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obin\Documents\IDA 2025\2025 IDA Projects\Perry NY\"/>
    </mc:Choice>
  </mc:AlternateContent>
  <xr:revisionPtr revIDLastSave="0" documentId="8_{7C119F26-910C-46F8-B126-3D675B4D275A}" xr6:coauthVersionLast="47" xr6:coauthVersionMax="47" xr10:uidLastSave="{00000000-0000-0000-0000-000000000000}"/>
  <workbookProtection workbookAlgorithmName="SHA-512" workbookHashValue="ihu+vgXQzTp3ljebWPDDHhQC11OLilehnOmN7nyE65rrYLDwwdNmcPJRF8OP5WxqK3FLIP31y7qcuSxkgMR+IA==" workbookSaltValue="e0HXHl6pVRANNRBGiWVIHQ==" workbookSpinCount="100000" lockStructure="1"/>
  <bookViews>
    <workbookView xWindow="1470" yWindow="1470" windowWidth="25815" windowHeight="11325" xr2:uid="{ED1612EB-7319-41EA-96D8-48902B6C9E0F}"/>
  </bookViews>
  <sheets>
    <sheet name="Input" sheetId="1" r:id="rId1"/>
    <sheet name="Output" sheetId="4" r:id="rId2"/>
    <sheet name="NPVReport" sheetId="11" r:id="rId3"/>
    <sheet name="2025Discount" sheetId="12" r:id="rId4"/>
    <sheet name="IDA Notepad" sheetId="7" r:id="rId5"/>
    <sheet name="Calculations" sheetId="3" state="hidden" r:id="rId6"/>
    <sheet name="Residential Calculations" sheetId="8" state="hidden" r:id="rId7"/>
    <sheet name="Multipliers" sheetId="5" state="hidden" r:id="rId8"/>
    <sheet name="Sheet2" sheetId="9" state="hidden" r:id="rId9"/>
  </sheets>
  <definedNames>
    <definedName name="_xlnm.Print_Area" localSheetId="3">'2025Discount'!$B$1:$C$18</definedName>
    <definedName name="_xlnm.Print_Area" localSheetId="0">Input!$B$1:$H$219</definedName>
    <definedName name="_xlnm.Print_Area" localSheetId="2">NPVReport!$B$1:$H$28</definedName>
    <definedName name="_xlnm.Print_Area" localSheetId="1">Output!$B$1:$K$130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2" i="1" l="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F7" i="11"/>
  <c r="F8" i="11"/>
  <c r="F9" i="11"/>
  <c r="F10" i="11"/>
  <c r="F11" i="11"/>
  <c r="F12" i="11"/>
  <c r="F13" i="11"/>
  <c r="F14" i="11"/>
  <c r="F15" i="11"/>
  <c r="F16" i="11"/>
  <c r="F6" i="11"/>
  <c r="G127" i="4"/>
  <c r="F117" i="4"/>
  <c r="F17" i="11"/>
  <c r="C34" i="11"/>
  <c r="D33" i="11"/>
  <c r="G33" i="11" s="1"/>
  <c r="H33" i="11" s="1"/>
  <c r="B33" i="11"/>
  <c r="E25" i="11"/>
  <c r="D6" i="11"/>
  <c r="G6" i="11" s="1"/>
  <c r="H6" i="11" s="1"/>
  <c r="C7" i="11"/>
  <c r="B6" i="11" l="1"/>
  <c r="L202" i="1"/>
  <c r="L196" i="1"/>
  <c r="L194" i="1"/>
  <c r="E18" i="1"/>
  <c r="E17" i="1"/>
  <c r="G17" i="1"/>
  <c r="G18" i="1"/>
  <c r="G36" i="1"/>
  <c r="F36" i="1" s="1"/>
  <c r="G30" i="1"/>
  <c r="F30" i="1" s="1"/>
  <c r="F37" i="1"/>
  <c r="F31" i="1"/>
  <c r="S55" i="1"/>
  <c r="E208" i="1" l="1"/>
  <c r="C67" i="1" l="1"/>
  <c r="D249" i="3"/>
  <c r="D251" i="3"/>
  <c r="C249" i="3"/>
  <c r="C251" i="3"/>
  <c r="I173" i="8"/>
  <c r="P148" i="8"/>
  <c r="I148" i="8"/>
  <c r="B148" i="8"/>
  <c r="P122" i="8"/>
  <c r="I122" i="8"/>
  <c r="I98" i="8"/>
  <c r="B98" i="8"/>
  <c r="C42" i="1"/>
  <c r="E40" i="1" s="1"/>
  <c r="I55" i="8"/>
  <c r="I56" i="8"/>
  <c r="I57" i="8"/>
  <c r="I63" i="8"/>
  <c r="O63" i="8" s="1"/>
  <c r="I64" i="8"/>
  <c r="O64" i="8" s="1"/>
  <c r="I65" i="8"/>
  <c r="O65" i="8" s="1"/>
  <c r="I66" i="8"/>
  <c r="O66" i="8" s="1"/>
  <c r="I67" i="8"/>
  <c r="O67" i="8" s="1"/>
  <c r="I68" i="8"/>
  <c r="O68" i="8" s="1"/>
  <c r="I69" i="8"/>
  <c r="O69" i="8" s="1"/>
  <c r="I70" i="8"/>
  <c r="O70" i="8" s="1"/>
  <c r="I71" i="8"/>
  <c r="O71" i="8" s="1"/>
  <c r="I72" i="8"/>
  <c r="O72" i="8" s="1"/>
  <c r="H64" i="8"/>
  <c r="N64" i="8" s="1"/>
  <c r="H65" i="8"/>
  <c r="N65" i="8" s="1"/>
  <c r="H66" i="8"/>
  <c r="N66" i="8" s="1"/>
  <c r="H67" i="8"/>
  <c r="N67" i="8" s="1"/>
  <c r="H68" i="8"/>
  <c r="N68" i="8" s="1"/>
  <c r="H69" i="8"/>
  <c r="N69" i="8" s="1"/>
  <c r="H70" i="8"/>
  <c r="N70" i="8" s="1"/>
  <c r="H71" i="8"/>
  <c r="N71" i="8" s="1"/>
  <c r="H72" i="8"/>
  <c r="N72" i="8" s="1"/>
  <c r="H63" i="8"/>
  <c r="N63" i="8" s="1"/>
  <c r="G62" i="8"/>
  <c r="I49" i="8"/>
  <c r="I50" i="8"/>
  <c r="I51" i="8"/>
  <c r="I52" i="8"/>
  <c r="I53" i="8"/>
  <c r="I54" i="8"/>
  <c r="I48" i="8"/>
  <c r="H49" i="8"/>
  <c r="H50" i="8"/>
  <c r="H51" i="8"/>
  <c r="H52" i="8"/>
  <c r="H53" i="8"/>
  <c r="H54" i="8"/>
  <c r="H55" i="8"/>
  <c r="H56" i="8"/>
  <c r="H57" i="8"/>
  <c r="H48" i="8"/>
  <c r="G47" i="8"/>
  <c r="P40" i="8"/>
  <c r="P39" i="8"/>
  <c r="P38" i="8"/>
  <c r="P37" i="8"/>
  <c r="P36" i="8"/>
  <c r="P35" i="8"/>
  <c r="P34" i="8"/>
  <c r="P33" i="8"/>
  <c r="P32" i="8"/>
  <c r="O25" i="8"/>
  <c r="O26" i="8" s="1"/>
  <c r="N25" i="8"/>
  <c r="N26" i="8" s="1"/>
  <c r="M25" i="8"/>
  <c r="M26" i="8" s="1"/>
  <c r="L25" i="8"/>
  <c r="L26" i="8" s="1"/>
  <c r="K25" i="8"/>
  <c r="K26" i="8" s="1"/>
  <c r="J25" i="8"/>
  <c r="J26" i="8" s="1"/>
  <c r="I25" i="8"/>
  <c r="I26" i="8" s="1"/>
  <c r="H25" i="8"/>
  <c r="H26" i="8" s="1"/>
  <c r="G25" i="8"/>
  <c r="G26" i="8" s="1"/>
  <c r="G57" i="8" l="1"/>
  <c r="J57" i="8" s="1"/>
  <c r="G72" i="8"/>
  <c r="G63" i="8"/>
  <c r="M63" i="8" s="1"/>
  <c r="P63" i="8" s="1"/>
  <c r="G49" i="8"/>
  <c r="J49" i="8" s="1"/>
  <c r="G64" i="8"/>
  <c r="G50" i="8"/>
  <c r="J50" i="8" s="1"/>
  <c r="G65" i="8"/>
  <c r="G51" i="8"/>
  <c r="J51" i="8" s="1"/>
  <c r="G66" i="8"/>
  <c r="G52" i="8"/>
  <c r="J52" i="8" s="1"/>
  <c r="G67" i="8"/>
  <c r="G53" i="8"/>
  <c r="J53" i="8" s="1"/>
  <c r="G68" i="8"/>
  <c r="G48" i="8"/>
  <c r="G54" i="8"/>
  <c r="J54" i="8" s="1"/>
  <c r="G69" i="8"/>
  <c r="G55" i="8"/>
  <c r="J55" i="8" s="1"/>
  <c r="G70" i="8"/>
  <c r="G56" i="8"/>
  <c r="J56" i="8" s="1"/>
  <c r="G71" i="8"/>
  <c r="J66" i="8" l="1"/>
  <c r="M66" i="8"/>
  <c r="P66" i="8" s="1"/>
  <c r="G79" i="8" s="1"/>
  <c r="K80" i="8" s="1"/>
  <c r="I120" i="8" s="1"/>
  <c r="L128" i="8" s="1"/>
  <c r="AC97" i="8" s="1"/>
  <c r="J68" i="8"/>
  <c r="M68" i="8"/>
  <c r="P68" i="8" s="1"/>
  <c r="G81" i="8" s="1"/>
  <c r="K84" i="8" s="1"/>
  <c r="P146" i="8" s="1"/>
  <c r="S154" i="8" s="1"/>
  <c r="AC101" i="8" s="1"/>
  <c r="J67" i="8"/>
  <c r="M67" i="8"/>
  <c r="P67" i="8" s="1"/>
  <c r="G80" i="8" s="1"/>
  <c r="J70" i="8"/>
  <c r="M70" i="8"/>
  <c r="P70" i="8" s="1"/>
  <c r="G83" i="8" s="1"/>
  <c r="J71" i="8"/>
  <c r="M71" i="8"/>
  <c r="P71" i="8" s="1"/>
  <c r="G84" i="8" s="1"/>
  <c r="J64" i="8"/>
  <c r="M64" i="8"/>
  <c r="P64" i="8" s="1"/>
  <c r="G77" i="8" s="1"/>
  <c r="K78" i="8" s="1"/>
  <c r="P96" i="8" s="1"/>
  <c r="S104" i="8" s="1"/>
  <c r="AC95" i="8" s="1"/>
  <c r="J69" i="8"/>
  <c r="M69" i="8"/>
  <c r="P69" i="8" s="1"/>
  <c r="G82" i="8" s="1"/>
  <c r="K86" i="8" s="1"/>
  <c r="I171" i="8" s="1"/>
  <c r="L179" i="8" s="1"/>
  <c r="AC103" i="8" s="1"/>
  <c r="J72" i="8"/>
  <c r="M72" i="8"/>
  <c r="P72" i="8" s="1"/>
  <c r="G85" i="8" s="1"/>
  <c r="J65" i="8"/>
  <c r="M65" i="8"/>
  <c r="P65" i="8" s="1"/>
  <c r="G78" i="8" s="1"/>
  <c r="K79" i="8" s="1"/>
  <c r="B120" i="8" s="1"/>
  <c r="E128" i="8" s="1"/>
  <c r="AC96" i="8" s="1"/>
  <c r="J48" i="8"/>
  <c r="G58" i="8"/>
  <c r="J63" i="8"/>
  <c r="G73" i="8"/>
  <c r="M73" i="8" s="1"/>
  <c r="P73" i="8" l="1"/>
  <c r="K82" i="8"/>
  <c r="B146" i="8" s="1"/>
  <c r="E154" i="8" s="1"/>
  <c r="AC99" i="8" s="1"/>
  <c r="K83" i="8"/>
  <c r="I146" i="8" s="1"/>
  <c r="L154" i="8" s="1"/>
  <c r="AC100" i="8" s="1"/>
  <c r="J58" i="8"/>
  <c r="G76" i="8"/>
  <c r="K76" i="8" s="1"/>
  <c r="K81" i="8"/>
  <c r="P120" i="8" s="1"/>
  <c r="S128" i="8" s="1"/>
  <c r="AC98" i="8" s="1"/>
  <c r="K85" i="8"/>
  <c r="B171" i="8" s="1"/>
  <c r="E179" i="8" s="1"/>
  <c r="AC102" i="8" s="1"/>
  <c r="J73" i="8"/>
  <c r="G86" i="8" l="1"/>
  <c r="C44" i="1" s="1"/>
  <c r="C236" i="3"/>
  <c r="K77" i="8"/>
  <c r="I96" i="8" s="1"/>
  <c r="B96" i="8"/>
  <c r="C238" i="3" l="1"/>
  <c r="C248" i="3"/>
  <c r="D236" i="3"/>
  <c r="L104" i="8"/>
  <c r="AC94" i="8" s="1"/>
  <c r="K87" i="8"/>
  <c r="D238" i="3" l="1"/>
  <c r="D248" i="3"/>
  <c r="C240" i="3"/>
  <c r="C250" i="3"/>
  <c r="E104" i="8"/>
  <c r="AC93" i="8" s="1"/>
  <c r="X110" i="8" s="1"/>
  <c r="AC110" i="8" s="1"/>
  <c r="C252" i="3" l="1"/>
  <c r="D240" i="3"/>
  <c r="D250" i="3"/>
  <c r="T80" i="1"/>
  <c r="S80" i="1"/>
  <c r="T79" i="1"/>
  <c r="S79" i="1"/>
  <c r="T78" i="1"/>
  <c r="S78" i="1"/>
  <c r="T77" i="1"/>
  <c r="S77" i="1"/>
  <c r="T76" i="1"/>
  <c r="S76" i="1"/>
  <c r="T75" i="1"/>
  <c r="S75" i="1"/>
  <c r="T70" i="1"/>
  <c r="S70" i="1"/>
  <c r="T69" i="1"/>
  <c r="S69" i="1"/>
  <c r="T68" i="1"/>
  <c r="S68" i="1"/>
  <c r="T67" i="1"/>
  <c r="S67" i="1"/>
  <c r="T66" i="1"/>
  <c r="S66" i="1"/>
  <c r="T65" i="1"/>
  <c r="S65" i="1"/>
  <c r="T60" i="1"/>
  <c r="S60" i="1"/>
  <c r="T59" i="1"/>
  <c r="S59" i="1"/>
  <c r="T58" i="1"/>
  <c r="S58" i="1"/>
  <c r="T57" i="1"/>
  <c r="S57" i="1"/>
  <c r="T56" i="1"/>
  <c r="S56" i="1"/>
  <c r="T55" i="1"/>
  <c r="D252" i="3" l="1"/>
  <c r="S81" i="1"/>
  <c r="S71" i="1"/>
  <c r="T81" i="1"/>
  <c r="T71" i="1"/>
  <c r="T61" i="1"/>
  <c r="S61" i="1"/>
  <c r="B2" i="7"/>
  <c r="C4" i="7"/>
  <c r="C6" i="7"/>
  <c r="C5" i="7"/>
  <c r="D7" i="4"/>
  <c r="BD211" i="3" l="1"/>
  <c r="BE211" i="3"/>
  <c r="BD212" i="3"/>
  <c r="BE212" i="3"/>
  <c r="BD213" i="3"/>
  <c r="BE213" i="3"/>
  <c r="BD214" i="3"/>
  <c r="BE214" i="3"/>
  <c r="BD215" i="3"/>
  <c r="BE215" i="3"/>
  <c r="BD216" i="3"/>
  <c r="BE216" i="3"/>
  <c r="BD217" i="3"/>
  <c r="BE217" i="3"/>
  <c r="BD218" i="3"/>
  <c r="BE218" i="3"/>
  <c r="BD219" i="3"/>
  <c r="BE219" i="3"/>
  <c r="BD220" i="3"/>
  <c r="BE220" i="3"/>
  <c r="BD221" i="3"/>
  <c r="BE221" i="3"/>
  <c r="BD222" i="3"/>
  <c r="BE222" i="3"/>
  <c r="BD223" i="3"/>
  <c r="BE223" i="3"/>
  <c r="BD224" i="3"/>
  <c r="BE224" i="3"/>
  <c r="BD225" i="3"/>
  <c r="BE225" i="3"/>
  <c r="BD226" i="3"/>
  <c r="BE226" i="3"/>
  <c r="BD227" i="3"/>
  <c r="BE227" i="3"/>
  <c r="BD228" i="3"/>
  <c r="BE228" i="3"/>
  <c r="BD229" i="3"/>
  <c r="BE229" i="3"/>
  <c r="BD230" i="3"/>
  <c r="BE230" i="3"/>
  <c r="BD231" i="3"/>
  <c r="BE231" i="3"/>
  <c r="BD232" i="3"/>
  <c r="BE232" i="3"/>
  <c r="BD233" i="3"/>
  <c r="BE233" i="3"/>
  <c r="BD234" i="3"/>
  <c r="BE234" i="3"/>
  <c r="BD235" i="3"/>
  <c r="BE235" i="3"/>
  <c r="BD236" i="3"/>
  <c r="BE236" i="3"/>
  <c r="BD237" i="3"/>
  <c r="BE237" i="3"/>
  <c r="BD238" i="3"/>
  <c r="BE238" i="3"/>
  <c r="BD239" i="3"/>
  <c r="BE239" i="3"/>
  <c r="BD240" i="3"/>
  <c r="BE240" i="3"/>
  <c r="BD241" i="3"/>
  <c r="BE241" i="3"/>
  <c r="BD242" i="3"/>
  <c r="BE242" i="3"/>
  <c r="BD243" i="3"/>
  <c r="BE243" i="3"/>
  <c r="BD244" i="3"/>
  <c r="BE244" i="3"/>
  <c r="BD245" i="3"/>
  <c r="BE245" i="3"/>
  <c r="BD246" i="3"/>
  <c r="BE246" i="3"/>
  <c r="BD247" i="3"/>
  <c r="BE247" i="3"/>
  <c r="BD248" i="3"/>
  <c r="BE248" i="3"/>
  <c r="BD249" i="3"/>
  <c r="BE249" i="3"/>
  <c r="BD250" i="3"/>
  <c r="BE250" i="3"/>
  <c r="BD251" i="3"/>
  <c r="BE251" i="3"/>
  <c r="BD252" i="3"/>
  <c r="BE252" i="3"/>
  <c r="BD253" i="3"/>
  <c r="BE253" i="3"/>
  <c r="BD254" i="3"/>
  <c r="BE254" i="3"/>
  <c r="BD255" i="3"/>
  <c r="BE255" i="3"/>
  <c r="BD256" i="3"/>
  <c r="BE256" i="3"/>
  <c r="BD257" i="3"/>
  <c r="BE257" i="3"/>
  <c r="BD258" i="3"/>
  <c r="BE258" i="3"/>
  <c r="BD259" i="3"/>
  <c r="BE259" i="3"/>
  <c r="BD210" i="3"/>
  <c r="BE210" i="3"/>
  <c r="BB211" i="3"/>
  <c r="BB212" i="3"/>
  <c r="BB213" i="3"/>
  <c r="BB214" i="3"/>
  <c r="BB215" i="3"/>
  <c r="BB216" i="3"/>
  <c r="BB217" i="3"/>
  <c r="BB218" i="3"/>
  <c r="BB219" i="3"/>
  <c r="BB220" i="3"/>
  <c r="BB221" i="3"/>
  <c r="BB222" i="3"/>
  <c r="BB223" i="3"/>
  <c r="BB224" i="3"/>
  <c r="BB225" i="3"/>
  <c r="BB226" i="3"/>
  <c r="BB227" i="3"/>
  <c r="BB228" i="3"/>
  <c r="BB229" i="3"/>
  <c r="BB230" i="3"/>
  <c r="BB231" i="3"/>
  <c r="BB232" i="3"/>
  <c r="BB233" i="3"/>
  <c r="BB234" i="3"/>
  <c r="BB235" i="3"/>
  <c r="BB236" i="3"/>
  <c r="BB237" i="3"/>
  <c r="BB238" i="3"/>
  <c r="BB239" i="3"/>
  <c r="BB240" i="3"/>
  <c r="BB241" i="3"/>
  <c r="BB242" i="3"/>
  <c r="BB243" i="3"/>
  <c r="BB244" i="3"/>
  <c r="BB245" i="3"/>
  <c r="BB246" i="3"/>
  <c r="BB247" i="3"/>
  <c r="BB248" i="3"/>
  <c r="BB249" i="3"/>
  <c r="BB250" i="3"/>
  <c r="BB251" i="3"/>
  <c r="BB252" i="3"/>
  <c r="BB253" i="3"/>
  <c r="BB254" i="3"/>
  <c r="BB255" i="3"/>
  <c r="BB256" i="3"/>
  <c r="BB257" i="3"/>
  <c r="BB258" i="3"/>
  <c r="BB259" i="3"/>
  <c r="BB210" i="3"/>
  <c r="BE260" i="3" l="1"/>
  <c r="E93" i="4" s="1"/>
  <c r="BD260" i="3"/>
  <c r="E99" i="4" s="1"/>
  <c r="D158" i="1"/>
  <c r="G158" i="1" s="1"/>
  <c r="F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D159" i="1" l="1"/>
  <c r="C3" i="4"/>
  <c r="D160" i="1" l="1"/>
  <c r="G159" i="1"/>
  <c r="G126" i="4"/>
  <c r="D161" i="1" l="1"/>
  <c r="G160" i="1"/>
  <c r="F80" i="1"/>
  <c r="D162" i="1" l="1"/>
  <c r="G162" i="1" s="1"/>
  <c r="G161" i="1"/>
  <c r="L229" i="3"/>
  <c r="H229" i="3"/>
  <c r="D229" i="3"/>
  <c r="D241" i="3" s="1"/>
  <c r="D217" i="3"/>
  <c r="D253" i="3" l="1"/>
  <c r="D242" i="3"/>
  <c r="D254" i="3" s="1"/>
  <c r="H254" i="3" s="1"/>
  <c r="L254" i="3" s="1"/>
  <c r="D163" i="1"/>
  <c r="D164" i="1" l="1"/>
  <c r="G163" i="1"/>
  <c r="T948" i="5"/>
  <c r="S948" i="5"/>
  <c r="R948" i="5"/>
  <c r="Q948" i="5"/>
  <c r="P948" i="5"/>
  <c r="O948" i="5"/>
  <c r="N948" i="5"/>
  <c r="M948" i="5"/>
  <c r="L948" i="5"/>
  <c r="K948" i="5"/>
  <c r="J948" i="5"/>
  <c r="I948" i="5"/>
  <c r="H948" i="5"/>
  <c r="G948" i="5"/>
  <c r="F948" i="5"/>
  <c r="E948" i="5"/>
  <c r="D948" i="5"/>
  <c r="C948" i="5"/>
  <c r="T947" i="5"/>
  <c r="S947" i="5"/>
  <c r="R947" i="5"/>
  <c r="Q947" i="5"/>
  <c r="P947" i="5"/>
  <c r="O947" i="5"/>
  <c r="N947" i="5"/>
  <c r="M947" i="5"/>
  <c r="L947" i="5"/>
  <c r="K947" i="5"/>
  <c r="J947" i="5"/>
  <c r="I947" i="5"/>
  <c r="H947" i="5"/>
  <c r="G947" i="5"/>
  <c r="F947" i="5"/>
  <c r="E947" i="5"/>
  <c r="D947" i="5"/>
  <c r="C947" i="5"/>
  <c r="T946" i="5"/>
  <c r="S946" i="5"/>
  <c r="R946" i="5"/>
  <c r="Q946" i="5"/>
  <c r="P946" i="5"/>
  <c r="O946" i="5"/>
  <c r="N946" i="5"/>
  <c r="M946" i="5"/>
  <c r="L946" i="5"/>
  <c r="K946" i="5"/>
  <c r="J946" i="5"/>
  <c r="I946" i="5"/>
  <c r="H946" i="5"/>
  <c r="G946" i="5"/>
  <c r="F946" i="5"/>
  <c r="E946" i="5"/>
  <c r="D946" i="5"/>
  <c r="C946" i="5"/>
  <c r="T945" i="5"/>
  <c r="S945" i="5"/>
  <c r="R945" i="5"/>
  <c r="Q945" i="5"/>
  <c r="P945" i="5"/>
  <c r="O945" i="5"/>
  <c r="N945" i="5"/>
  <c r="M945" i="5"/>
  <c r="L945" i="5"/>
  <c r="K945" i="5"/>
  <c r="J945" i="5"/>
  <c r="I945" i="5"/>
  <c r="H945" i="5"/>
  <c r="G945" i="5"/>
  <c r="F945" i="5"/>
  <c r="E945" i="5"/>
  <c r="D945" i="5"/>
  <c r="C945" i="5"/>
  <c r="T944" i="5"/>
  <c r="S944" i="5"/>
  <c r="R944" i="5"/>
  <c r="Q944" i="5"/>
  <c r="P944" i="5"/>
  <c r="O944" i="5"/>
  <c r="N944" i="5"/>
  <c r="M944" i="5"/>
  <c r="L944" i="5"/>
  <c r="K944" i="5"/>
  <c r="J944" i="5"/>
  <c r="I944" i="5"/>
  <c r="H944" i="5"/>
  <c r="G944" i="5"/>
  <c r="F944" i="5"/>
  <c r="E944" i="5"/>
  <c r="D944" i="5"/>
  <c r="C944" i="5"/>
  <c r="T943" i="5"/>
  <c r="S943" i="5"/>
  <c r="R943" i="5"/>
  <c r="Q943" i="5"/>
  <c r="P943" i="5"/>
  <c r="O943" i="5"/>
  <c r="N943" i="5"/>
  <c r="M943" i="5"/>
  <c r="L943" i="5"/>
  <c r="K943" i="5"/>
  <c r="J943" i="5"/>
  <c r="I943" i="5"/>
  <c r="H943" i="5"/>
  <c r="G943" i="5"/>
  <c r="F943" i="5"/>
  <c r="E943" i="5"/>
  <c r="D943" i="5"/>
  <c r="C943" i="5"/>
  <c r="T942" i="5"/>
  <c r="S942" i="5"/>
  <c r="R942" i="5"/>
  <c r="Q942" i="5"/>
  <c r="P942" i="5"/>
  <c r="O942" i="5"/>
  <c r="N942" i="5"/>
  <c r="M942" i="5"/>
  <c r="L942" i="5"/>
  <c r="K942" i="5"/>
  <c r="J942" i="5"/>
  <c r="I942" i="5"/>
  <c r="H942" i="5"/>
  <c r="G942" i="5"/>
  <c r="F942" i="5"/>
  <c r="E942" i="5"/>
  <c r="D942" i="5"/>
  <c r="C942" i="5"/>
  <c r="T941" i="5"/>
  <c r="S941" i="5"/>
  <c r="R941" i="5"/>
  <c r="Q941" i="5"/>
  <c r="P941" i="5"/>
  <c r="O941" i="5"/>
  <c r="N941" i="5"/>
  <c r="M941" i="5"/>
  <c r="L941" i="5"/>
  <c r="K941" i="5"/>
  <c r="J941" i="5"/>
  <c r="I941" i="5"/>
  <c r="H941" i="5"/>
  <c r="G941" i="5"/>
  <c r="F941" i="5"/>
  <c r="E941" i="5"/>
  <c r="D941" i="5"/>
  <c r="C941" i="5"/>
  <c r="T940" i="5"/>
  <c r="S940" i="5"/>
  <c r="R940" i="5"/>
  <c r="Q940" i="5"/>
  <c r="P940" i="5"/>
  <c r="O940" i="5"/>
  <c r="N940" i="5"/>
  <c r="M940" i="5"/>
  <c r="L940" i="5"/>
  <c r="K940" i="5"/>
  <c r="J940" i="5"/>
  <c r="I940" i="5"/>
  <c r="H940" i="5"/>
  <c r="G940" i="5"/>
  <c r="F940" i="5"/>
  <c r="E940" i="5"/>
  <c r="D940" i="5"/>
  <c r="C940" i="5"/>
  <c r="T939" i="5"/>
  <c r="S939" i="5"/>
  <c r="R939" i="5"/>
  <c r="Q939" i="5"/>
  <c r="P939" i="5"/>
  <c r="O939" i="5"/>
  <c r="N939" i="5"/>
  <c r="M939" i="5"/>
  <c r="L939" i="5"/>
  <c r="K939" i="5"/>
  <c r="J939" i="5"/>
  <c r="I939" i="5"/>
  <c r="H939" i="5"/>
  <c r="G939" i="5"/>
  <c r="F939" i="5"/>
  <c r="E939" i="5"/>
  <c r="D939" i="5"/>
  <c r="C939" i="5"/>
  <c r="T938" i="5"/>
  <c r="S938" i="5"/>
  <c r="R938" i="5"/>
  <c r="Q938" i="5"/>
  <c r="P938" i="5"/>
  <c r="O938" i="5"/>
  <c r="N938" i="5"/>
  <c r="M938" i="5"/>
  <c r="L938" i="5"/>
  <c r="K938" i="5"/>
  <c r="J938" i="5"/>
  <c r="I938" i="5"/>
  <c r="H938" i="5"/>
  <c r="G938" i="5"/>
  <c r="F938" i="5"/>
  <c r="E938" i="5"/>
  <c r="D938" i="5"/>
  <c r="C938" i="5"/>
  <c r="T937" i="5"/>
  <c r="S937" i="5"/>
  <c r="R937" i="5"/>
  <c r="Q937" i="5"/>
  <c r="P937" i="5"/>
  <c r="O937" i="5"/>
  <c r="N937" i="5"/>
  <c r="M937" i="5"/>
  <c r="L937" i="5"/>
  <c r="K937" i="5"/>
  <c r="J937" i="5"/>
  <c r="I937" i="5"/>
  <c r="H937" i="5"/>
  <c r="G937" i="5"/>
  <c r="F937" i="5"/>
  <c r="E937" i="5"/>
  <c r="D937" i="5"/>
  <c r="C937" i="5"/>
  <c r="T936" i="5"/>
  <c r="S936" i="5"/>
  <c r="R936" i="5"/>
  <c r="Q936" i="5"/>
  <c r="P936" i="5"/>
  <c r="O936" i="5"/>
  <c r="N936" i="5"/>
  <c r="M936" i="5"/>
  <c r="L936" i="5"/>
  <c r="K936" i="5"/>
  <c r="J936" i="5"/>
  <c r="I936" i="5"/>
  <c r="H936" i="5"/>
  <c r="G936" i="5"/>
  <c r="F936" i="5"/>
  <c r="E936" i="5"/>
  <c r="D936" i="5"/>
  <c r="C936" i="5"/>
  <c r="T935" i="5"/>
  <c r="S935" i="5"/>
  <c r="R935" i="5"/>
  <c r="Q935" i="5"/>
  <c r="P935" i="5"/>
  <c r="O935" i="5"/>
  <c r="N935" i="5"/>
  <c r="M935" i="5"/>
  <c r="L935" i="5"/>
  <c r="K935" i="5"/>
  <c r="J935" i="5"/>
  <c r="I935" i="5"/>
  <c r="H935" i="5"/>
  <c r="G935" i="5"/>
  <c r="F935" i="5"/>
  <c r="E935" i="5"/>
  <c r="D935" i="5"/>
  <c r="C935" i="5"/>
  <c r="T934" i="5"/>
  <c r="S934" i="5"/>
  <c r="R934" i="5"/>
  <c r="Q934" i="5"/>
  <c r="P934" i="5"/>
  <c r="O934" i="5"/>
  <c r="N934" i="5"/>
  <c r="M934" i="5"/>
  <c r="L934" i="5"/>
  <c r="K934" i="5"/>
  <c r="J934" i="5"/>
  <c r="I934" i="5"/>
  <c r="H934" i="5"/>
  <c r="G934" i="5"/>
  <c r="F934" i="5"/>
  <c r="E934" i="5"/>
  <c r="D934" i="5"/>
  <c r="C934" i="5"/>
  <c r="T933" i="5"/>
  <c r="S933" i="5"/>
  <c r="R933" i="5"/>
  <c r="Q933" i="5"/>
  <c r="P933" i="5"/>
  <c r="O933" i="5"/>
  <c r="N933" i="5"/>
  <c r="M933" i="5"/>
  <c r="L933" i="5"/>
  <c r="K933" i="5"/>
  <c r="J933" i="5"/>
  <c r="I933" i="5"/>
  <c r="H933" i="5"/>
  <c r="G933" i="5"/>
  <c r="F933" i="5"/>
  <c r="E933" i="5"/>
  <c r="D933" i="5"/>
  <c r="C933" i="5"/>
  <c r="T932" i="5"/>
  <c r="S932" i="5"/>
  <c r="R932" i="5"/>
  <c r="Q932" i="5"/>
  <c r="P932" i="5"/>
  <c r="O932" i="5"/>
  <c r="N932" i="5"/>
  <c r="M932" i="5"/>
  <c r="L932" i="5"/>
  <c r="K932" i="5"/>
  <c r="J932" i="5"/>
  <c r="I932" i="5"/>
  <c r="H932" i="5"/>
  <c r="G932" i="5"/>
  <c r="F932" i="5"/>
  <c r="E932" i="5"/>
  <c r="D932" i="5"/>
  <c r="C932" i="5"/>
  <c r="T931" i="5"/>
  <c r="S931" i="5"/>
  <c r="R931" i="5"/>
  <c r="Q931" i="5"/>
  <c r="P931" i="5"/>
  <c r="O931" i="5"/>
  <c r="N931" i="5"/>
  <c r="M931" i="5"/>
  <c r="L931" i="5"/>
  <c r="K931" i="5"/>
  <c r="J931" i="5"/>
  <c r="I931" i="5"/>
  <c r="H931" i="5"/>
  <c r="G931" i="5"/>
  <c r="F931" i="5"/>
  <c r="E931" i="5"/>
  <c r="D931" i="5"/>
  <c r="C931" i="5"/>
  <c r="T930" i="5"/>
  <c r="S930" i="5"/>
  <c r="R930" i="5"/>
  <c r="Q930" i="5"/>
  <c r="P930" i="5"/>
  <c r="O930" i="5"/>
  <c r="N930" i="5"/>
  <c r="M930" i="5"/>
  <c r="L930" i="5"/>
  <c r="K930" i="5"/>
  <c r="J930" i="5"/>
  <c r="I930" i="5"/>
  <c r="H930" i="5"/>
  <c r="G930" i="5"/>
  <c r="F930" i="5"/>
  <c r="E930" i="5"/>
  <c r="D930" i="5"/>
  <c r="C930" i="5"/>
  <c r="T929" i="5"/>
  <c r="S929" i="5"/>
  <c r="R929" i="5"/>
  <c r="Q929" i="5"/>
  <c r="P929" i="5"/>
  <c r="O929" i="5"/>
  <c r="N929" i="5"/>
  <c r="M929" i="5"/>
  <c r="L929" i="5"/>
  <c r="K929" i="5"/>
  <c r="J929" i="5"/>
  <c r="I929" i="5"/>
  <c r="H929" i="5"/>
  <c r="G929" i="5"/>
  <c r="F929" i="5"/>
  <c r="E929" i="5"/>
  <c r="D929" i="5"/>
  <c r="C929" i="5"/>
  <c r="T928" i="5"/>
  <c r="S928" i="5"/>
  <c r="R928" i="5"/>
  <c r="Q928" i="5"/>
  <c r="P928" i="5"/>
  <c r="O928" i="5"/>
  <c r="N928" i="5"/>
  <c r="M928" i="5"/>
  <c r="L928" i="5"/>
  <c r="K928" i="5"/>
  <c r="J928" i="5"/>
  <c r="I928" i="5"/>
  <c r="H928" i="5"/>
  <c r="G928" i="5"/>
  <c r="F928" i="5"/>
  <c r="E928" i="5"/>
  <c r="D928" i="5"/>
  <c r="C928" i="5"/>
  <c r="T927" i="5"/>
  <c r="S927" i="5"/>
  <c r="R927" i="5"/>
  <c r="Q927" i="5"/>
  <c r="P927" i="5"/>
  <c r="O927" i="5"/>
  <c r="N927" i="5"/>
  <c r="M927" i="5"/>
  <c r="L927" i="5"/>
  <c r="K927" i="5"/>
  <c r="J927" i="5"/>
  <c r="I927" i="5"/>
  <c r="H927" i="5"/>
  <c r="G927" i="5"/>
  <c r="F927" i="5"/>
  <c r="E927" i="5"/>
  <c r="D927" i="5"/>
  <c r="C927" i="5"/>
  <c r="T926" i="5"/>
  <c r="S926" i="5"/>
  <c r="R926" i="5"/>
  <c r="Q926" i="5"/>
  <c r="P926" i="5"/>
  <c r="O926" i="5"/>
  <c r="N926" i="5"/>
  <c r="M926" i="5"/>
  <c r="L926" i="5"/>
  <c r="K926" i="5"/>
  <c r="J926" i="5"/>
  <c r="I926" i="5"/>
  <c r="H926" i="5"/>
  <c r="G926" i="5"/>
  <c r="F926" i="5"/>
  <c r="E926" i="5"/>
  <c r="D926" i="5"/>
  <c r="C926" i="5"/>
  <c r="T925" i="5"/>
  <c r="S925" i="5"/>
  <c r="R925" i="5"/>
  <c r="Q925" i="5"/>
  <c r="P925" i="5"/>
  <c r="O925" i="5"/>
  <c r="N925" i="5"/>
  <c r="M925" i="5"/>
  <c r="L925" i="5"/>
  <c r="K925" i="5"/>
  <c r="J925" i="5"/>
  <c r="I925" i="5"/>
  <c r="H925" i="5"/>
  <c r="G925" i="5"/>
  <c r="F925" i="5"/>
  <c r="E925" i="5"/>
  <c r="D925" i="5"/>
  <c r="C925" i="5"/>
  <c r="T924" i="5"/>
  <c r="S924" i="5"/>
  <c r="R924" i="5"/>
  <c r="Q924" i="5"/>
  <c r="P924" i="5"/>
  <c r="O924" i="5"/>
  <c r="N924" i="5"/>
  <c r="M924" i="5"/>
  <c r="L924" i="5"/>
  <c r="K924" i="5"/>
  <c r="J924" i="5"/>
  <c r="I924" i="5"/>
  <c r="H924" i="5"/>
  <c r="G924" i="5"/>
  <c r="F924" i="5"/>
  <c r="E924" i="5"/>
  <c r="D924" i="5"/>
  <c r="C924" i="5"/>
  <c r="T923" i="5"/>
  <c r="S923" i="5"/>
  <c r="R923" i="5"/>
  <c r="Q923" i="5"/>
  <c r="P923" i="5"/>
  <c r="O923" i="5"/>
  <c r="N923" i="5"/>
  <c r="M923" i="5"/>
  <c r="L923" i="5"/>
  <c r="K923" i="5"/>
  <c r="J923" i="5"/>
  <c r="I923" i="5"/>
  <c r="H923" i="5"/>
  <c r="G923" i="5"/>
  <c r="F923" i="5"/>
  <c r="E923" i="5"/>
  <c r="D923" i="5"/>
  <c r="C923" i="5"/>
  <c r="T922" i="5"/>
  <c r="S922" i="5"/>
  <c r="R922" i="5"/>
  <c r="Q922" i="5"/>
  <c r="P922" i="5"/>
  <c r="O922" i="5"/>
  <c r="N922" i="5"/>
  <c r="M922" i="5"/>
  <c r="L922" i="5"/>
  <c r="K922" i="5"/>
  <c r="J922" i="5"/>
  <c r="I922" i="5"/>
  <c r="H922" i="5"/>
  <c r="G922" i="5"/>
  <c r="F922" i="5"/>
  <c r="E922" i="5"/>
  <c r="D922" i="5"/>
  <c r="C922" i="5"/>
  <c r="T921" i="5"/>
  <c r="S921" i="5"/>
  <c r="R921" i="5"/>
  <c r="Q921" i="5"/>
  <c r="P921" i="5"/>
  <c r="O921" i="5"/>
  <c r="N921" i="5"/>
  <c r="M921" i="5"/>
  <c r="L921" i="5"/>
  <c r="K921" i="5"/>
  <c r="J921" i="5"/>
  <c r="I921" i="5"/>
  <c r="H921" i="5"/>
  <c r="G921" i="5"/>
  <c r="F921" i="5"/>
  <c r="E921" i="5"/>
  <c r="D921" i="5"/>
  <c r="C921" i="5"/>
  <c r="T920" i="5"/>
  <c r="S920" i="5"/>
  <c r="R920" i="5"/>
  <c r="Q920" i="5"/>
  <c r="P920" i="5"/>
  <c r="O920" i="5"/>
  <c r="N920" i="5"/>
  <c r="M920" i="5"/>
  <c r="L920" i="5"/>
  <c r="K920" i="5"/>
  <c r="J920" i="5"/>
  <c r="I920" i="5"/>
  <c r="H920" i="5"/>
  <c r="G920" i="5"/>
  <c r="F920" i="5"/>
  <c r="E920" i="5"/>
  <c r="D920" i="5"/>
  <c r="C920" i="5"/>
  <c r="T919" i="5"/>
  <c r="S919" i="5"/>
  <c r="R919" i="5"/>
  <c r="Q919" i="5"/>
  <c r="P919" i="5"/>
  <c r="O919" i="5"/>
  <c r="N919" i="5"/>
  <c r="M919" i="5"/>
  <c r="L919" i="5"/>
  <c r="K919" i="5"/>
  <c r="J919" i="5"/>
  <c r="I919" i="5"/>
  <c r="H919" i="5"/>
  <c r="G919" i="5"/>
  <c r="F919" i="5"/>
  <c r="E919" i="5"/>
  <c r="D919" i="5"/>
  <c r="C919" i="5"/>
  <c r="T918" i="5"/>
  <c r="S918" i="5"/>
  <c r="R918" i="5"/>
  <c r="Q918" i="5"/>
  <c r="P918" i="5"/>
  <c r="O918" i="5"/>
  <c r="N918" i="5"/>
  <c r="M918" i="5"/>
  <c r="L918" i="5"/>
  <c r="K918" i="5"/>
  <c r="J918" i="5"/>
  <c r="I918" i="5"/>
  <c r="H918" i="5"/>
  <c r="G918" i="5"/>
  <c r="F918" i="5"/>
  <c r="E918" i="5"/>
  <c r="D918" i="5"/>
  <c r="C918" i="5"/>
  <c r="T917" i="5"/>
  <c r="S917" i="5"/>
  <c r="R917" i="5"/>
  <c r="Q917" i="5"/>
  <c r="P917" i="5"/>
  <c r="O917" i="5"/>
  <c r="N917" i="5"/>
  <c r="M917" i="5"/>
  <c r="L917" i="5"/>
  <c r="K917" i="5"/>
  <c r="J917" i="5"/>
  <c r="I917" i="5"/>
  <c r="H917" i="5"/>
  <c r="G917" i="5"/>
  <c r="F917" i="5"/>
  <c r="E917" i="5"/>
  <c r="D917" i="5"/>
  <c r="C917" i="5"/>
  <c r="T916" i="5"/>
  <c r="S916" i="5"/>
  <c r="R916" i="5"/>
  <c r="Q916" i="5"/>
  <c r="P916" i="5"/>
  <c r="O916" i="5"/>
  <c r="N916" i="5"/>
  <c r="M916" i="5"/>
  <c r="L916" i="5"/>
  <c r="K916" i="5"/>
  <c r="J916" i="5"/>
  <c r="I916" i="5"/>
  <c r="H916" i="5"/>
  <c r="G916" i="5"/>
  <c r="F916" i="5"/>
  <c r="E916" i="5"/>
  <c r="D916" i="5"/>
  <c r="C916" i="5"/>
  <c r="T915" i="5"/>
  <c r="S915" i="5"/>
  <c r="R915" i="5"/>
  <c r="Q915" i="5"/>
  <c r="P915" i="5"/>
  <c r="O915" i="5"/>
  <c r="N915" i="5"/>
  <c r="M915" i="5"/>
  <c r="L915" i="5"/>
  <c r="K915" i="5"/>
  <c r="J915" i="5"/>
  <c r="I915" i="5"/>
  <c r="H915" i="5"/>
  <c r="G915" i="5"/>
  <c r="F915" i="5"/>
  <c r="E915" i="5"/>
  <c r="D915" i="5"/>
  <c r="C915" i="5"/>
  <c r="T914" i="5"/>
  <c r="S914" i="5"/>
  <c r="R914" i="5"/>
  <c r="Q914" i="5"/>
  <c r="P914" i="5"/>
  <c r="O914" i="5"/>
  <c r="N914" i="5"/>
  <c r="M914" i="5"/>
  <c r="L914" i="5"/>
  <c r="K914" i="5"/>
  <c r="J914" i="5"/>
  <c r="I914" i="5"/>
  <c r="H914" i="5"/>
  <c r="G914" i="5"/>
  <c r="F914" i="5"/>
  <c r="E914" i="5"/>
  <c r="D914" i="5"/>
  <c r="C914" i="5"/>
  <c r="T913" i="5"/>
  <c r="S913" i="5"/>
  <c r="R913" i="5"/>
  <c r="Q913" i="5"/>
  <c r="P913" i="5"/>
  <c r="O913" i="5"/>
  <c r="N913" i="5"/>
  <c r="M913" i="5"/>
  <c r="L913" i="5"/>
  <c r="K913" i="5"/>
  <c r="J913" i="5"/>
  <c r="I913" i="5"/>
  <c r="H913" i="5"/>
  <c r="G913" i="5"/>
  <c r="F913" i="5"/>
  <c r="E913" i="5"/>
  <c r="D913" i="5"/>
  <c r="C913" i="5"/>
  <c r="T912" i="5"/>
  <c r="S912" i="5"/>
  <c r="R912" i="5"/>
  <c r="Q912" i="5"/>
  <c r="P912" i="5"/>
  <c r="O912" i="5"/>
  <c r="N912" i="5"/>
  <c r="M912" i="5"/>
  <c r="L912" i="5"/>
  <c r="K912" i="5"/>
  <c r="J912" i="5"/>
  <c r="I912" i="5"/>
  <c r="H912" i="5"/>
  <c r="G912" i="5"/>
  <c r="F912" i="5"/>
  <c r="E912" i="5"/>
  <c r="D912" i="5"/>
  <c r="C912" i="5"/>
  <c r="T911" i="5"/>
  <c r="S911" i="5"/>
  <c r="R911" i="5"/>
  <c r="Q911" i="5"/>
  <c r="P911" i="5"/>
  <c r="O911" i="5"/>
  <c r="N911" i="5"/>
  <c r="M911" i="5"/>
  <c r="L911" i="5"/>
  <c r="K911" i="5"/>
  <c r="J911" i="5"/>
  <c r="I911" i="5"/>
  <c r="H911" i="5"/>
  <c r="G911" i="5"/>
  <c r="F911" i="5"/>
  <c r="E911" i="5"/>
  <c r="D911" i="5"/>
  <c r="C911" i="5"/>
  <c r="T910" i="5"/>
  <c r="S910" i="5"/>
  <c r="R910" i="5"/>
  <c r="Q910" i="5"/>
  <c r="P910" i="5"/>
  <c r="O910" i="5"/>
  <c r="N910" i="5"/>
  <c r="M910" i="5"/>
  <c r="L910" i="5"/>
  <c r="K910" i="5"/>
  <c r="J910" i="5"/>
  <c r="I910" i="5"/>
  <c r="H910" i="5"/>
  <c r="G910" i="5"/>
  <c r="F910" i="5"/>
  <c r="E910" i="5"/>
  <c r="D910" i="5"/>
  <c r="C910" i="5"/>
  <c r="T909" i="5"/>
  <c r="S909" i="5"/>
  <c r="R909" i="5"/>
  <c r="Q909" i="5"/>
  <c r="P909" i="5"/>
  <c r="O909" i="5"/>
  <c r="N909" i="5"/>
  <c r="M909" i="5"/>
  <c r="L909" i="5"/>
  <c r="K909" i="5"/>
  <c r="J909" i="5"/>
  <c r="I909" i="5"/>
  <c r="H909" i="5"/>
  <c r="G909" i="5"/>
  <c r="F909" i="5"/>
  <c r="E909" i="5"/>
  <c r="D909" i="5"/>
  <c r="C909" i="5"/>
  <c r="T908" i="5"/>
  <c r="S908" i="5"/>
  <c r="R908" i="5"/>
  <c r="Q908" i="5"/>
  <c r="P908" i="5"/>
  <c r="O908" i="5"/>
  <c r="N908" i="5"/>
  <c r="M908" i="5"/>
  <c r="L908" i="5"/>
  <c r="K908" i="5"/>
  <c r="J908" i="5"/>
  <c r="I908" i="5"/>
  <c r="H908" i="5"/>
  <c r="G908" i="5"/>
  <c r="F908" i="5"/>
  <c r="E908" i="5"/>
  <c r="D908" i="5"/>
  <c r="C908" i="5"/>
  <c r="T907" i="5"/>
  <c r="S907" i="5"/>
  <c r="R907" i="5"/>
  <c r="Q907" i="5"/>
  <c r="P907" i="5"/>
  <c r="O907" i="5"/>
  <c r="N907" i="5"/>
  <c r="M907" i="5"/>
  <c r="L907" i="5"/>
  <c r="K907" i="5"/>
  <c r="J907" i="5"/>
  <c r="I907" i="5"/>
  <c r="H907" i="5"/>
  <c r="G907" i="5"/>
  <c r="F907" i="5"/>
  <c r="E907" i="5"/>
  <c r="D907" i="5"/>
  <c r="C907" i="5"/>
  <c r="T906" i="5"/>
  <c r="S906" i="5"/>
  <c r="R906" i="5"/>
  <c r="Q906" i="5"/>
  <c r="P906" i="5"/>
  <c r="O906" i="5"/>
  <c r="N906" i="5"/>
  <c r="M906" i="5"/>
  <c r="L906" i="5"/>
  <c r="K906" i="5"/>
  <c r="J906" i="5"/>
  <c r="I906" i="5"/>
  <c r="H906" i="5"/>
  <c r="G906" i="5"/>
  <c r="F906" i="5"/>
  <c r="E906" i="5"/>
  <c r="D906" i="5"/>
  <c r="C906" i="5"/>
  <c r="T905" i="5"/>
  <c r="S905" i="5"/>
  <c r="R905" i="5"/>
  <c r="Q905" i="5"/>
  <c r="P905" i="5"/>
  <c r="O905" i="5"/>
  <c r="N905" i="5"/>
  <c r="M905" i="5"/>
  <c r="L905" i="5"/>
  <c r="K905" i="5"/>
  <c r="J905" i="5"/>
  <c r="I905" i="5"/>
  <c r="H905" i="5"/>
  <c r="G905" i="5"/>
  <c r="F905" i="5"/>
  <c r="E905" i="5"/>
  <c r="D905" i="5"/>
  <c r="C905" i="5"/>
  <c r="T904" i="5"/>
  <c r="S904" i="5"/>
  <c r="R904" i="5"/>
  <c r="Q904" i="5"/>
  <c r="P904" i="5"/>
  <c r="O904" i="5"/>
  <c r="N904" i="5"/>
  <c r="M904" i="5"/>
  <c r="L904" i="5"/>
  <c r="K904" i="5"/>
  <c r="J904" i="5"/>
  <c r="I904" i="5"/>
  <c r="H904" i="5"/>
  <c r="G904" i="5"/>
  <c r="F904" i="5"/>
  <c r="E904" i="5"/>
  <c r="D904" i="5"/>
  <c r="C904" i="5"/>
  <c r="T903" i="5"/>
  <c r="S903" i="5"/>
  <c r="R903" i="5"/>
  <c r="Q903" i="5"/>
  <c r="P903" i="5"/>
  <c r="O903" i="5"/>
  <c r="N903" i="5"/>
  <c r="M903" i="5"/>
  <c r="L903" i="5"/>
  <c r="K903" i="5"/>
  <c r="J903" i="5"/>
  <c r="I903" i="5"/>
  <c r="H903" i="5"/>
  <c r="G903" i="5"/>
  <c r="F903" i="5"/>
  <c r="E903" i="5"/>
  <c r="D903" i="5"/>
  <c r="C903" i="5"/>
  <c r="T902" i="5"/>
  <c r="S902" i="5"/>
  <c r="R902" i="5"/>
  <c r="Q902" i="5"/>
  <c r="P902" i="5"/>
  <c r="O902" i="5"/>
  <c r="N902" i="5"/>
  <c r="M902" i="5"/>
  <c r="L902" i="5"/>
  <c r="K902" i="5"/>
  <c r="J902" i="5"/>
  <c r="I902" i="5"/>
  <c r="H902" i="5"/>
  <c r="G902" i="5"/>
  <c r="F902" i="5"/>
  <c r="E902" i="5"/>
  <c r="D902" i="5"/>
  <c r="C902" i="5"/>
  <c r="T901" i="5"/>
  <c r="S901" i="5"/>
  <c r="R901" i="5"/>
  <c r="Q901" i="5"/>
  <c r="P901" i="5"/>
  <c r="O901" i="5"/>
  <c r="N901" i="5"/>
  <c r="M901" i="5"/>
  <c r="L901" i="5"/>
  <c r="K901" i="5"/>
  <c r="J901" i="5"/>
  <c r="I901" i="5"/>
  <c r="H901" i="5"/>
  <c r="G901" i="5"/>
  <c r="F901" i="5"/>
  <c r="E901" i="5"/>
  <c r="D901" i="5"/>
  <c r="C901" i="5"/>
  <c r="T900" i="5"/>
  <c r="S900" i="5"/>
  <c r="R900" i="5"/>
  <c r="Q900" i="5"/>
  <c r="P900" i="5"/>
  <c r="O900" i="5"/>
  <c r="N900" i="5"/>
  <c r="M900" i="5"/>
  <c r="L900" i="5"/>
  <c r="K900" i="5"/>
  <c r="J900" i="5"/>
  <c r="I900" i="5"/>
  <c r="H900" i="5"/>
  <c r="G900" i="5"/>
  <c r="F900" i="5"/>
  <c r="E900" i="5"/>
  <c r="D900" i="5"/>
  <c r="C900" i="5"/>
  <c r="T899" i="5"/>
  <c r="S899" i="5"/>
  <c r="R899" i="5"/>
  <c r="Q899" i="5"/>
  <c r="P899" i="5"/>
  <c r="O899" i="5"/>
  <c r="N899" i="5"/>
  <c r="M899" i="5"/>
  <c r="L899" i="5"/>
  <c r="K899" i="5"/>
  <c r="J899" i="5"/>
  <c r="I899" i="5"/>
  <c r="H899" i="5"/>
  <c r="G899" i="5"/>
  <c r="F899" i="5"/>
  <c r="E899" i="5"/>
  <c r="D899" i="5"/>
  <c r="C899" i="5"/>
  <c r="T898" i="5"/>
  <c r="S898" i="5"/>
  <c r="R898" i="5"/>
  <c r="Q898" i="5"/>
  <c r="P898" i="5"/>
  <c r="O898" i="5"/>
  <c r="N898" i="5"/>
  <c r="M898" i="5"/>
  <c r="L898" i="5"/>
  <c r="K898" i="5"/>
  <c r="J898" i="5"/>
  <c r="I898" i="5"/>
  <c r="H898" i="5"/>
  <c r="G898" i="5"/>
  <c r="F898" i="5"/>
  <c r="E898" i="5"/>
  <c r="D898" i="5"/>
  <c r="C898" i="5"/>
  <c r="T897" i="5"/>
  <c r="S897" i="5"/>
  <c r="R897" i="5"/>
  <c r="Q897" i="5"/>
  <c r="P897" i="5"/>
  <c r="O897" i="5"/>
  <c r="N897" i="5"/>
  <c r="M897" i="5"/>
  <c r="L897" i="5"/>
  <c r="K897" i="5"/>
  <c r="J897" i="5"/>
  <c r="I897" i="5"/>
  <c r="H897" i="5"/>
  <c r="G897" i="5"/>
  <c r="F897" i="5"/>
  <c r="E897" i="5"/>
  <c r="D897" i="5"/>
  <c r="C897" i="5"/>
  <c r="T896" i="5"/>
  <c r="S896" i="5"/>
  <c r="R896" i="5"/>
  <c r="Q896" i="5"/>
  <c r="P896" i="5"/>
  <c r="O896" i="5"/>
  <c r="N896" i="5"/>
  <c r="M896" i="5"/>
  <c r="L896" i="5"/>
  <c r="K896" i="5"/>
  <c r="J896" i="5"/>
  <c r="I896" i="5"/>
  <c r="H896" i="5"/>
  <c r="G896" i="5"/>
  <c r="F896" i="5"/>
  <c r="E896" i="5"/>
  <c r="D896" i="5"/>
  <c r="C896" i="5"/>
  <c r="T895" i="5"/>
  <c r="S895" i="5"/>
  <c r="R895" i="5"/>
  <c r="Q895" i="5"/>
  <c r="P895" i="5"/>
  <c r="O895" i="5"/>
  <c r="N895" i="5"/>
  <c r="M895" i="5"/>
  <c r="L895" i="5"/>
  <c r="K895" i="5"/>
  <c r="J895" i="5"/>
  <c r="I895" i="5"/>
  <c r="H895" i="5"/>
  <c r="G895" i="5"/>
  <c r="F895" i="5"/>
  <c r="E895" i="5"/>
  <c r="D895" i="5"/>
  <c r="C895" i="5"/>
  <c r="T894" i="5"/>
  <c r="S894" i="5"/>
  <c r="R894" i="5"/>
  <c r="Q894" i="5"/>
  <c r="P894" i="5"/>
  <c r="O894" i="5"/>
  <c r="N894" i="5"/>
  <c r="M894" i="5"/>
  <c r="L894" i="5"/>
  <c r="K894" i="5"/>
  <c r="J894" i="5"/>
  <c r="I894" i="5"/>
  <c r="H894" i="5"/>
  <c r="G894" i="5"/>
  <c r="F894" i="5"/>
  <c r="E894" i="5"/>
  <c r="D894" i="5"/>
  <c r="C894" i="5"/>
  <c r="T893" i="5"/>
  <c r="S893" i="5"/>
  <c r="R893" i="5"/>
  <c r="Q893" i="5"/>
  <c r="P893" i="5"/>
  <c r="O893" i="5"/>
  <c r="N893" i="5"/>
  <c r="M893" i="5"/>
  <c r="L893" i="5"/>
  <c r="K893" i="5"/>
  <c r="J893" i="5"/>
  <c r="I893" i="5"/>
  <c r="H893" i="5"/>
  <c r="G893" i="5"/>
  <c r="F893" i="5"/>
  <c r="E893" i="5"/>
  <c r="D893" i="5"/>
  <c r="C893" i="5"/>
  <c r="T892" i="5"/>
  <c r="S892" i="5"/>
  <c r="R892" i="5"/>
  <c r="Q892" i="5"/>
  <c r="P892" i="5"/>
  <c r="O892" i="5"/>
  <c r="N892" i="5"/>
  <c r="M892" i="5"/>
  <c r="L892" i="5"/>
  <c r="K892" i="5"/>
  <c r="J892" i="5"/>
  <c r="I892" i="5"/>
  <c r="H892" i="5"/>
  <c r="G892" i="5"/>
  <c r="F892" i="5"/>
  <c r="E892" i="5"/>
  <c r="D892" i="5"/>
  <c r="C892" i="5"/>
  <c r="T891" i="5"/>
  <c r="S891" i="5"/>
  <c r="R891" i="5"/>
  <c r="Q891" i="5"/>
  <c r="P891" i="5"/>
  <c r="O891" i="5"/>
  <c r="N891" i="5"/>
  <c r="M891" i="5"/>
  <c r="L891" i="5"/>
  <c r="K891" i="5"/>
  <c r="J891" i="5"/>
  <c r="I891" i="5"/>
  <c r="H891" i="5"/>
  <c r="G891" i="5"/>
  <c r="F891" i="5"/>
  <c r="E891" i="5"/>
  <c r="D891" i="5"/>
  <c r="C891" i="5"/>
  <c r="T890" i="5"/>
  <c r="S890" i="5"/>
  <c r="R890" i="5"/>
  <c r="Q890" i="5"/>
  <c r="P890" i="5"/>
  <c r="O890" i="5"/>
  <c r="N890" i="5"/>
  <c r="M890" i="5"/>
  <c r="L890" i="5"/>
  <c r="K890" i="5"/>
  <c r="J890" i="5"/>
  <c r="I890" i="5"/>
  <c r="H890" i="5"/>
  <c r="G890" i="5"/>
  <c r="F890" i="5"/>
  <c r="E890" i="5"/>
  <c r="D890" i="5"/>
  <c r="C890" i="5"/>
  <c r="T889" i="5"/>
  <c r="S889" i="5"/>
  <c r="R889" i="5"/>
  <c r="Q889" i="5"/>
  <c r="P889" i="5"/>
  <c r="O889" i="5"/>
  <c r="N889" i="5"/>
  <c r="M889" i="5"/>
  <c r="L889" i="5"/>
  <c r="K889" i="5"/>
  <c r="J889" i="5"/>
  <c r="I889" i="5"/>
  <c r="H889" i="5"/>
  <c r="G889" i="5"/>
  <c r="F889" i="5"/>
  <c r="E889" i="5"/>
  <c r="D889" i="5"/>
  <c r="C889" i="5"/>
  <c r="T888" i="5"/>
  <c r="S888" i="5"/>
  <c r="R888" i="5"/>
  <c r="Q888" i="5"/>
  <c r="P888" i="5"/>
  <c r="O888" i="5"/>
  <c r="N888" i="5"/>
  <c r="M888" i="5"/>
  <c r="L888" i="5"/>
  <c r="K888" i="5"/>
  <c r="J888" i="5"/>
  <c r="I888" i="5"/>
  <c r="H888" i="5"/>
  <c r="G888" i="5"/>
  <c r="F888" i="5"/>
  <c r="E888" i="5"/>
  <c r="D888" i="5"/>
  <c r="C888" i="5"/>
  <c r="T887" i="5"/>
  <c r="S887" i="5"/>
  <c r="R887" i="5"/>
  <c r="Q887" i="5"/>
  <c r="P887" i="5"/>
  <c r="O887" i="5"/>
  <c r="N887" i="5"/>
  <c r="M887" i="5"/>
  <c r="L887" i="5"/>
  <c r="K887" i="5"/>
  <c r="J887" i="5"/>
  <c r="I887" i="5"/>
  <c r="H887" i="5"/>
  <c r="G887" i="5"/>
  <c r="F887" i="5"/>
  <c r="E887" i="5"/>
  <c r="D887" i="5"/>
  <c r="C887" i="5"/>
  <c r="T886" i="5"/>
  <c r="S886" i="5"/>
  <c r="R886" i="5"/>
  <c r="Q886" i="5"/>
  <c r="P886" i="5"/>
  <c r="O886" i="5"/>
  <c r="N886" i="5"/>
  <c r="M886" i="5"/>
  <c r="L886" i="5"/>
  <c r="K886" i="5"/>
  <c r="J886" i="5"/>
  <c r="I886" i="5"/>
  <c r="H886" i="5"/>
  <c r="G886" i="5"/>
  <c r="F886" i="5"/>
  <c r="E886" i="5"/>
  <c r="D886" i="5"/>
  <c r="C886" i="5"/>
  <c r="T885" i="5"/>
  <c r="S885" i="5"/>
  <c r="R885" i="5"/>
  <c r="Q885" i="5"/>
  <c r="P885" i="5"/>
  <c r="O885" i="5"/>
  <c r="N885" i="5"/>
  <c r="M885" i="5"/>
  <c r="L885" i="5"/>
  <c r="K885" i="5"/>
  <c r="J885" i="5"/>
  <c r="I885" i="5"/>
  <c r="H885" i="5"/>
  <c r="G885" i="5"/>
  <c r="F885" i="5"/>
  <c r="E885" i="5"/>
  <c r="D885" i="5"/>
  <c r="C885" i="5"/>
  <c r="T884" i="5"/>
  <c r="S884" i="5"/>
  <c r="R884" i="5"/>
  <c r="Q884" i="5"/>
  <c r="P884" i="5"/>
  <c r="O884" i="5"/>
  <c r="N884" i="5"/>
  <c r="M884" i="5"/>
  <c r="L884" i="5"/>
  <c r="K884" i="5"/>
  <c r="J884" i="5"/>
  <c r="I884" i="5"/>
  <c r="H884" i="5"/>
  <c r="G884" i="5"/>
  <c r="F884" i="5"/>
  <c r="E884" i="5"/>
  <c r="D884" i="5"/>
  <c r="C884" i="5"/>
  <c r="T883" i="5"/>
  <c r="S883" i="5"/>
  <c r="R883" i="5"/>
  <c r="Q883" i="5"/>
  <c r="P883" i="5"/>
  <c r="O883" i="5"/>
  <c r="N883" i="5"/>
  <c r="M883" i="5"/>
  <c r="L883" i="5"/>
  <c r="K883" i="5"/>
  <c r="J883" i="5"/>
  <c r="I883" i="5"/>
  <c r="H883" i="5"/>
  <c r="G883" i="5"/>
  <c r="F883" i="5"/>
  <c r="E883" i="5"/>
  <c r="D883" i="5"/>
  <c r="C883" i="5"/>
  <c r="T882" i="5"/>
  <c r="S882" i="5"/>
  <c r="R882" i="5"/>
  <c r="Q882" i="5"/>
  <c r="P882" i="5"/>
  <c r="O882" i="5"/>
  <c r="N882" i="5"/>
  <c r="M882" i="5"/>
  <c r="L882" i="5"/>
  <c r="K882" i="5"/>
  <c r="J882" i="5"/>
  <c r="I882" i="5"/>
  <c r="H882" i="5"/>
  <c r="G882" i="5"/>
  <c r="F882" i="5"/>
  <c r="E882" i="5"/>
  <c r="D882" i="5"/>
  <c r="C882" i="5"/>
  <c r="T881" i="5"/>
  <c r="S881" i="5"/>
  <c r="R881" i="5"/>
  <c r="Q881" i="5"/>
  <c r="P881" i="5"/>
  <c r="O881" i="5"/>
  <c r="N881" i="5"/>
  <c r="M881" i="5"/>
  <c r="L881" i="5"/>
  <c r="K881" i="5"/>
  <c r="J881" i="5"/>
  <c r="I881" i="5"/>
  <c r="H881" i="5"/>
  <c r="G881" i="5"/>
  <c r="F881" i="5"/>
  <c r="E881" i="5"/>
  <c r="D881" i="5"/>
  <c r="C881" i="5"/>
  <c r="T880" i="5"/>
  <c r="S880" i="5"/>
  <c r="R880" i="5"/>
  <c r="Q880" i="5"/>
  <c r="P880" i="5"/>
  <c r="O880" i="5"/>
  <c r="N880" i="5"/>
  <c r="M880" i="5"/>
  <c r="L880" i="5"/>
  <c r="K880" i="5"/>
  <c r="J880" i="5"/>
  <c r="I880" i="5"/>
  <c r="H880" i="5"/>
  <c r="G880" i="5"/>
  <c r="F880" i="5"/>
  <c r="E880" i="5"/>
  <c r="D880" i="5"/>
  <c r="C880" i="5"/>
  <c r="T879" i="5"/>
  <c r="S879" i="5"/>
  <c r="R879" i="5"/>
  <c r="Q879" i="5"/>
  <c r="P879" i="5"/>
  <c r="O879" i="5"/>
  <c r="N879" i="5"/>
  <c r="M879" i="5"/>
  <c r="L879" i="5"/>
  <c r="K879" i="5"/>
  <c r="J879" i="5"/>
  <c r="I879" i="5"/>
  <c r="H879" i="5"/>
  <c r="G879" i="5"/>
  <c r="F879" i="5"/>
  <c r="E879" i="5"/>
  <c r="D879" i="5"/>
  <c r="C879" i="5"/>
  <c r="T878" i="5"/>
  <c r="S878" i="5"/>
  <c r="R878" i="5"/>
  <c r="Q878" i="5"/>
  <c r="P878" i="5"/>
  <c r="O878" i="5"/>
  <c r="N878" i="5"/>
  <c r="M878" i="5"/>
  <c r="L878" i="5"/>
  <c r="K878" i="5"/>
  <c r="J878" i="5"/>
  <c r="I878" i="5"/>
  <c r="H878" i="5"/>
  <c r="G878" i="5"/>
  <c r="F878" i="5"/>
  <c r="E878" i="5"/>
  <c r="D878" i="5"/>
  <c r="C878" i="5"/>
  <c r="T877" i="5"/>
  <c r="S877" i="5"/>
  <c r="R877" i="5"/>
  <c r="Q877" i="5"/>
  <c r="P877" i="5"/>
  <c r="O877" i="5"/>
  <c r="N877" i="5"/>
  <c r="M877" i="5"/>
  <c r="L877" i="5"/>
  <c r="K877" i="5"/>
  <c r="J877" i="5"/>
  <c r="I877" i="5"/>
  <c r="H877" i="5"/>
  <c r="G877" i="5"/>
  <c r="F877" i="5"/>
  <c r="E877" i="5"/>
  <c r="D877" i="5"/>
  <c r="C877" i="5"/>
  <c r="T876" i="5"/>
  <c r="S876" i="5"/>
  <c r="R876" i="5"/>
  <c r="Q876" i="5"/>
  <c r="P876" i="5"/>
  <c r="O876" i="5"/>
  <c r="N876" i="5"/>
  <c r="M876" i="5"/>
  <c r="L876" i="5"/>
  <c r="K876" i="5"/>
  <c r="J876" i="5"/>
  <c r="I876" i="5"/>
  <c r="H876" i="5"/>
  <c r="G876" i="5"/>
  <c r="F876" i="5"/>
  <c r="E876" i="5"/>
  <c r="D876" i="5"/>
  <c r="C876" i="5"/>
  <c r="T875" i="5"/>
  <c r="S875" i="5"/>
  <c r="R875" i="5"/>
  <c r="Q875" i="5"/>
  <c r="P875" i="5"/>
  <c r="O875" i="5"/>
  <c r="N875" i="5"/>
  <c r="M875" i="5"/>
  <c r="L875" i="5"/>
  <c r="K875" i="5"/>
  <c r="J875" i="5"/>
  <c r="I875" i="5"/>
  <c r="H875" i="5"/>
  <c r="G875" i="5"/>
  <c r="F875" i="5"/>
  <c r="E875" i="5"/>
  <c r="D875" i="5"/>
  <c r="C875" i="5"/>
  <c r="T874" i="5"/>
  <c r="S874" i="5"/>
  <c r="R874" i="5"/>
  <c r="Q874" i="5"/>
  <c r="P874" i="5"/>
  <c r="O874" i="5"/>
  <c r="N874" i="5"/>
  <c r="M874" i="5"/>
  <c r="L874" i="5"/>
  <c r="K874" i="5"/>
  <c r="J874" i="5"/>
  <c r="I874" i="5"/>
  <c r="H874" i="5"/>
  <c r="G874" i="5"/>
  <c r="F874" i="5"/>
  <c r="E874" i="5"/>
  <c r="D874" i="5"/>
  <c r="C874" i="5"/>
  <c r="T873" i="5"/>
  <c r="S873" i="5"/>
  <c r="R873" i="5"/>
  <c r="Q873" i="5"/>
  <c r="P873" i="5"/>
  <c r="O873" i="5"/>
  <c r="N873" i="5"/>
  <c r="M873" i="5"/>
  <c r="L873" i="5"/>
  <c r="K873" i="5"/>
  <c r="J873" i="5"/>
  <c r="I873" i="5"/>
  <c r="H873" i="5"/>
  <c r="G873" i="5"/>
  <c r="F873" i="5"/>
  <c r="E873" i="5"/>
  <c r="D873" i="5"/>
  <c r="C873" i="5"/>
  <c r="T872" i="5"/>
  <c r="S872" i="5"/>
  <c r="R872" i="5"/>
  <c r="Q872" i="5"/>
  <c r="P872" i="5"/>
  <c r="O872" i="5"/>
  <c r="N872" i="5"/>
  <c r="M872" i="5"/>
  <c r="L872" i="5"/>
  <c r="K872" i="5"/>
  <c r="J872" i="5"/>
  <c r="I872" i="5"/>
  <c r="H872" i="5"/>
  <c r="G872" i="5"/>
  <c r="F872" i="5"/>
  <c r="E872" i="5"/>
  <c r="D872" i="5"/>
  <c r="C872" i="5"/>
  <c r="T871" i="5"/>
  <c r="S871" i="5"/>
  <c r="R871" i="5"/>
  <c r="Q871" i="5"/>
  <c r="P871" i="5"/>
  <c r="O871" i="5"/>
  <c r="N871" i="5"/>
  <c r="M871" i="5"/>
  <c r="L871" i="5"/>
  <c r="K871" i="5"/>
  <c r="J871" i="5"/>
  <c r="I871" i="5"/>
  <c r="H871" i="5"/>
  <c r="G871" i="5"/>
  <c r="F871" i="5"/>
  <c r="E871" i="5"/>
  <c r="D871" i="5"/>
  <c r="C871" i="5"/>
  <c r="T870" i="5"/>
  <c r="S870" i="5"/>
  <c r="R870" i="5"/>
  <c r="Q870" i="5"/>
  <c r="P870" i="5"/>
  <c r="O870" i="5"/>
  <c r="N870" i="5"/>
  <c r="M870" i="5"/>
  <c r="L870" i="5"/>
  <c r="K870" i="5"/>
  <c r="J870" i="5"/>
  <c r="I870" i="5"/>
  <c r="H870" i="5"/>
  <c r="G870" i="5"/>
  <c r="F870" i="5"/>
  <c r="E870" i="5"/>
  <c r="D870" i="5"/>
  <c r="C870" i="5"/>
  <c r="T869" i="5"/>
  <c r="S869" i="5"/>
  <c r="R869" i="5"/>
  <c r="Q869" i="5"/>
  <c r="P869" i="5"/>
  <c r="O869" i="5"/>
  <c r="N869" i="5"/>
  <c r="M869" i="5"/>
  <c r="L869" i="5"/>
  <c r="K869" i="5"/>
  <c r="J869" i="5"/>
  <c r="I869" i="5"/>
  <c r="H869" i="5"/>
  <c r="G869" i="5"/>
  <c r="F869" i="5"/>
  <c r="E869" i="5"/>
  <c r="D869" i="5"/>
  <c r="C869" i="5"/>
  <c r="T868" i="5"/>
  <c r="S868" i="5"/>
  <c r="R868" i="5"/>
  <c r="Q868" i="5"/>
  <c r="P868" i="5"/>
  <c r="O868" i="5"/>
  <c r="N868" i="5"/>
  <c r="M868" i="5"/>
  <c r="L868" i="5"/>
  <c r="K868" i="5"/>
  <c r="J868" i="5"/>
  <c r="I868" i="5"/>
  <c r="H868" i="5"/>
  <c r="G868" i="5"/>
  <c r="F868" i="5"/>
  <c r="E868" i="5"/>
  <c r="D868" i="5"/>
  <c r="C868" i="5"/>
  <c r="T867" i="5"/>
  <c r="S867" i="5"/>
  <c r="R867" i="5"/>
  <c r="Q867" i="5"/>
  <c r="P867" i="5"/>
  <c r="O867" i="5"/>
  <c r="N867" i="5"/>
  <c r="M867" i="5"/>
  <c r="L867" i="5"/>
  <c r="K867" i="5"/>
  <c r="J867" i="5"/>
  <c r="I867" i="5"/>
  <c r="H867" i="5"/>
  <c r="G867" i="5"/>
  <c r="F867" i="5"/>
  <c r="E867" i="5"/>
  <c r="D867" i="5"/>
  <c r="C867" i="5"/>
  <c r="T866" i="5"/>
  <c r="S866" i="5"/>
  <c r="R866" i="5"/>
  <c r="Q866" i="5"/>
  <c r="P866" i="5"/>
  <c r="O866" i="5"/>
  <c r="N866" i="5"/>
  <c r="M866" i="5"/>
  <c r="L866" i="5"/>
  <c r="K866" i="5"/>
  <c r="J866" i="5"/>
  <c r="I866" i="5"/>
  <c r="H866" i="5"/>
  <c r="G866" i="5"/>
  <c r="F866" i="5"/>
  <c r="E866" i="5"/>
  <c r="D866" i="5"/>
  <c r="C866" i="5"/>
  <c r="T865" i="5"/>
  <c r="S865" i="5"/>
  <c r="R865" i="5"/>
  <c r="Q865" i="5"/>
  <c r="P865" i="5"/>
  <c r="O865" i="5"/>
  <c r="N865" i="5"/>
  <c r="M865" i="5"/>
  <c r="L865" i="5"/>
  <c r="K865" i="5"/>
  <c r="J865" i="5"/>
  <c r="I865" i="5"/>
  <c r="H865" i="5"/>
  <c r="G865" i="5"/>
  <c r="F865" i="5"/>
  <c r="E865" i="5"/>
  <c r="D865" i="5"/>
  <c r="C865" i="5"/>
  <c r="T864" i="5"/>
  <c r="S864" i="5"/>
  <c r="R864" i="5"/>
  <c r="Q864" i="5"/>
  <c r="P864" i="5"/>
  <c r="O864" i="5"/>
  <c r="N864" i="5"/>
  <c r="M864" i="5"/>
  <c r="L864" i="5"/>
  <c r="K864" i="5"/>
  <c r="J864" i="5"/>
  <c r="I864" i="5"/>
  <c r="H864" i="5"/>
  <c r="G864" i="5"/>
  <c r="F864" i="5"/>
  <c r="E864" i="5"/>
  <c r="D864" i="5"/>
  <c r="C864" i="5"/>
  <c r="T863" i="5"/>
  <c r="S863" i="5"/>
  <c r="R863" i="5"/>
  <c r="Q863" i="5"/>
  <c r="P863" i="5"/>
  <c r="O863" i="5"/>
  <c r="N863" i="5"/>
  <c r="M863" i="5"/>
  <c r="L863" i="5"/>
  <c r="K863" i="5"/>
  <c r="J863" i="5"/>
  <c r="I863" i="5"/>
  <c r="H863" i="5"/>
  <c r="G863" i="5"/>
  <c r="F863" i="5"/>
  <c r="E863" i="5"/>
  <c r="D863" i="5"/>
  <c r="C863" i="5"/>
  <c r="T862" i="5"/>
  <c r="S862" i="5"/>
  <c r="R862" i="5"/>
  <c r="Q862" i="5"/>
  <c r="P862" i="5"/>
  <c r="O862" i="5"/>
  <c r="N862" i="5"/>
  <c r="M862" i="5"/>
  <c r="L862" i="5"/>
  <c r="K862" i="5"/>
  <c r="J862" i="5"/>
  <c r="I862" i="5"/>
  <c r="H862" i="5"/>
  <c r="G862" i="5"/>
  <c r="F862" i="5"/>
  <c r="E862" i="5"/>
  <c r="D862" i="5"/>
  <c r="C862" i="5"/>
  <c r="T861" i="5"/>
  <c r="S861" i="5"/>
  <c r="R861" i="5"/>
  <c r="Q861" i="5"/>
  <c r="P861" i="5"/>
  <c r="O861" i="5"/>
  <c r="N861" i="5"/>
  <c r="M861" i="5"/>
  <c r="L861" i="5"/>
  <c r="K861" i="5"/>
  <c r="J861" i="5"/>
  <c r="I861" i="5"/>
  <c r="H861" i="5"/>
  <c r="G861" i="5"/>
  <c r="F861" i="5"/>
  <c r="E861" i="5"/>
  <c r="D861" i="5"/>
  <c r="C861" i="5"/>
  <c r="T860" i="5"/>
  <c r="S860" i="5"/>
  <c r="R860" i="5"/>
  <c r="Q860" i="5"/>
  <c r="P860" i="5"/>
  <c r="O860" i="5"/>
  <c r="N860" i="5"/>
  <c r="M860" i="5"/>
  <c r="L860" i="5"/>
  <c r="K860" i="5"/>
  <c r="J860" i="5"/>
  <c r="I860" i="5"/>
  <c r="H860" i="5"/>
  <c r="G860" i="5"/>
  <c r="F860" i="5"/>
  <c r="E860" i="5"/>
  <c r="D860" i="5"/>
  <c r="C860" i="5"/>
  <c r="T859" i="5"/>
  <c r="S859" i="5"/>
  <c r="R859" i="5"/>
  <c r="Q859" i="5"/>
  <c r="P859" i="5"/>
  <c r="O859" i="5"/>
  <c r="N859" i="5"/>
  <c r="M859" i="5"/>
  <c r="L859" i="5"/>
  <c r="K859" i="5"/>
  <c r="J859" i="5"/>
  <c r="I859" i="5"/>
  <c r="H859" i="5"/>
  <c r="G859" i="5"/>
  <c r="F859" i="5"/>
  <c r="E859" i="5"/>
  <c r="D859" i="5"/>
  <c r="C859" i="5"/>
  <c r="T858" i="5"/>
  <c r="S858" i="5"/>
  <c r="R858" i="5"/>
  <c r="Q858" i="5"/>
  <c r="P858" i="5"/>
  <c r="O858" i="5"/>
  <c r="N858" i="5"/>
  <c r="M858" i="5"/>
  <c r="L858" i="5"/>
  <c r="K858" i="5"/>
  <c r="J858" i="5"/>
  <c r="I858" i="5"/>
  <c r="H858" i="5"/>
  <c r="G858" i="5"/>
  <c r="F858" i="5"/>
  <c r="E858" i="5"/>
  <c r="D858" i="5"/>
  <c r="C858" i="5"/>
  <c r="T857" i="5"/>
  <c r="S857" i="5"/>
  <c r="R857" i="5"/>
  <c r="Q857" i="5"/>
  <c r="P857" i="5"/>
  <c r="O857" i="5"/>
  <c r="N857" i="5"/>
  <c r="M857" i="5"/>
  <c r="L857" i="5"/>
  <c r="K857" i="5"/>
  <c r="J857" i="5"/>
  <c r="I857" i="5"/>
  <c r="H857" i="5"/>
  <c r="G857" i="5"/>
  <c r="F857" i="5"/>
  <c r="E857" i="5"/>
  <c r="D857" i="5"/>
  <c r="C857" i="5"/>
  <c r="T856" i="5"/>
  <c r="S856" i="5"/>
  <c r="R856" i="5"/>
  <c r="Q856" i="5"/>
  <c r="P856" i="5"/>
  <c r="O856" i="5"/>
  <c r="N856" i="5"/>
  <c r="M856" i="5"/>
  <c r="L856" i="5"/>
  <c r="K856" i="5"/>
  <c r="J856" i="5"/>
  <c r="I856" i="5"/>
  <c r="H856" i="5"/>
  <c r="G856" i="5"/>
  <c r="F856" i="5"/>
  <c r="E856" i="5"/>
  <c r="D856" i="5"/>
  <c r="C856" i="5"/>
  <c r="T855" i="5"/>
  <c r="S855" i="5"/>
  <c r="R855" i="5"/>
  <c r="Q855" i="5"/>
  <c r="P855" i="5"/>
  <c r="O855" i="5"/>
  <c r="N855" i="5"/>
  <c r="M855" i="5"/>
  <c r="L855" i="5"/>
  <c r="K855" i="5"/>
  <c r="J855" i="5"/>
  <c r="I855" i="5"/>
  <c r="H855" i="5"/>
  <c r="G855" i="5"/>
  <c r="F855" i="5"/>
  <c r="E855" i="5"/>
  <c r="D855" i="5"/>
  <c r="C855" i="5"/>
  <c r="T854" i="5"/>
  <c r="S854" i="5"/>
  <c r="R854" i="5"/>
  <c r="Q854" i="5"/>
  <c r="P854" i="5"/>
  <c r="O854" i="5"/>
  <c r="N854" i="5"/>
  <c r="M854" i="5"/>
  <c r="L854" i="5"/>
  <c r="K854" i="5"/>
  <c r="J854" i="5"/>
  <c r="I854" i="5"/>
  <c r="H854" i="5"/>
  <c r="G854" i="5"/>
  <c r="F854" i="5"/>
  <c r="E854" i="5"/>
  <c r="D854" i="5"/>
  <c r="C854" i="5"/>
  <c r="T853" i="5"/>
  <c r="S853" i="5"/>
  <c r="R853" i="5"/>
  <c r="Q853" i="5"/>
  <c r="P853" i="5"/>
  <c r="O853" i="5"/>
  <c r="N853" i="5"/>
  <c r="M853" i="5"/>
  <c r="L853" i="5"/>
  <c r="K853" i="5"/>
  <c r="J853" i="5"/>
  <c r="I853" i="5"/>
  <c r="H853" i="5"/>
  <c r="G853" i="5"/>
  <c r="F853" i="5"/>
  <c r="E853" i="5"/>
  <c r="D853" i="5"/>
  <c r="C853" i="5"/>
  <c r="T852" i="5"/>
  <c r="S852" i="5"/>
  <c r="R852" i="5"/>
  <c r="Q852" i="5"/>
  <c r="P852" i="5"/>
  <c r="O852" i="5"/>
  <c r="N852" i="5"/>
  <c r="M852" i="5"/>
  <c r="L852" i="5"/>
  <c r="K852" i="5"/>
  <c r="J852" i="5"/>
  <c r="I852" i="5"/>
  <c r="H852" i="5"/>
  <c r="G852" i="5"/>
  <c r="F852" i="5"/>
  <c r="E852" i="5"/>
  <c r="D852" i="5"/>
  <c r="C852" i="5"/>
  <c r="T851" i="5"/>
  <c r="S851" i="5"/>
  <c r="R851" i="5"/>
  <c r="Q851" i="5"/>
  <c r="P851" i="5"/>
  <c r="O851" i="5"/>
  <c r="N851" i="5"/>
  <c r="M851" i="5"/>
  <c r="L851" i="5"/>
  <c r="K851" i="5"/>
  <c r="J851" i="5"/>
  <c r="I851" i="5"/>
  <c r="H851" i="5"/>
  <c r="G851" i="5"/>
  <c r="F851" i="5"/>
  <c r="E851" i="5"/>
  <c r="D851" i="5"/>
  <c r="C851" i="5"/>
  <c r="T850" i="5"/>
  <c r="S850" i="5"/>
  <c r="R850" i="5"/>
  <c r="Q850" i="5"/>
  <c r="P850" i="5"/>
  <c r="O850" i="5"/>
  <c r="N850" i="5"/>
  <c r="M850" i="5"/>
  <c r="L850" i="5"/>
  <c r="K850" i="5"/>
  <c r="J850" i="5"/>
  <c r="I850" i="5"/>
  <c r="H850" i="5"/>
  <c r="G850" i="5"/>
  <c r="F850" i="5"/>
  <c r="E850" i="5"/>
  <c r="D850" i="5"/>
  <c r="C850" i="5"/>
  <c r="T849" i="5"/>
  <c r="S849" i="5"/>
  <c r="R849" i="5"/>
  <c r="Q849" i="5"/>
  <c r="P849" i="5"/>
  <c r="O849" i="5"/>
  <c r="N849" i="5"/>
  <c r="M849" i="5"/>
  <c r="L849" i="5"/>
  <c r="K849" i="5"/>
  <c r="J849" i="5"/>
  <c r="I849" i="5"/>
  <c r="H849" i="5"/>
  <c r="G849" i="5"/>
  <c r="F849" i="5"/>
  <c r="E849" i="5"/>
  <c r="D849" i="5"/>
  <c r="C849" i="5"/>
  <c r="T848" i="5"/>
  <c r="S848" i="5"/>
  <c r="R848" i="5"/>
  <c r="Q848" i="5"/>
  <c r="P848" i="5"/>
  <c r="O848" i="5"/>
  <c r="N848" i="5"/>
  <c r="M848" i="5"/>
  <c r="L848" i="5"/>
  <c r="K848" i="5"/>
  <c r="J848" i="5"/>
  <c r="I848" i="5"/>
  <c r="H848" i="5"/>
  <c r="G848" i="5"/>
  <c r="F848" i="5"/>
  <c r="E848" i="5"/>
  <c r="D848" i="5"/>
  <c r="C848" i="5"/>
  <c r="T847" i="5"/>
  <c r="S847" i="5"/>
  <c r="R847" i="5"/>
  <c r="Q847" i="5"/>
  <c r="P847" i="5"/>
  <c r="O847" i="5"/>
  <c r="N847" i="5"/>
  <c r="M847" i="5"/>
  <c r="L847" i="5"/>
  <c r="K847" i="5"/>
  <c r="J847" i="5"/>
  <c r="I847" i="5"/>
  <c r="H847" i="5"/>
  <c r="G847" i="5"/>
  <c r="F847" i="5"/>
  <c r="E847" i="5"/>
  <c r="D847" i="5"/>
  <c r="C847" i="5"/>
  <c r="T846" i="5"/>
  <c r="S846" i="5"/>
  <c r="R846" i="5"/>
  <c r="Q846" i="5"/>
  <c r="P846" i="5"/>
  <c r="O846" i="5"/>
  <c r="N846" i="5"/>
  <c r="M846" i="5"/>
  <c r="L846" i="5"/>
  <c r="K846" i="5"/>
  <c r="J846" i="5"/>
  <c r="I846" i="5"/>
  <c r="H846" i="5"/>
  <c r="G846" i="5"/>
  <c r="F846" i="5"/>
  <c r="E846" i="5"/>
  <c r="D846" i="5"/>
  <c r="C846" i="5"/>
  <c r="T845" i="5"/>
  <c r="S845" i="5"/>
  <c r="R845" i="5"/>
  <c r="Q845" i="5"/>
  <c r="P845" i="5"/>
  <c r="O845" i="5"/>
  <c r="N845" i="5"/>
  <c r="M845" i="5"/>
  <c r="L845" i="5"/>
  <c r="K845" i="5"/>
  <c r="J845" i="5"/>
  <c r="I845" i="5"/>
  <c r="H845" i="5"/>
  <c r="G845" i="5"/>
  <c r="F845" i="5"/>
  <c r="E845" i="5"/>
  <c r="D845" i="5"/>
  <c r="C845" i="5"/>
  <c r="T844" i="5"/>
  <c r="S844" i="5"/>
  <c r="R844" i="5"/>
  <c r="Q844" i="5"/>
  <c r="P844" i="5"/>
  <c r="O844" i="5"/>
  <c r="N844" i="5"/>
  <c r="M844" i="5"/>
  <c r="L844" i="5"/>
  <c r="K844" i="5"/>
  <c r="J844" i="5"/>
  <c r="I844" i="5"/>
  <c r="H844" i="5"/>
  <c r="G844" i="5"/>
  <c r="F844" i="5"/>
  <c r="E844" i="5"/>
  <c r="D844" i="5"/>
  <c r="C844" i="5"/>
  <c r="T843" i="5"/>
  <c r="S843" i="5"/>
  <c r="R843" i="5"/>
  <c r="Q843" i="5"/>
  <c r="P843" i="5"/>
  <c r="O843" i="5"/>
  <c r="N843" i="5"/>
  <c r="M843" i="5"/>
  <c r="L843" i="5"/>
  <c r="K843" i="5"/>
  <c r="J843" i="5"/>
  <c r="I843" i="5"/>
  <c r="H843" i="5"/>
  <c r="G843" i="5"/>
  <c r="F843" i="5"/>
  <c r="E843" i="5"/>
  <c r="D843" i="5"/>
  <c r="C843" i="5"/>
  <c r="T842" i="5"/>
  <c r="S842" i="5"/>
  <c r="R842" i="5"/>
  <c r="Q842" i="5"/>
  <c r="P842" i="5"/>
  <c r="O842" i="5"/>
  <c r="N842" i="5"/>
  <c r="M842" i="5"/>
  <c r="L842" i="5"/>
  <c r="K842" i="5"/>
  <c r="J842" i="5"/>
  <c r="I842" i="5"/>
  <c r="H842" i="5"/>
  <c r="G842" i="5"/>
  <c r="F842" i="5"/>
  <c r="E842" i="5"/>
  <c r="D842" i="5"/>
  <c r="C842" i="5"/>
  <c r="T841" i="5"/>
  <c r="S841" i="5"/>
  <c r="R841" i="5"/>
  <c r="Q841" i="5"/>
  <c r="P841" i="5"/>
  <c r="O841" i="5"/>
  <c r="N841" i="5"/>
  <c r="M841" i="5"/>
  <c r="L841" i="5"/>
  <c r="K841" i="5"/>
  <c r="J841" i="5"/>
  <c r="I841" i="5"/>
  <c r="H841" i="5"/>
  <c r="G841" i="5"/>
  <c r="F841" i="5"/>
  <c r="E841" i="5"/>
  <c r="D841" i="5"/>
  <c r="C841" i="5"/>
  <c r="T840" i="5"/>
  <c r="S840" i="5"/>
  <c r="R840" i="5"/>
  <c r="Q840" i="5"/>
  <c r="P840" i="5"/>
  <c r="O840" i="5"/>
  <c r="N840" i="5"/>
  <c r="M840" i="5"/>
  <c r="L840" i="5"/>
  <c r="K840" i="5"/>
  <c r="J840" i="5"/>
  <c r="I840" i="5"/>
  <c r="H840" i="5"/>
  <c r="G840" i="5"/>
  <c r="F840" i="5"/>
  <c r="E840" i="5"/>
  <c r="D840" i="5"/>
  <c r="C840" i="5"/>
  <c r="T839" i="5"/>
  <c r="S839" i="5"/>
  <c r="R839" i="5"/>
  <c r="Q839" i="5"/>
  <c r="P839" i="5"/>
  <c r="O839" i="5"/>
  <c r="N839" i="5"/>
  <c r="M839" i="5"/>
  <c r="L839" i="5"/>
  <c r="K839" i="5"/>
  <c r="J839" i="5"/>
  <c r="I839" i="5"/>
  <c r="I185" i="8" s="1"/>
  <c r="H839" i="5"/>
  <c r="G839" i="5"/>
  <c r="F839" i="5"/>
  <c r="E839" i="5"/>
  <c r="D839" i="5"/>
  <c r="C839" i="5"/>
  <c r="T838" i="5"/>
  <c r="S838" i="5"/>
  <c r="R838" i="5"/>
  <c r="Q838" i="5"/>
  <c r="P838" i="5"/>
  <c r="O838" i="5"/>
  <c r="N838" i="5"/>
  <c r="M838" i="5"/>
  <c r="L838" i="5"/>
  <c r="K838" i="5"/>
  <c r="J838" i="5"/>
  <c r="I838" i="5"/>
  <c r="H838" i="5"/>
  <c r="G838" i="5"/>
  <c r="F838" i="5"/>
  <c r="E838" i="5"/>
  <c r="D838" i="5"/>
  <c r="C838" i="5"/>
  <c r="T837" i="5"/>
  <c r="S837" i="5"/>
  <c r="R837" i="5"/>
  <c r="Q837" i="5"/>
  <c r="P837" i="5"/>
  <c r="O837" i="5"/>
  <c r="N837" i="5"/>
  <c r="M837" i="5"/>
  <c r="L837" i="5"/>
  <c r="K837" i="5"/>
  <c r="J837" i="5"/>
  <c r="I837" i="5"/>
  <c r="H837" i="5"/>
  <c r="G837" i="5"/>
  <c r="F837" i="5"/>
  <c r="E837" i="5"/>
  <c r="D837" i="5"/>
  <c r="C837" i="5"/>
  <c r="T836" i="5"/>
  <c r="S836" i="5"/>
  <c r="R836" i="5"/>
  <c r="Q836" i="5"/>
  <c r="P836" i="5"/>
  <c r="O836" i="5"/>
  <c r="N836" i="5"/>
  <c r="M836" i="5"/>
  <c r="L836" i="5"/>
  <c r="K836" i="5"/>
  <c r="J836" i="5"/>
  <c r="I836" i="5"/>
  <c r="H836" i="5"/>
  <c r="G836" i="5"/>
  <c r="F836" i="5"/>
  <c r="E836" i="5"/>
  <c r="D836" i="5"/>
  <c r="C836" i="5"/>
  <c r="T835" i="5"/>
  <c r="S835" i="5"/>
  <c r="R835" i="5"/>
  <c r="Q835" i="5"/>
  <c r="P835" i="5"/>
  <c r="O835" i="5"/>
  <c r="N835" i="5"/>
  <c r="M835" i="5"/>
  <c r="L835" i="5"/>
  <c r="K835" i="5"/>
  <c r="J835" i="5"/>
  <c r="I835" i="5"/>
  <c r="H835" i="5"/>
  <c r="G835" i="5"/>
  <c r="F835" i="5"/>
  <c r="E835" i="5"/>
  <c r="D835" i="5"/>
  <c r="C835" i="5"/>
  <c r="T834" i="5"/>
  <c r="S834" i="5"/>
  <c r="R834" i="5"/>
  <c r="Q834" i="5"/>
  <c r="P834" i="5"/>
  <c r="O834" i="5"/>
  <c r="N834" i="5"/>
  <c r="M834" i="5"/>
  <c r="L834" i="5"/>
  <c r="K834" i="5"/>
  <c r="J834" i="5"/>
  <c r="I834" i="5"/>
  <c r="H834" i="5"/>
  <c r="G834" i="5"/>
  <c r="F834" i="5"/>
  <c r="E834" i="5"/>
  <c r="D834" i="5"/>
  <c r="C834" i="5"/>
  <c r="T833" i="5"/>
  <c r="S833" i="5"/>
  <c r="R833" i="5"/>
  <c r="Q833" i="5"/>
  <c r="P833" i="5"/>
  <c r="O833" i="5"/>
  <c r="N833" i="5"/>
  <c r="M833" i="5"/>
  <c r="L833" i="5"/>
  <c r="K833" i="5"/>
  <c r="J833" i="5"/>
  <c r="I833" i="5"/>
  <c r="H833" i="5"/>
  <c r="G833" i="5"/>
  <c r="F833" i="5"/>
  <c r="E833" i="5"/>
  <c r="D833" i="5"/>
  <c r="C833" i="5"/>
  <c r="T832" i="5"/>
  <c r="S832" i="5"/>
  <c r="R832" i="5"/>
  <c r="Q832" i="5"/>
  <c r="P832" i="5"/>
  <c r="O832" i="5"/>
  <c r="N832" i="5"/>
  <c r="M832" i="5"/>
  <c r="L832" i="5"/>
  <c r="K832" i="5"/>
  <c r="J832" i="5"/>
  <c r="I832" i="5"/>
  <c r="H832" i="5"/>
  <c r="G832" i="5"/>
  <c r="F832" i="5"/>
  <c r="E832" i="5"/>
  <c r="D832" i="5"/>
  <c r="C832" i="5"/>
  <c r="T831" i="5"/>
  <c r="S831" i="5"/>
  <c r="R831" i="5"/>
  <c r="Q831" i="5"/>
  <c r="P831" i="5"/>
  <c r="O831" i="5"/>
  <c r="N831" i="5"/>
  <c r="M831" i="5"/>
  <c r="L831" i="5"/>
  <c r="K831" i="5"/>
  <c r="J831" i="5"/>
  <c r="I831" i="5"/>
  <c r="H831" i="5"/>
  <c r="G831" i="5"/>
  <c r="F831" i="5"/>
  <c r="E831" i="5"/>
  <c r="D831" i="5"/>
  <c r="C831" i="5"/>
  <c r="T830" i="5"/>
  <c r="S830" i="5"/>
  <c r="R830" i="5"/>
  <c r="Q830" i="5"/>
  <c r="P830" i="5"/>
  <c r="O830" i="5"/>
  <c r="N830" i="5"/>
  <c r="M830" i="5"/>
  <c r="L830" i="5"/>
  <c r="K830" i="5"/>
  <c r="J830" i="5"/>
  <c r="I830" i="5"/>
  <c r="H830" i="5"/>
  <c r="G830" i="5"/>
  <c r="F830" i="5"/>
  <c r="E830" i="5"/>
  <c r="D830" i="5"/>
  <c r="C830" i="5"/>
  <c r="T829" i="5"/>
  <c r="S829" i="5"/>
  <c r="R829" i="5"/>
  <c r="Q829" i="5"/>
  <c r="P829" i="5"/>
  <c r="O829" i="5"/>
  <c r="N829" i="5"/>
  <c r="M829" i="5"/>
  <c r="L829" i="5"/>
  <c r="K829" i="5"/>
  <c r="J829" i="5"/>
  <c r="I829" i="5"/>
  <c r="H829" i="5"/>
  <c r="G829" i="5"/>
  <c r="F829" i="5"/>
  <c r="E829" i="5"/>
  <c r="D829" i="5"/>
  <c r="C829" i="5"/>
  <c r="T828" i="5"/>
  <c r="S828" i="5"/>
  <c r="R828" i="5"/>
  <c r="Q828" i="5"/>
  <c r="P828" i="5"/>
  <c r="O828" i="5"/>
  <c r="N828" i="5"/>
  <c r="M828" i="5"/>
  <c r="L828" i="5"/>
  <c r="K828" i="5"/>
  <c r="J828" i="5"/>
  <c r="I828" i="5"/>
  <c r="H828" i="5"/>
  <c r="G828" i="5"/>
  <c r="F828" i="5"/>
  <c r="E828" i="5"/>
  <c r="D828" i="5"/>
  <c r="C828" i="5"/>
  <c r="T827" i="5"/>
  <c r="S827" i="5"/>
  <c r="R827" i="5"/>
  <c r="Q827" i="5"/>
  <c r="P827" i="5"/>
  <c r="O827" i="5"/>
  <c r="N827" i="5"/>
  <c r="M827" i="5"/>
  <c r="L827" i="5"/>
  <c r="K827" i="5"/>
  <c r="J827" i="5"/>
  <c r="I827" i="5"/>
  <c r="H827" i="5"/>
  <c r="G827" i="5"/>
  <c r="F827" i="5"/>
  <c r="E827" i="5"/>
  <c r="D827" i="5"/>
  <c r="C827" i="5"/>
  <c r="T826" i="5"/>
  <c r="S826" i="5"/>
  <c r="R826" i="5"/>
  <c r="Q826" i="5"/>
  <c r="P826" i="5"/>
  <c r="O826" i="5"/>
  <c r="N826" i="5"/>
  <c r="M826" i="5"/>
  <c r="L826" i="5"/>
  <c r="K826" i="5"/>
  <c r="J826" i="5"/>
  <c r="I826" i="5"/>
  <c r="H826" i="5"/>
  <c r="G826" i="5"/>
  <c r="F826" i="5"/>
  <c r="E826" i="5"/>
  <c r="D826" i="5"/>
  <c r="C826" i="5"/>
  <c r="T825" i="5"/>
  <c r="S825" i="5"/>
  <c r="R825" i="5"/>
  <c r="Q825" i="5"/>
  <c r="P825" i="5"/>
  <c r="O825" i="5"/>
  <c r="N825" i="5"/>
  <c r="M825" i="5"/>
  <c r="L825" i="5"/>
  <c r="K825" i="5"/>
  <c r="J825" i="5"/>
  <c r="I825" i="5"/>
  <c r="H825" i="5"/>
  <c r="G825" i="5"/>
  <c r="F825" i="5"/>
  <c r="E825" i="5"/>
  <c r="D825" i="5"/>
  <c r="C825" i="5"/>
  <c r="T824" i="5"/>
  <c r="S824" i="5"/>
  <c r="R824" i="5"/>
  <c r="Q824" i="5"/>
  <c r="P824" i="5"/>
  <c r="O824" i="5"/>
  <c r="N824" i="5"/>
  <c r="M824" i="5"/>
  <c r="L824" i="5"/>
  <c r="K824" i="5"/>
  <c r="J824" i="5"/>
  <c r="I824" i="5"/>
  <c r="H824" i="5"/>
  <c r="G824" i="5"/>
  <c r="F824" i="5"/>
  <c r="E824" i="5"/>
  <c r="D824" i="5"/>
  <c r="C824" i="5"/>
  <c r="T823" i="5"/>
  <c r="S823" i="5"/>
  <c r="R823" i="5"/>
  <c r="Q823" i="5"/>
  <c r="P823" i="5"/>
  <c r="O823" i="5"/>
  <c r="N823" i="5"/>
  <c r="M823" i="5"/>
  <c r="L823" i="5"/>
  <c r="K823" i="5"/>
  <c r="J823" i="5"/>
  <c r="I823" i="5"/>
  <c r="H823" i="5"/>
  <c r="G823" i="5"/>
  <c r="F823" i="5"/>
  <c r="E823" i="5"/>
  <c r="D823" i="5"/>
  <c r="C823" i="5"/>
  <c r="T822" i="5"/>
  <c r="S822" i="5"/>
  <c r="R822" i="5"/>
  <c r="Q822" i="5"/>
  <c r="P822" i="5"/>
  <c r="O822" i="5"/>
  <c r="N822" i="5"/>
  <c r="M822" i="5"/>
  <c r="L822" i="5"/>
  <c r="K822" i="5"/>
  <c r="J822" i="5"/>
  <c r="I822" i="5"/>
  <c r="H822" i="5"/>
  <c r="G822" i="5"/>
  <c r="F822" i="5"/>
  <c r="E822" i="5"/>
  <c r="D822" i="5"/>
  <c r="C822" i="5"/>
  <c r="T821" i="5"/>
  <c r="S821" i="5"/>
  <c r="R821" i="5"/>
  <c r="Q821" i="5"/>
  <c r="P821" i="5"/>
  <c r="O821" i="5"/>
  <c r="N821" i="5"/>
  <c r="M821" i="5"/>
  <c r="L821" i="5"/>
  <c r="K821" i="5"/>
  <c r="J821" i="5"/>
  <c r="I821" i="5"/>
  <c r="H821" i="5"/>
  <c r="G821" i="5"/>
  <c r="F821" i="5"/>
  <c r="E821" i="5"/>
  <c r="D821" i="5"/>
  <c r="C821" i="5"/>
  <c r="T820" i="5"/>
  <c r="S820" i="5"/>
  <c r="R820" i="5"/>
  <c r="Q820" i="5"/>
  <c r="P820" i="5"/>
  <c r="O820" i="5"/>
  <c r="N820" i="5"/>
  <c r="M820" i="5"/>
  <c r="L820" i="5"/>
  <c r="K820" i="5"/>
  <c r="J820" i="5"/>
  <c r="I820" i="5"/>
  <c r="H820" i="5"/>
  <c r="G820" i="5"/>
  <c r="F820" i="5"/>
  <c r="E820" i="5"/>
  <c r="D820" i="5"/>
  <c r="C820" i="5"/>
  <c r="T819" i="5"/>
  <c r="S819" i="5"/>
  <c r="R819" i="5"/>
  <c r="Q819" i="5"/>
  <c r="P819" i="5"/>
  <c r="O819" i="5"/>
  <c r="N819" i="5"/>
  <c r="M819" i="5"/>
  <c r="L819" i="5"/>
  <c r="K819" i="5"/>
  <c r="J819" i="5"/>
  <c r="I819" i="5"/>
  <c r="H819" i="5"/>
  <c r="G819" i="5"/>
  <c r="F819" i="5"/>
  <c r="E819" i="5"/>
  <c r="D819" i="5"/>
  <c r="C819" i="5"/>
  <c r="T818" i="5"/>
  <c r="S818" i="5"/>
  <c r="R818" i="5"/>
  <c r="Q818" i="5"/>
  <c r="P818" i="5"/>
  <c r="O818" i="5"/>
  <c r="N818" i="5"/>
  <c r="M818" i="5"/>
  <c r="L818" i="5"/>
  <c r="K818" i="5"/>
  <c r="J818" i="5"/>
  <c r="I818" i="5"/>
  <c r="H818" i="5"/>
  <c r="G818" i="5"/>
  <c r="F818" i="5"/>
  <c r="E818" i="5"/>
  <c r="D818" i="5"/>
  <c r="C818" i="5"/>
  <c r="T817" i="5"/>
  <c r="S817" i="5"/>
  <c r="R817" i="5"/>
  <c r="Q817" i="5"/>
  <c r="P817" i="5"/>
  <c r="O817" i="5"/>
  <c r="N817" i="5"/>
  <c r="M817" i="5"/>
  <c r="L817" i="5"/>
  <c r="K817" i="5"/>
  <c r="J817" i="5"/>
  <c r="I817" i="5"/>
  <c r="H817" i="5"/>
  <c r="G817" i="5"/>
  <c r="F817" i="5"/>
  <c r="E817" i="5"/>
  <c r="D817" i="5"/>
  <c r="C817" i="5"/>
  <c r="T816" i="5"/>
  <c r="S816" i="5"/>
  <c r="R816" i="5"/>
  <c r="Q816" i="5"/>
  <c r="P816" i="5"/>
  <c r="O816" i="5"/>
  <c r="N816" i="5"/>
  <c r="M816" i="5"/>
  <c r="L816" i="5"/>
  <c r="K816" i="5"/>
  <c r="J816" i="5"/>
  <c r="I816" i="5"/>
  <c r="H816" i="5"/>
  <c r="G816" i="5"/>
  <c r="F816" i="5"/>
  <c r="E816" i="5"/>
  <c r="D816" i="5"/>
  <c r="C816" i="5"/>
  <c r="T815" i="5"/>
  <c r="S815" i="5"/>
  <c r="R815" i="5"/>
  <c r="Q815" i="5"/>
  <c r="P815" i="5"/>
  <c r="O815" i="5"/>
  <c r="N815" i="5"/>
  <c r="M815" i="5"/>
  <c r="L815" i="5"/>
  <c r="K815" i="5"/>
  <c r="J815" i="5"/>
  <c r="I815" i="5"/>
  <c r="H815" i="5"/>
  <c r="G815" i="5"/>
  <c r="F815" i="5"/>
  <c r="E815" i="5"/>
  <c r="D815" i="5"/>
  <c r="C815" i="5"/>
  <c r="T814" i="5"/>
  <c r="S814" i="5"/>
  <c r="R814" i="5"/>
  <c r="Q814" i="5"/>
  <c r="P814" i="5"/>
  <c r="O814" i="5"/>
  <c r="N814" i="5"/>
  <c r="M814" i="5"/>
  <c r="L814" i="5"/>
  <c r="K814" i="5"/>
  <c r="J814" i="5"/>
  <c r="I814" i="5"/>
  <c r="H814" i="5"/>
  <c r="G814" i="5"/>
  <c r="F814" i="5"/>
  <c r="E814" i="5"/>
  <c r="D814" i="5"/>
  <c r="C814" i="5"/>
  <c r="T813" i="5"/>
  <c r="S813" i="5"/>
  <c r="R813" i="5"/>
  <c r="Q813" i="5"/>
  <c r="P813" i="5"/>
  <c r="O813" i="5"/>
  <c r="N813" i="5"/>
  <c r="M813" i="5"/>
  <c r="L813" i="5"/>
  <c r="K813" i="5"/>
  <c r="J813" i="5"/>
  <c r="I813" i="5"/>
  <c r="H813" i="5"/>
  <c r="G813" i="5"/>
  <c r="F813" i="5"/>
  <c r="E813" i="5"/>
  <c r="D813" i="5"/>
  <c r="C813" i="5"/>
  <c r="T812" i="5"/>
  <c r="S812" i="5"/>
  <c r="R812" i="5"/>
  <c r="Q812" i="5"/>
  <c r="P812" i="5"/>
  <c r="O812" i="5"/>
  <c r="N812" i="5"/>
  <c r="M812" i="5"/>
  <c r="L812" i="5"/>
  <c r="K812" i="5"/>
  <c r="J812" i="5"/>
  <c r="I812" i="5"/>
  <c r="H812" i="5"/>
  <c r="G812" i="5"/>
  <c r="F812" i="5"/>
  <c r="E812" i="5"/>
  <c r="D812" i="5"/>
  <c r="C812" i="5"/>
  <c r="T811" i="5"/>
  <c r="S811" i="5"/>
  <c r="R811" i="5"/>
  <c r="Q811" i="5"/>
  <c r="P811" i="5"/>
  <c r="O811" i="5"/>
  <c r="N811" i="5"/>
  <c r="M811" i="5"/>
  <c r="L811" i="5"/>
  <c r="K811" i="5"/>
  <c r="J811" i="5"/>
  <c r="I811" i="5"/>
  <c r="H811" i="5"/>
  <c r="G811" i="5"/>
  <c r="F811" i="5"/>
  <c r="E811" i="5"/>
  <c r="D811" i="5"/>
  <c r="C811" i="5"/>
  <c r="T810" i="5"/>
  <c r="S810" i="5"/>
  <c r="R810" i="5"/>
  <c r="Q810" i="5"/>
  <c r="P810" i="5"/>
  <c r="O810" i="5"/>
  <c r="N810" i="5"/>
  <c r="M810" i="5"/>
  <c r="L810" i="5"/>
  <c r="K810" i="5"/>
  <c r="J810" i="5"/>
  <c r="I810" i="5"/>
  <c r="H810" i="5"/>
  <c r="G810" i="5"/>
  <c r="F810" i="5"/>
  <c r="E810" i="5"/>
  <c r="D810" i="5"/>
  <c r="C810" i="5"/>
  <c r="T809" i="5"/>
  <c r="S809" i="5"/>
  <c r="R809" i="5"/>
  <c r="Q809" i="5"/>
  <c r="P809" i="5"/>
  <c r="O809" i="5"/>
  <c r="N809" i="5"/>
  <c r="M809" i="5"/>
  <c r="L809" i="5"/>
  <c r="K809" i="5"/>
  <c r="J809" i="5"/>
  <c r="I809" i="5"/>
  <c r="H809" i="5"/>
  <c r="G809" i="5"/>
  <c r="F809" i="5"/>
  <c r="E809" i="5"/>
  <c r="D809" i="5"/>
  <c r="C809" i="5"/>
  <c r="T808" i="5"/>
  <c r="S808" i="5"/>
  <c r="R808" i="5"/>
  <c r="Q808" i="5"/>
  <c r="P808" i="5"/>
  <c r="O808" i="5"/>
  <c r="N808" i="5"/>
  <c r="M808" i="5"/>
  <c r="L808" i="5"/>
  <c r="K808" i="5"/>
  <c r="J808" i="5"/>
  <c r="I808" i="5"/>
  <c r="H808" i="5"/>
  <c r="G808" i="5"/>
  <c r="F808" i="5"/>
  <c r="E808" i="5"/>
  <c r="D808" i="5"/>
  <c r="C808" i="5"/>
  <c r="T807" i="5"/>
  <c r="S807" i="5"/>
  <c r="R807" i="5"/>
  <c r="Q807" i="5"/>
  <c r="P807" i="5"/>
  <c r="O807" i="5"/>
  <c r="N807" i="5"/>
  <c r="M807" i="5"/>
  <c r="L807" i="5"/>
  <c r="K807" i="5"/>
  <c r="J807" i="5"/>
  <c r="I807" i="5"/>
  <c r="H807" i="5"/>
  <c r="G807" i="5"/>
  <c r="F807" i="5"/>
  <c r="E807" i="5"/>
  <c r="D807" i="5"/>
  <c r="C807" i="5"/>
  <c r="T806" i="5"/>
  <c r="S806" i="5"/>
  <c r="R806" i="5"/>
  <c r="Q806" i="5"/>
  <c r="P806" i="5"/>
  <c r="O806" i="5"/>
  <c r="N806" i="5"/>
  <c r="M806" i="5"/>
  <c r="L806" i="5"/>
  <c r="K806" i="5"/>
  <c r="J806" i="5"/>
  <c r="I806" i="5"/>
  <c r="H806" i="5"/>
  <c r="G806" i="5"/>
  <c r="F806" i="5"/>
  <c r="E806" i="5"/>
  <c r="D806" i="5"/>
  <c r="C806" i="5"/>
  <c r="T805" i="5"/>
  <c r="S805" i="5"/>
  <c r="R805" i="5"/>
  <c r="Q805" i="5"/>
  <c r="P805" i="5"/>
  <c r="O805" i="5"/>
  <c r="N805" i="5"/>
  <c r="M805" i="5"/>
  <c r="L805" i="5"/>
  <c r="K805" i="5"/>
  <c r="J805" i="5"/>
  <c r="I805" i="5"/>
  <c r="H805" i="5"/>
  <c r="G805" i="5"/>
  <c r="F805" i="5"/>
  <c r="E805" i="5"/>
  <c r="D805" i="5"/>
  <c r="C805" i="5"/>
  <c r="T804" i="5"/>
  <c r="S804" i="5"/>
  <c r="R804" i="5"/>
  <c r="Q804" i="5"/>
  <c r="P804" i="5"/>
  <c r="O804" i="5"/>
  <c r="N804" i="5"/>
  <c r="M804" i="5"/>
  <c r="L804" i="5"/>
  <c r="K804" i="5"/>
  <c r="J804" i="5"/>
  <c r="I804" i="5"/>
  <c r="H804" i="5"/>
  <c r="G804" i="5"/>
  <c r="F804" i="5"/>
  <c r="E804" i="5"/>
  <c r="D804" i="5"/>
  <c r="C804" i="5"/>
  <c r="T803" i="5"/>
  <c r="S803" i="5"/>
  <c r="R803" i="5"/>
  <c r="Q803" i="5"/>
  <c r="P803" i="5"/>
  <c r="O803" i="5"/>
  <c r="N803" i="5"/>
  <c r="M803" i="5"/>
  <c r="L803" i="5"/>
  <c r="K803" i="5"/>
  <c r="J803" i="5"/>
  <c r="I803" i="5"/>
  <c r="H803" i="5"/>
  <c r="G803" i="5"/>
  <c r="F803" i="5"/>
  <c r="E803" i="5"/>
  <c r="D803" i="5"/>
  <c r="C803" i="5"/>
  <c r="T802" i="5"/>
  <c r="S802" i="5"/>
  <c r="R802" i="5"/>
  <c r="Q802" i="5"/>
  <c r="P802" i="5"/>
  <c r="O802" i="5"/>
  <c r="N802" i="5"/>
  <c r="M802" i="5"/>
  <c r="L802" i="5"/>
  <c r="K802" i="5"/>
  <c r="J802" i="5"/>
  <c r="I802" i="5"/>
  <c r="H802" i="5"/>
  <c r="G802" i="5"/>
  <c r="F802" i="5"/>
  <c r="E802" i="5"/>
  <c r="D802" i="5"/>
  <c r="C802" i="5"/>
  <c r="T801" i="5"/>
  <c r="S801" i="5"/>
  <c r="R801" i="5"/>
  <c r="Q801" i="5"/>
  <c r="P801" i="5"/>
  <c r="O801" i="5"/>
  <c r="N801" i="5"/>
  <c r="M801" i="5"/>
  <c r="L801" i="5"/>
  <c r="K801" i="5"/>
  <c r="J801" i="5"/>
  <c r="I801" i="5"/>
  <c r="H801" i="5"/>
  <c r="G801" i="5"/>
  <c r="F801" i="5"/>
  <c r="E801" i="5"/>
  <c r="D801" i="5"/>
  <c r="C801" i="5"/>
  <c r="T800" i="5"/>
  <c r="S800" i="5"/>
  <c r="R800" i="5"/>
  <c r="Q800" i="5"/>
  <c r="P800" i="5"/>
  <c r="O800" i="5"/>
  <c r="N800" i="5"/>
  <c r="M800" i="5"/>
  <c r="L800" i="5"/>
  <c r="K800" i="5"/>
  <c r="J800" i="5"/>
  <c r="I800" i="5"/>
  <c r="H800" i="5"/>
  <c r="G800" i="5"/>
  <c r="F800" i="5"/>
  <c r="E800" i="5"/>
  <c r="D800" i="5"/>
  <c r="C800" i="5"/>
  <c r="T799" i="5"/>
  <c r="S799" i="5"/>
  <c r="R799" i="5"/>
  <c r="Q799" i="5"/>
  <c r="P799" i="5"/>
  <c r="O799" i="5"/>
  <c r="N799" i="5"/>
  <c r="M799" i="5"/>
  <c r="L799" i="5"/>
  <c r="K799" i="5"/>
  <c r="J799" i="5"/>
  <c r="I799" i="5"/>
  <c r="H799" i="5"/>
  <c r="G799" i="5"/>
  <c r="F799" i="5"/>
  <c r="E799" i="5"/>
  <c r="D799" i="5"/>
  <c r="C799" i="5"/>
  <c r="T798" i="5"/>
  <c r="S798" i="5"/>
  <c r="R798" i="5"/>
  <c r="Q798" i="5"/>
  <c r="P798" i="5"/>
  <c r="O798" i="5"/>
  <c r="N798" i="5"/>
  <c r="M798" i="5"/>
  <c r="L798" i="5"/>
  <c r="K798" i="5"/>
  <c r="J798" i="5"/>
  <c r="I798" i="5"/>
  <c r="H798" i="5"/>
  <c r="G798" i="5"/>
  <c r="F798" i="5"/>
  <c r="E798" i="5"/>
  <c r="D798" i="5"/>
  <c r="C798" i="5"/>
  <c r="T797" i="5"/>
  <c r="S797" i="5"/>
  <c r="R797" i="5"/>
  <c r="Q797" i="5"/>
  <c r="P797" i="5"/>
  <c r="O797" i="5"/>
  <c r="N797" i="5"/>
  <c r="M797" i="5"/>
  <c r="L797" i="5"/>
  <c r="K797" i="5"/>
  <c r="J797" i="5"/>
  <c r="I797" i="5"/>
  <c r="H797" i="5"/>
  <c r="G797" i="5"/>
  <c r="F797" i="5"/>
  <c r="E797" i="5"/>
  <c r="D797" i="5"/>
  <c r="C797" i="5"/>
  <c r="T796" i="5"/>
  <c r="S796" i="5"/>
  <c r="R796" i="5"/>
  <c r="Q796" i="5"/>
  <c r="P796" i="5"/>
  <c r="O796" i="5"/>
  <c r="N796" i="5"/>
  <c r="M796" i="5"/>
  <c r="L796" i="5"/>
  <c r="K796" i="5"/>
  <c r="J796" i="5"/>
  <c r="I796" i="5"/>
  <c r="H796" i="5"/>
  <c r="G796" i="5"/>
  <c r="F796" i="5"/>
  <c r="E796" i="5"/>
  <c r="D796" i="5"/>
  <c r="C796" i="5"/>
  <c r="T795" i="5"/>
  <c r="S795" i="5"/>
  <c r="R795" i="5"/>
  <c r="Q795" i="5"/>
  <c r="P795" i="5"/>
  <c r="O795" i="5"/>
  <c r="N795" i="5"/>
  <c r="M795" i="5"/>
  <c r="L795" i="5"/>
  <c r="K795" i="5"/>
  <c r="J795" i="5"/>
  <c r="I795" i="5"/>
  <c r="H795" i="5"/>
  <c r="G795" i="5"/>
  <c r="F795" i="5"/>
  <c r="E795" i="5"/>
  <c r="D795" i="5"/>
  <c r="C795" i="5"/>
  <c r="T794" i="5"/>
  <c r="S794" i="5"/>
  <c r="R794" i="5"/>
  <c r="Q794" i="5"/>
  <c r="P794" i="5"/>
  <c r="O794" i="5"/>
  <c r="N794" i="5"/>
  <c r="M794" i="5"/>
  <c r="L794" i="5"/>
  <c r="K794" i="5"/>
  <c r="J794" i="5"/>
  <c r="I794" i="5"/>
  <c r="H794" i="5"/>
  <c r="G794" i="5"/>
  <c r="F794" i="5"/>
  <c r="E794" i="5"/>
  <c r="D794" i="5"/>
  <c r="C794" i="5"/>
  <c r="T793" i="5"/>
  <c r="S793" i="5"/>
  <c r="R793" i="5"/>
  <c r="Q793" i="5"/>
  <c r="P793" i="5"/>
  <c r="O793" i="5"/>
  <c r="N793" i="5"/>
  <c r="M793" i="5"/>
  <c r="L793" i="5"/>
  <c r="K793" i="5"/>
  <c r="J793" i="5"/>
  <c r="I793" i="5"/>
  <c r="H793" i="5"/>
  <c r="G793" i="5"/>
  <c r="F793" i="5"/>
  <c r="E793" i="5"/>
  <c r="D793" i="5"/>
  <c r="C793" i="5"/>
  <c r="T792" i="5"/>
  <c r="S792" i="5"/>
  <c r="R792" i="5"/>
  <c r="Q792" i="5"/>
  <c r="P792" i="5"/>
  <c r="O792" i="5"/>
  <c r="N792" i="5"/>
  <c r="M792" i="5"/>
  <c r="L792" i="5"/>
  <c r="K792" i="5"/>
  <c r="J792" i="5"/>
  <c r="I792" i="5"/>
  <c r="H792" i="5"/>
  <c r="G792" i="5"/>
  <c r="F792" i="5"/>
  <c r="E792" i="5"/>
  <c r="D792" i="5"/>
  <c r="C792" i="5"/>
  <c r="T791" i="5"/>
  <c r="S791" i="5"/>
  <c r="R791" i="5"/>
  <c r="Q791" i="5"/>
  <c r="P791" i="5"/>
  <c r="O791" i="5"/>
  <c r="N791" i="5"/>
  <c r="M791" i="5"/>
  <c r="L791" i="5"/>
  <c r="K791" i="5"/>
  <c r="J791" i="5"/>
  <c r="I791" i="5"/>
  <c r="H791" i="5"/>
  <c r="G791" i="5"/>
  <c r="F791" i="5"/>
  <c r="E791" i="5"/>
  <c r="D791" i="5"/>
  <c r="C791" i="5"/>
  <c r="T790" i="5"/>
  <c r="S790" i="5"/>
  <c r="R790" i="5"/>
  <c r="Q790" i="5"/>
  <c r="P790" i="5"/>
  <c r="O790" i="5"/>
  <c r="N790" i="5"/>
  <c r="M790" i="5"/>
  <c r="L790" i="5"/>
  <c r="K790" i="5"/>
  <c r="J790" i="5"/>
  <c r="I790" i="5"/>
  <c r="H790" i="5"/>
  <c r="G790" i="5"/>
  <c r="F790" i="5"/>
  <c r="E790" i="5"/>
  <c r="D790" i="5"/>
  <c r="C790" i="5"/>
  <c r="T789" i="5"/>
  <c r="S789" i="5"/>
  <c r="R789" i="5"/>
  <c r="Q789" i="5"/>
  <c r="P789" i="5"/>
  <c r="O789" i="5"/>
  <c r="N789" i="5"/>
  <c r="M789" i="5"/>
  <c r="L789" i="5"/>
  <c r="K789" i="5"/>
  <c r="J789" i="5"/>
  <c r="I789" i="5"/>
  <c r="H789" i="5"/>
  <c r="G789" i="5"/>
  <c r="F789" i="5"/>
  <c r="E789" i="5"/>
  <c r="D789" i="5"/>
  <c r="C789" i="5"/>
  <c r="T788" i="5"/>
  <c r="S788" i="5"/>
  <c r="R788" i="5"/>
  <c r="Q788" i="5"/>
  <c r="P788" i="5"/>
  <c r="O788" i="5"/>
  <c r="N788" i="5"/>
  <c r="M788" i="5"/>
  <c r="L788" i="5"/>
  <c r="K788" i="5"/>
  <c r="J788" i="5"/>
  <c r="I788" i="5"/>
  <c r="H788" i="5"/>
  <c r="G788" i="5"/>
  <c r="F788" i="5"/>
  <c r="E788" i="5"/>
  <c r="D788" i="5"/>
  <c r="C788" i="5"/>
  <c r="T787" i="5"/>
  <c r="S787" i="5"/>
  <c r="R787" i="5"/>
  <c r="Q787" i="5"/>
  <c r="P787" i="5"/>
  <c r="O787" i="5"/>
  <c r="N787" i="5"/>
  <c r="M787" i="5"/>
  <c r="L787" i="5"/>
  <c r="K787" i="5"/>
  <c r="J787" i="5"/>
  <c r="I787" i="5"/>
  <c r="H787" i="5"/>
  <c r="G787" i="5"/>
  <c r="F787" i="5"/>
  <c r="E787" i="5"/>
  <c r="D787" i="5"/>
  <c r="C787" i="5"/>
  <c r="T786" i="5"/>
  <c r="S786" i="5"/>
  <c r="R786" i="5"/>
  <c r="Q786" i="5"/>
  <c r="P786" i="5"/>
  <c r="O786" i="5"/>
  <c r="N786" i="5"/>
  <c r="M786" i="5"/>
  <c r="L786" i="5"/>
  <c r="K786" i="5"/>
  <c r="J786" i="5"/>
  <c r="I786" i="5"/>
  <c r="H786" i="5"/>
  <c r="G786" i="5"/>
  <c r="F786" i="5"/>
  <c r="E786" i="5"/>
  <c r="D786" i="5"/>
  <c r="C786" i="5"/>
  <c r="T785" i="5"/>
  <c r="S785" i="5"/>
  <c r="R785" i="5"/>
  <c r="Q785" i="5"/>
  <c r="P785" i="5"/>
  <c r="O785" i="5"/>
  <c r="N785" i="5"/>
  <c r="M785" i="5"/>
  <c r="L785" i="5"/>
  <c r="K785" i="5"/>
  <c r="J785" i="5"/>
  <c r="I785" i="5"/>
  <c r="H785" i="5"/>
  <c r="G785" i="5"/>
  <c r="F785" i="5"/>
  <c r="E785" i="5"/>
  <c r="D785" i="5"/>
  <c r="C785" i="5"/>
  <c r="T784" i="5"/>
  <c r="S784" i="5"/>
  <c r="R784" i="5"/>
  <c r="Q784" i="5"/>
  <c r="P784" i="5"/>
  <c r="O784" i="5"/>
  <c r="N784" i="5"/>
  <c r="M784" i="5"/>
  <c r="L784" i="5"/>
  <c r="K784" i="5"/>
  <c r="J784" i="5"/>
  <c r="I784" i="5"/>
  <c r="H784" i="5"/>
  <c r="G784" i="5"/>
  <c r="F784" i="5"/>
  <c r="E784" i="5"/>
  <c r="D784" i="5"/>
  <c r="C784" i="5"/>
  <c r="T783" i="5"/>
  <c r="S783" i="5"/>
  <c r="R783" i="5"/>
  <c r="Q783" i="5"/>
  <c r="P783" i="5"/>
  <c r="O783" i="5"/>
  <c r="N783" i="5"/>
  <c r="M783" i="5"/>
  <c r="L783" i="5"/>
  <c r="K783" i="5"/>
  <c r="J783" i="5"/>
  <c r="I783" i="5"/>
  <c r="H783" i="5"/>
  <c r="G783" i="5"/>
  <c r="F783" i="5"/>
  <c r="E783" i="5"/>
  <c r="D783" i="5"/>
  <c r="C783" i="5"/>
  <c r="T782" i="5"/>
  <c r="S782" i="5"/>
  <c r="R782" i="5"/>
  <c r="Q782" i="5"/>
  <c r="P782" i="5"/>
  <c r="O782" i="5"/>
  <c r="N782" i="5"/>
  <c r="M782" i="5"/>
  <c r="L782" i="5"/>
  <c r="K782" i="5"/>
  <c r="J782" i="5"/>
  <c r="I782" i="5"/>
  <c r="H782" i="5"/>
  <c r="G782" i="5"/>
  <c r="F782" i="5"/>
  <c r="E782" i="5"/>
  <c r="D782" i="5"/>
  <c r="C782" i="5"/>
  <c r="T781" i="5"/>
  <c r="S781" i="5"/>
  <c r="R781" i="5"/>
  <c r="Q781" i="5"/>
  <c r="P781" i="5"/>
  <c r="O781" i="5"/>
  <c r="N781" i="5"/>
  <c r="M781" i="5"/>
  <c r="L781" i="5"/>
  <c r="K781" i="5"/>
  <c r="J781" i="5"/>
  <c r="I781" i="5"/>
  <c r="H781" i="5"/>
  <c r="G781" i="5"/>
  <c r="F781" i="5"/>
  <c r="E781" i="5"/>
  <c r="D781" i="5"/>
  <c r="C781" i="5"/>
  <c r="T780" i="5"/>
  <c r="S780" i="5"/>
  <c r="R780" i="5"/>
  <c r="Q780" i="5"/>
  <c r="P780" i="5"/>
  <c r="O780" i="5"/>
  <c r="N780" i="5"/>
  <c r="M780" i="5"/>
  <c r="L780" i="5"/>
  <c r="K780" i="5"/>
  <c r="J780" i="5"/>
  <c r="I780" i="5"/>
  <c r="H780" i="5"/>
  <c r="G780" i="5"/>
  <c r="F780" i="5"/>
  <c r="E780" i="5"/>
  <c r="D780" i="5"/>
  <c r="C780" i="5"/>
  <c r="T779" i="5"/>
  <c r="S779" i="5"/>
  <c r="R779" i="5"/>
  <c r="Q779" i="5"/>
  <c r="P779" i="5"/>
  <c r="O779" i="5"/>
  <c r="N779" i="5"/>
  <c r="M779" i="5"/>
  <c r="L779" i="5"/>
  <c r="K779" i="5"/>
  <c r="J779" i="5"/>
  <c r="I779" i="5"/>
  <c r="H779" i="5"/>
  <c r="G779" i="5"/>
  <c r="F779" i="5"/>
  <c r="E779" i="5"/>
  <c r="D779" i="5"/>
  <c r="C779" i="5"/>
  <c r="T778" i="5"/>
  <c r="S778" i="5"/>
  <c r="R778" i="5"/>
  <c r="Q778" i="5"/>
  <c r="P778" i="5"/>
  <c r="O778" i="5"/>
  <c r="N778" i="5"/>
  <c r="M778" i="5"/>
  <c r="L778" i="5"/>
  <c r="K778" i="5"/>
  <c r="J778" i="5"/>
  <c r="I778" i="5"/>
  <c r="H778" i="5"/>
  <c r="G778" i="5"/>
  <c r="F778" i="5"/>
  <c r="E778" i="5"/>
  <c r="D778" i="5"/>
  <c r="C778" i="5"/>
  <c r="T777" i="5"/>
  <c r="S777" i="5"/>
  <c r="R777" i="5"/>
  <c r="Q777" i="5"/>
  <c r="P777" i="5"/>
  <c r="O777" i="5"/>
  <c r="N777" i="5"/>
  <c r="M777" i="5"/>
  <c r="L777" i="5"/>
  <c r="K777" i="5"/>
  <c r="J777" i="5"/>
  <c r="I777" i="5"/>
  <c r="H777" i="5"/>
  <c r="G777" i="5"/>
  <c r="F777" i="5"/>
  <c r="E777" i="5"/>
  <c r="D777" i="5"/>
  <c r="C777" i="5"/>
  <c r="T776" i="5"/>
  <c r="S776" i="5"/>
  <c r="R776" i="5"/>
  <c r="Q776" i="5"/>
  <c r="P776" i="5"/>
  <c r="O776" i="5"/>
  <c r="N776" i="5"/>
  <c r="M776" i="5"/>
  <c r="L776" i="5"/>
  <c r="K776" i="5"/>
  <c r="J776" i="5"/>
  <c r="I776" i="5"/>
  <c r="H776" i="5"/>
  <c r="G776" i="5"/>
  <c r="F776" i="5"/>
  <c r="E776" i="5"/>
  <c r="D776" i="5"/>
  <c r="C776" i="5"/>
  <c r="T775" i="5"/>
  <c r="S775" i="5"/>
  <c r="R775" i="5"/>
  <c r="Q775" i="5"/>
  <c r="P775" i="5"/>
  <c r="O775" i="5"/>
  <c r="N775" i="5"/>
  <c r="M775" i="5"/>
  <c r="L775" i="5"/>
  <c r="K775" i="5"/>
  <c r="J775" i="5"/>
  <c r="I775" i="5"/>
  <c r="H775" i="5"/>
  <c r="G775" i="5"/>
  <c r="F775" i="5"/>
  <c r="E775" i="5"/>
  <c r="D775" i="5"/>
  <c r="C775" i="5"/>
  <c r="T774" i="5"/>
  <c r="S774" i="5"/>
  <c r="R774" i="5"/>
  <c r="Q774" i="5"/>
  <c r="P774" i="5"/>
  <c r="O774" i="5"/>
  <c r="N774" i="5"/>
  <c r="M774" i="5"/>
  <c r="L774" i="5"/>
  <c r="K774" i="5"/>
  <c r="J774" i="5"/>
  <c r="I774" i="5"/>
  <c r="H774" i="5"/>
  <c r="G774" i="5"/>
  <c r="F774" i="5"/>
  <c r="E774" i="5"/>
  <c r="D774" i="5"/>
  <c r="C774" i="5"/>
  <c r="T773" i="5"/>
  <c r="S773" i="5"/>
  <c r="R773" i="5"/>
  <c r="Q773" i="5"/>
  <c r="P773" i="5"/>
  <c r="O773" i="5"/>
  <c r="N773" i="5"/>
  <c r="M773" i="5"/>
  <c r="L773" i="5"/>
  <c r="K773" i="5"/>
  <c r="J773" i="5"/>
  <c r="I773" i="5"/>
  <c r="H773" i="5"/>
  <c r="G773" i="5"/>
  <c r="F773" i="5"/>
  <c r="E773" i="5"/>
  <c r="D773" i="5"/>
  <c r="C773" i="5"/>
  <c r="T772" i="5"/>
  <c r="S772" i="5"/>
  <c r="R772" i="5"/>
  <c r="Q772" i="5"/>
  <c r="P772" i="5"/>
  <c r="O772" i="5"/>
  <c r="N772" i="5"/>
  <c r="M772" i="5"/>
  <c r="L772" i="5"/>
  <c r="K772" i="5"/>
  <c r="J772" i="5"/>
  <c r="I772" i="5"/>
  <c r="H772" i="5"/>
  <c r="G772" i="5"/>
  <c r="F772" i="5"/>
  <c r="E772" i="5"/>
  <c r="D772" i="5"/>
  <c r="C772" i="5"/>
  <c r="T771" i="5"/>
  <c r="S771" i="5"/>
  <c r="R771" i="5"/>
  <c r="Q771" i="5"/>
  <c r="P771" i="5"/>
  <c r="O771" i="5"/>
  <c r="N771" i="5"/>
  <c r="M771" i="5"/>
  <c r="L771" i="5"/>
  <c r="K771" i="5"/>
  <c r="J771" i="5"/>
  <c r="I771" i="5"/>
  <c r="H771" i="5"/>
  <c r="G771" i="5"/>
  <c r="F771" i="5"/>
  <c r="E771" i="5"/>
  <c r="D771" i="5"/>
  <c r="C771" i="5"/>
  <c r="T770" i="5"/>
  <c r="S770" i="5"/>
  <c r="R770" i="5"/>
  <c r="Q770" i="5"/>
  <c r="P770" i="5"/>
  <c r="O770" i="5"/>
  <c r="N770" i="5"/>
  <c r="M770" i="5"/>
  <c r="L770" i="5"/>
  <c r="K770" i="5"/>
  <c r="J770" i="5"/>
  <c r="I770" i="5"/>
  <c r="H770" i="5"/>
  <c r="G770" i="5"/>
  <c r="F770" i="5"/>
  <c r="E770" i="5"/>
  <c r="D770" i="5"/>
  <c r="C770" i="5"/>
  <c r="T769" i="5"/>
  <c r="S769" i="5"/>
  <c r="R769" i="5"/>
  <c r="Q769" i="5"/>
  <c r="P769" i="5"/>
  <c r="O769" i="5"/>
  <c r="N769" i="5"/>
  <c r="M769" i="5"/>
  <c r="L769" i="5"/>
  <c r="K769" i="5"/>
  <c r="J769" i="5"/>
  <c r="I769" i="5"/>
  <c r="H769" i="5"/>
  <c r="G769" i="5"/>
  <c r="F769" i="5"/>
  <c r="E769" i="5"/>
  <c r="D769" i="5"/>
  <c r="C769" i="5"/>
  <c r="T768" i="5"/>
  <c r="S768" i="5"/>
  <c r="R768" i="5"/>
  <c r="Q768" i="5"/>
  <c r="P768" i="5"/>
  <c r="O768" i="5"/>
  <c r="N768" i="5"/>
  <c r="M768" i="5"/>
  <c r="L768" i="5"/>
  <c r="K768" i="5"/>
  <c r="J768" i="5"/>
  <c r="I768" i="5"/>
  <c r="H768" i="5"/>
  <c r="G768" i="5"/>
  <c r="F768" i="5"/>
  <c r="E768" i="5"/>
  <c r="D768" i="5"/>
  <c r="C768" i="5"/>
  <c r="T767" i="5"/>
  <c r="S767" i="5"/>
  <c r="R767" i="5"/>
  <c r="Q767" i="5"/>
  <c r="P767" i="5"/>
  <c r="O767" i="5"/>
  <c r="N767" i="5"/>
  <c r="M767" i="5"/>
  <c r="L767" i="5"/>
  <c r="K767" i="5"/>
  <c r="J767" i="5"/>
  <c r="I767" i="5"/>
  <c r="H767" i="5"/>
  <c r="G767" i="5"/>
  <c r="F767" i="5"/>
  <c r="E767" i="5"/>
  <c r="D767" i="5"/>
  <c r="C767" i="5"/>
  <c r="T766" i="5"/>
  <c r="S766" i="5"/>
  <c r="R766" i="5"/>
  <c r="Q766" i="5"/>
  <c r="P766" i="5"/>
  <c r="O766" i="5"/>
  <c r="N766" i="5"/>
  <c r="M766" i="5"/>
  <c r="L766" i="5"/>
  <c r="K766" i="5"/>
  <c r="J766" i="5"/>
  <c r="I766" i="5"/>
  <c r="H766" i="5"/>
  <c r="G766" i="5"/>
  <c r="F766" i="5"/>
  <c r="E766" i="5"/>
  <c r="D766" i="5"/>
  <c r="C766" i="5"/>
  <c r="T765" i="5"/>
  <c r="S765" i="5"/>
  <c r="R765" i="5"/>
  <c r="Q765" i="5"/>
  <c r="P765" i="5"/>
  <c r="O765" i="5"/>
  <c r="N765" i="5"/>
  <c r="M765" i="5"/>
  <c r="L765" i="5"/>
  <c r="K765" i="5"/>
  <c r="J765" i="5"/>
  <c r="I765" i="5"/>
  <c r="H765" i="5"/>
  <c r="G765" i="5"/>
  <c r="F765" i="5"/>
  <c r="E765" i="5"/>
  <c r="D765" i="5"/>
  <c r="C765" i="5"/>
  <c r="T764" i="5"/>
  <c r="S764" i="5"/>
  <c r="R764" i="5"/>
  <c r="Q764" i="5"/>
  <c r="P764" i="5"/>
  <c r="O764" i="5"/>
  <c r="N764" i="5"/>
  <c r="M764" i="5"/>
  <c r="L764" i="5"/>
  <c r="K764" i="5"/>
  <c r="J764" i="5"/>
  <c r="I764" i="5"/>
  <c r="H764" i="5"/>
  <c r="G764" i="5"/>
  <c r="F764" i="5"/>
  <c r="E764" i="5"/>
  <c r="D764" i="5"/>
  <c r="C764" i="5"/>
  <c r="T763" i="5"/>
  <c r="S763" i="5"/>
  <c r="R763" i="5"/>
  <c r="Q763" i="5"/>
  <c r="P763" i="5"/>
  <c r="O763" i="5"/>
  <c r="N763" i="5"/>
  <c r="M763" i="5"/>
  <c r="L763" i="5"/>
  <c r="K763" i="5"/>
  <c r="J763" i="5"/>
  <c r="I763" i="5"/>
  <c r="H763" i="5"/>
  <c r="G763" i="5"/>
  <c r="F763" i="5"/>
  <c r="E763" i="5"/>
  <c r="D763" i="5"/>
  <c r="C763" i="5"/>
  <c r="T762" i="5"/>
  <c r="S762" i="5"/>
  <c r="R762" i="5"/>
  <c r="Q762" i="5"/>
  <c r="P762" i="5"/>
  <c r="O762" i="5"/>
  <c r="N762" i="5"/>
  <c r="M762" i="5"/>
  <c r="L762" i="5"/>
  <c r="K762" i="5"/>
  <c r="J762" i="5"/>
  <c r="I762" i="5"/>
  <c r="H762" i="5"/>
  <c r="G762" i="5"/>
  <c r="F762" i="5"/>
  <c r="E762" i="5"/>
  <c r="D762" i="5"/>
  <c r="C762" i="5"/>
  <c r="T761" i="5"/>
  <c r="S761" i="5"/>
  <c r="R761" i="5"/>
  <c r="Q761" i="5"/>
  <c r="P761" i="5"/>
  <c r="O761" i="5"/>
  <c r="N761" i="5"/>
  <c r="M761" i="5"/>
  <c r="L761" i="5"/>
  <c r="K761" i="5"/>
  <c r="J761" i="5"/>
  <c r="I761" i="5"/>
  <c r="H761" i="5"/>
  <c r="G761" i="5"/>
  <c r="F761" i="5"/>
  <c r="E761" i="5"/>
  <c r="D761" i="5"/>
  <c r="C761" i="5"/>
  <c r="T760" i="5"/>
  <c r="S760" i="5"/>
  <c r="R760" i="5"/>
  <c r="Q760" i="5"/>
  <c r="P760" i="5"/>
  <c r="O760" i="5"/>
  <c r="N760" i="5"/>
  <c r="M760" i="5"/>
  <c r="L760" i="5"/>
  <c r="K760" i="5"/>
  <c r="J760" i="5"/>
  <c r="I760" i="5"/>
  <c r="H760" i="5"/>
  <c r="G760" i="5"/>
  <c r="F760" i="5"/>
  <c r="E760" i="5"/>
  <c r="D760" i="5"/>
  <c r="C760" i="5"/>
  <c r="T759" i="5"/>
  <c r="S759" i="5"/>
  <c r="R759" i="5"/>
  <c r="Q759" i="5"/>
  <c r="P759" i="5"/>
  <c r="O759" i="5"/>
  <c r="N759" i="5"/>
  <c r="M759" i="5"/>
  <c r="L759" i="5"/>
  <c r="K759" i="5"/>
  <c r="J759" i="5"/>
  <c r="I759" i="5"/>
  <c r="H759" i="5"/>
  <c r="G759" i="5"/>
  <c r="F759" i="5"/>
  <c r="E759" i="5"/>
  <c r="D759" i="5"/>
  <c r="C759" i="5"/>
  <c r="T758" i="5"/>
  <c r="S758" i="5"/>
  <c r="R758" i="5"/>
  <c r="Q758" i="5"/>
  <c r="P758" i="5"/>
  <c r="O758" i="5"/>
  <c r="N758" i="5"/>
  <c r="M758" i="5"/>
  <c r="L758" i="5"/>
  <c r="K758" i="5"/>
  <c r="J758" i="5"/>
  <c r="I758" i="5"/>
  <c r="H758" i="5"/>
  <c r="G758" i="5"/>
  <c r="F758" i="5"/>
  <c r="E758" i="5"/>
  <c r="D758" i="5"/>
  <c r="C758" i="5"/>
  <c r="T757" i="5"/>
  <c r="S757" i="5"/>
  <c r="R757" i="5"/>
  <c r="Q757" i="5"/>
  <c r="P757" i="5"/>
  <c r="O757" i="5"/>
  <c r="N757" i="5"/>
  <c r="M757" i="5"/>
  <c r="L757" i="5"/>
  <c r="K757" i="5"/>
  <c r="J757" i="5"/>
  <c r="I757" i="5"/>
  <c r="H757" i="5"/>
  <c r="G757" i="5"/>
  <c r="F757" i="5"/>
  <c r="E757" i="5"/>
  <c r="D757" i="5"/>
  <c r="C757" i="5"/>
  <c r="T756" i="5"/>
  <c r="S756" i="5"/>
  <c r="R756" i="5"/>
  <c r="Q756" i="5"/>
  <c r="P756" i="5"/>
  <c r="O756" i="5"/>
  <c r="N756" i="5"/>
  <c r="M756" i="5"/>
  <c r="L756" i="5"/>
  <c r="K756" i="5"/>
  <c r="J756" i="5"/>
  <c r="I756" i="5"/>
  <c r="H756" i="5"/>
  <c r="G756" i="5"/>
  <c r="F756" i="5"/>
  <c r="E756" i="5"/>
  <c r="D756" i="5"/>
  <c r="C756" i="5"/>
  <c r="T755" i="5"/>
  <c r="S755" i="5"/>
  <c r="R755" i="5"/>
  <c r="Q755" i="5"/>
  <c r="P755" i="5"/>
  <c r="O755" i="5"/>
  <c r="N755" i="5"/>
  <c r="M755" i="5"/>
  <c r="L755" i="5"/>
  <c r="K755" i="5"/>
  <c r="J755" i="5"/>
  <c r="I755" i="5"/>
  <c r="H755" i="5"/>
  <c r="G755" i="5"/>
  <c r="F755" i="5"/>
  <c r="E755" i="5"/>
  <c r="D755" i="5"/>
  <c r="C755" i="5"/>
  <c r="T754" i="5"/>
  <c r="S754" i="5"/>
  <c r="R754" i="5"/>
  <c r="Q754" i="5"/>
  <c r="P754" i="5"/>
  <c r="O754" i="5"/>
  <c r="N754" i="5"/>
  <c r="M754" i="5"/>
  <c r="L754" i="5"/>
  <c r="K754" i="5"/>
  <c r="J754" i="5"/>
  <c r="I754" i="5"/>
  <c r="H754" i="5"/>
  <c r="G754" i="5"/>
  <c r="F754" i="5"/>
  <c r="E754" i="5"/>
  <c r="D754" i="5"/>
  <c r="C754" i="5"/>
  <c r="T753" i="5"/>
  <c r="S753" i="5"/>
  <c r="R753" i="5"/>
  <c r="Q753" i="5"/>
  <c r="P753" i="5"/>
  <c r="O753" i="5"/>
  <c r="N753" i="5"/>
  <c r="M753" i="5"/>
  <c r="L753" i="5"/>
  <c r="K753" i="5"/>
  <c r="J753" i="5"/>
  <c r="I753" i="5"/>
  <c r="H753" i="5"/>
  <c r="G753" i="5"/>
  <c r="F753" i="5"/>
  <c r="E753" i="5"/>
  <c r="D753" i="5"/>
  <c r="C753" i="5"/>
  <c r="T752" i="5"/>
  <c r="S752" i="5"/>
  <c r="R752" i="5"/>
  <c r="Q752" i="5"/>
  <c r="P752" i="5"/>
  <c r="O752" i="5"/>
  <c r="N752" i="5"/>
  <c r="M752" i="5"/>
  <c r="L752" i="5"/>
  <c r="K752" i="5"/>
  <c r="J752" i="5"/>
  <c r="I752" i="5"/>
  <c r="H752" i="5"/>
  <c r="G752" i="5"/>
  <c r="F752" i="5"/>
  <c r="E752" i="5"/>
  <c r="D752" i="5"/>
  <c r="C752" i="5"/>
  <c r="T751" i="5"/>
  <c r="S751" i="5"/>
  <c r="R751" i="5"/>
  <c r="Q751" i="5"/>
  <c r="P751" i="5"/>
  <c r="O751" i="5"/>
  <c r="N751" i="5"/>
  <c r="M751" i="5"/>
  <c r="L751" i="5"/>
  <c r="K751" i="5"/>
  <c r="J751" i="5"/>
  <c r="I751" i="5"/>
  <c r="H751" i="5"/>
  <c r="G751" i="5"/>
  <c r="F751" i="5"/>
  <c r="E751" i="5"/>
  <c r="D751" i="5"/>
  <c r="C751" i="5"/>
  <c r="T750" i="5"/>
  <c r="S750" i="5"/>
  <c r="R750" i="5"/>
  <c r="Q750" i="5"/>
  <c r="P750" i="5"/>
  <c r="O750" i="5"/>
  <c r="N750" i="5"/>
  <c r="M750" i="5"/>
  <c r="L750" i="5"/>
  <c r="K750" i="5"/>
  <c r="J750" i="5"/>
  <c r="I750" i="5"/>
  <c r="H750" i="5"/>
  <c r="G750" i="5"/>
  <c r="F750" i="5"/>
  <c r="E750" i="5"/>
  <c r="D750" i="5"/>
  <c r="C750" i="5"/>
  <c r="T749" i="5"/>
  <c r="S749" i="5"/>
  <c r="R749" i="5"/>
  <c r="Q749" i="5"/>
  <c r="P749" i="5"/>
  <c r="O749" i="5"/>
  <c r="N749" i="5"/>
  <c r="M749" i="5"/>
  <c r="L749" i="5"/>
  <c r="K749" i="5"/>
  <c r="J749" i="5"/>
  <c r="I749" i="5"/>
  <c r="H749" i="5"/>
  <c r="G749" i="5"/>
  <c r="F749" i="5"/>
  <c r="E749" i="5"/>
  <c r="D749" i="5"/>
  <c r="C749" i="5"/>
  <c r="T748" i="5"/>
  <c r="S748" i="5"/>
  <c r="R748" i="5"/>
  <c r="Q748" i="5"/>
  <c r="P748" i="5"/>
  <c r="O748" i="5"/>
  <c r="N748" i="5"/>
  <c r="M748" i="5"/>
  <c r="L748" i="5"/>
  <c r="K748" i="5"/>
  <c r="J748" i="5"/>
  <c r="I748" i="5"/>
  <c r="H748" i="5"/>
  <c r="G748" i="5"/>
  <c r="F748" i="5"/>
  <c r="E748" i="5"/>
  <c r="D748" i="5"/>
  <c r="C748" i="5"/>
  <c r="T747" i="5"/>
  <c r="S747" i="5"/>
  <c r="R747" i="5"/>
  <c r="Q747" i="5"/>
  <c r="P747" i="5"/>
  <c r="O747" i="5"/>
  <c r="N747" i="5"/>
  <c r="M747" i="5"/>
  <c r="L747" i="5"/>
  <c r="K747" i="5"/>
  <c r="J747" i="5"/>
  <c r="I747" i="5"/>
  <c r="H747" i="5"/>
  <c r="G747" i="5"/>
  <c r="F747" i="5"/>
  <c r="E747" i="5"/>
  <c r="D747" i="5"/>
  <c r="C747" i="5"/>
  <c r="T746" i="5"/>
  <c r="S746" i="5"/>
  <c r="R746" i="5"/>
  <c r="Q746" i="5"/>
  <c r="P746" i="5"/>
  <c r="O746" i="5"/>
  <c r="N746" i="5"/>
  <c r="M746" i="5"/>
  <c r="L746" i="5"/>
  <c r="K746" i="5"/>
  <c r="J746" i="5"/>
  <c r="I746" i="5"/>
  <c r="H746" i="5"/>
  <c r="G746" i="5"/>
  <c r="F746" i="5"/>
  <c r="E746" i="5"/>
  <c r="D746" i="5"/>
  <c r="C746" i="5"/>
  <c r="T745" i="5"/>
  <c r="S745" i="5"/>
  <c r="R745" i="5"/>
  <c r="Q745" i="5"/>
  <c r="P745" i="5"/>
  <c r="O745" i="5"/>
  <c r="N745" i="5"/>
  <c r="M745" i="5"/>
  <c r="L745" i="5"/>
  <c r="K745" i="5"/>
  <c r="J745" i="5"/>
  <c r="I745" i="5"/>
  <c r="H745" i="5"/>
  <c r="G745" i="5"/>
  <c r="F745" i="5"/>
  <c r="E745" i="5"/>
  <c r="D745" i="5"/>
  <c r="C745" i="5"/>
  <c r="T744" i="5"/>
  <c r="S744" i="5"/>
  <c r="R744" i="5"/>
  <c r="Q744" i="5"/>
  <c r="P744" i="5"/>
  <c r="O744" i="5"/>
  <c r="N744" i="5"/>
  <c r="M744" i="5"/>
  <c r="L744" i="5"/>
  <c r="K744" i="5"/>
  <c r="J744" i="5"/>
  <c r="I744" i="5"/>
  <c r="H744" i="5"/>
  <c r="G744" i="5"/>
  <c r="F744" i="5"/>
  <c r="E744" i="5"/>
  <c r="D744" i="5"/>
  <c r="C744" i="5"/>
  <c r="T743" i="5"/>
  <c r="S743" i="5"/>
  <c r="R743" i="5"/>
  <c r="Q743" i="5"/>
  <c r="P743" i="5"/>
  <c r="O743" i="5"/>
  <c r="N743" i="5"/>
  <c r="M743" i="5"/>
  <c r="L743" i="5"/>
  <c r="K743" i="5"/>
  <c r="J743" i="5"/>
  <c r="I743" i="5"/>
  <c r="H743" i="5"/>
  <c r="G743" i="5"/>
  <c r="F743" i="5"/>
  <c r="E743" i="5"/>
  <c r="D743" i="5"/>
  <c r="C743" i="5"/>
  <c r="T742" i="5"/>
  <c r="S742" i="5"/>
  <c r="R742" i="5"/>
  <c r="Q742" i="5"/>
  <c r="P742" i="5"/>
  <c r="O742" i="5"/>
  <c r="N742" i="5"/>
  <c r="M742" i="5"/>
  <c r="L742" i="5"/>
  <c r="K742" i="5"/>
  <c r="J742" i="5"/>
  <c r="I742" i="5"/>
  <c r="H742" i="5"/>
  <c r="G742" i="5"/>
  <c r="F742" i="5"/>
  <c r="E742" i="5"/>
  <c r="D742" i="5"/>
  <c r="C742" i="5"/>
  <c r="T741" i="5"/>
  <c r="S741" i="5"/>
  <c r="R741" i="5"/>
  <c r="Q741" i="5"/>
  <c r="P741" i="5"/>
  <c r="O741" i="5"/>
  <c r="N741" i="5"/>
  <c r="M741" i="5"/>
  <c r="L741" i="5"/>
  <c r="K741" i="5"/>
  <c r="J741" i="5"/>
  <c r="I741" i="5"/>
  <c r="H741" i="5"/>
  <c r="G741" i="5"/>
  <c r="F741" i="5"/>
  <c r="E741" i="5"/>
  <c r="D741" i="5"/>
  <c r="C741" i="5"/>
  <c r="T740" i="5"/>
  <c r="S740" i="5"/>
  <c r="R740" i="5"/>
  <c r="Q740" i="5"/>
  <c r="P740" i="5"/>
  <c r="O740" i="5"/>
  <c r="N740" i="5"/>
  <c r="M740" i="5"/>
  <c r="L740" i="5"/>
  <c r="K740" i="5"/>
  <c r="J740" i="5"/>
  <c r="I740" i="5"/>
  <c r="H740" i="5"/>
  <c r="G740" i="5"/>
  <c r="F740" i="5"/>
  <c r="E740" i="5"/>
  <c r="D740" i="5"/>
  <c r="C740" i="5"/>
  <c r="T739" i="5"/>
  <c r="S739" i="5"/>
  <c r="R739" i="5"/>
  <c r="Q739" i="5"/>
  <c r="P739" i="5"/>
  <c r="O739" i="5"/>
  <c r="N739" i="5"/>
  <c r="M739" i="5"/>
  <c r="L739" i="5"/>
  <c r="K739" i="5"/>
  <c r="J739" i="5"/>
  <c r="I739" i="5"/>
  <c r="H739" i="5"/>
  <c r="G739" i="5"/>
  <c r="F739" i="5"/>
  <c r="E739" i="5"/>
  <c r="D739" i="5"/>
  <c r="C739" i="5"/>
  <c r="T738" i="5"/>
  <c r="S738" i="5"/>
  <c r="R738" i="5"/>
  <c r="Q738" i="5"/>
  <c r="P738" i="5"/>
  <c r="O738" i="5"/>
  <c r="N738" i="5"/>
  <c r="M738" i="5"/>
  <c r="L738" i="5"/>
  <c r="K738" i="5"/>
  <c r="J738" i="5"/>
  <c r="I738" i="5"/>
  <c r="H738" i="5"/>
  <c r="G738" i="5"/>
  <c r="F738" i="5"/>
  <c r="E738" i="5"/>
  <c r="D738" i="5"/>
  <c r="C738" i="5"/>
  <c r="T737" i="5"/>
  <c r="S737" i="5"/>
  <c r="R737" i="5"/>
  <c r="Q737" i="5"/>
  <c r="P737" i="5"/>
  <c r="O737" i="5"/>
  <c r="N737" i="5"/>
  <c r="M737" i="5"/>
  <c r="L737" i="5"/>
  <c r="K737" i="5"/>
  <c r="J737" i="5"/>
  <c r="I737" i="5"/>
  <c r="H737" i="5"/>
  <c r="G737" i="5"/>
  <c r="F737" i="5"/>
  <c r="E737" i="5"/>
  <c r="D737" i="5"/>
  <c r="C737" i="5"/>
  <c r="T736" i="5"/>
  <c r="S736" i="5"/>
  <c r="R736" i="5"/>
  <c r="Q736" i="5"/>
  <c r="P736" i="5"/>
  <c r="O736" i="5"/>
  <c r="N736" i="5"/>
  <c r="M736" i="5"/>
  <c r="L736" i="5"/>
  <c r="K736" i="5"/>
  <c r="J736" i="5"/>
  <c r="I736" i="5"/>
  <c r="H736" i="5"/>
  <c r="G736" i="5"/>
  <c r="F736" i="5"/>
  <c r="E736" i="5"/>
  <c r="D736" i="5"/>
  <c r="C736" i="5"/>
  <c r="T735" i="5"/>
  <c r="S735" i="5"/>
  <c r="R735" i="5"/>
  <c r="Q735" i="5"/>
  <c r="P735" i="5"/>
  <c r="O735" i="5"/>
  <c r="N735" i="5"/>
  <c r="M735" i="5"/>
  <c r="L735" i="5"/>
  <c r="K735" i="5"/>
  <c r="J735" i="5"/>
  <c r="I735" i="5"/>
  <c r="H735" i="5"/>
  <c r="G735" i="5"/>
  <c r="F735" i="5"/>
  <c r="E735" i="5"/>
  <c r="D735" i="5"/>
  <c r="C735" i="5"/>
  <c r="T734" i="5"/>
  <c r="S734" i="5"/>
  <c r="R734" i="5"/>
  <c r="Q734" i="5"/>
  <c r="P734" i="5"/>
  <c r="O734" i="5"/>
  <c r="N734" i="5"/>
  <c r="M734" i="5"/>
  <c r="L734" i="5"/>
  <c r="K734" i="5"/>
  <c r="J734" i="5"/>
  <c r="I734" i="5"/>
  <c r="H734" i="5"/>
  <c r="G734" i="5"/>
  <c r="F734" i="5"/>
  <c r="E734" i="5"/>
  <c r="D734" i="5"/>
  <c r="C734" i="5"/>
  <c r="T733" i="5"/>
  <c r="S733" i="5"/>
  <c r="R733" i="5"/>
  <c r="Q733" i="5"/>
  <c r="P733" i="5"/>
  <c r="O733" i="5"/>
  <c r="N733" i="5"/>
  <c r="M733" i="5"/>
  <c r="L733" i="5"/>
  <c r="K733" i="5"/>
  <c r="J733" i="5"/>
  <c r="I733" i="5"/>
  <c r="H733" i="5"/>
  <c r="G733" i="5"/>
  <c r="F733" i="5"/>
  <c r="E733" i="5"/>
  <c r="D733" i="5"/>
  <c r="C733" i="5"/>
  <c r="T732" i="5"/>
  <c r="S732" i="5"/>
  <c r="R732" i="5"/>
  <c r="Q732" i="5"/>
  <c r="P732" i="5"/>
  <c r="O732" i="5"/>
  <c r="N732" i="5"/>
  <c r="M732" i="5"/>
  <c r="L732" i="5"/>
  <c r="K732" i="5"/>
  <c r="J732" i="5"/>
  <c r="I732" i="5"/>
  <c r="H732" i="5"/>
  <c r="G732" i="5"/>
  <c r="F732" i="5"/>
  <c r="E732" i="5"/>
  <c r="D732" i="5"/>
  <c r="C732" i="5"/>
  <c r="T731" i="5"/>
  <c r="S731" i="5"/>
  <c r="R731" i="5"/>
  <c r="Q731" i="5"/>
  <c r="P731" i="5"/>
  <c r="O731" i="5"/>
  <c r="N731" i="5"/>
  <c r="M731" i="5"/>
  <c r="L731" i="5"/>
  <c r="K731" i="5"/>
  <c r="J731" i="5"/>
  <c r="I731" i="5"/>
  <c r="H731" i="5"/>
  <c r="G731" i="5"/>
  <c r="F731" i="5"/>
  <c r="E731" i="5"/>
  <c r="D731" i="5"/>
  <c r="C731" i="5"/>
  <c r="T730" i="5"/>
  <c r="S730" i="5"/>
  <c r="R730" i="5"/>
  <c r="Q730" i="5"/>
  <c r="P730" i="5"/>
  <c r="O730" i="5"/>
  <c r="N730" i="5"/>
  <c r="M730" i="5"/>
  <c r="L730" i="5"/>
  <c r="K730" i="5"/>
  <c r="J730" i="5"/>
  <c r="I730" i="5"/>
  <c r="H730" i="5"/>
  <c r="G730" i="5"/>
  <c r="F730" i="5"/>
  <c r="E730" i="5"/>
  <c r="D730" i="5"/>
  <c r="C730" i="5"/>
  <c r="T729" i="5"/>
  <c r="S729" i="5"/>
  <c r="R729" i="5"/>
  <c r="Q729" i="5"/>
  <c r="P729" i="5"/>
  <c r="O729" i="5"/>
  <c r="N729" i="5"/>
  <c r="M729" i="5"/>
  <c r="L729" i="5"/>
  <c r="K729" i="5"/>
  <c r="J729" i="5"/>
  <c r="I729" i="5"/>
  <c r="H729" i="5"/>
  <c r="G729" i="5"/>
  <c r="F729" i="5"/>
  <c r="E729" i="5"/>
  <c r="D729" i="5"/>
  <c r="C729" i="5"/>
  <c r="T728" i="5"/>
  <c r="S728" i="5"/>
  <c r="R728" i="5"/>
  <c r="Q728" i="5"/>
  <c r="P728" i="5"/>
  <c r="O728" i="5"/>
  <c r="N728" i="5"/>
  <c r="M728" i="5"/>
  <c r="L728" i="5"/>
  <c r="K728" i="5"/>
  <c r="J728" i="5"/>
  <c r="I728" i="5"/>
  <c r="H728" i="5"/>
  <c r="G728" i="5"/>
  <c r="F728" i="5"/>
  <c r="E728" i="5"/>
  <c r="D728" i="5"/>
  <c r="C728" i="5"/>
  <c r="T727" i="5"/>
  <c r="S727" i="5"/>
  <c r="R727" i="5"/>
  <c r="Q727" i="5"/>
  <c r="P727" i="5"/>
  <c r="O727" i="5"/>
  <c r="N727" i="5"/>
  <c r="M727" i="5"/>
  <c r="L727" i="5"/>
  <c r="K727" i="5"/>
  <c r="J727" i="5"/>
  <c r="I727" i="5"/>
  <c r="H727" i="5"/>
  <c r="G727" i="5"/>
  <c r="F727" i="5"/>
  <c r="E727" i="5"/>
  <c r="D727" i="5"/>
  <c r="C727" i="5"/>
  <c r="T726" i="5"/>
  <c r="S726" i="5"/>
  <c r="R726" i="5"/>
  <c r="Q726" i="5"/>
  <c r="P726" i="5"/>
  <c r="O726" i="5"/>
  <c r="N726" i="5"/>
  <c r="M726" i="5"/>
  <c r="L726" i="5"/>
  <c r="K726" i="5"/>
  <c r="J726" i="5"/>
  <c r="I726" i="5"/>
  <c r="H726" i="5"/>
  <c r="G726" i="5"/>
  <c r="F726" i="5"/>
  <c r="E726" i="5"/>
  <c r="D726" i="5"/>
  <c r="C726" i="5"/>
  <c r="T725" i="5"/>
  <c r="S725" i="5"/>
  <c r="R725" i="5"/>
  <c r="Q725" i="5"/>
  <c r="P725" i="5"/>
  <c r="O725" i="5"/>
  <c r="N725" i="5"/>
  <c r="M725" i="5"/>
  <c r="L725" i="5"/>
  <c r="K725" i="5"/>
  <c r="J725" i="5"/>
  <c r="I725" i="5"/>
  <c r="H725" i="5"/>
  <c r="G725" i="5"/>
  <c r="F725" i="5"/>
  <c r="E725" i="5"/>
  <c r="D725" i="5"/>
  <c r="C725" i="5"/>
  <c r="T724" i="5"/>
  <c r="S724" i="5"/>
  <c r="R724" i="5"/>
  <c r="Q724" i="5"/>
  <c r="P724" i="5"/>
  <c r="O724" i="5"/>
  <c r="N724" i="5"/>
  <c r="M724" i="5"/>
  <c r="L724" i="5"/>
  <c r="K724" i="5"/>
  <c r="J724" i="5"/>
  <c r="I724" i="5"/>
  <c r="H724" i="5"/>
  <c r="G724" i="5"/>
  <c r="F724" i="5"/>
  <c r="E724" i="5"/>
  <c r="D724" i="5"/>
  <c r="C724" i="5"/>
  <c r="T723" i="5"/>
  <c r="S723" i="5"/>
  <c r="R723" i="5"/>
  <c r="Q723" i="5"/>
  <c r="P723" i="5"/>
  <c r="O723" i="5"/>
  <c r="N723" i="5"/>
  <c r="M723" i="5"/>
  <c r="L723" i="5"/>
  <c r="K723" i="5"/>
  <c r="J723" i="5"/>
  <c r="I723" i="5"/>
  <c r="H723" i="5"/>
  <c r="G723" i="5"/>
  <c r="F723" i="5"/>
  <c r="E723" i="5"/>
  <c r="D723" i="5"/>
  <c r="C723" i="5"/>
  <c r="T722" i="5"/>
  <c r="S722" i="5"/>
  <c r="R722" i="5"/>
  <c r="Q722" i="5"/>
  <c r="P722" i="5"/>
  <c r="O722" i="5"/>
  <c r="N722" i="5"/>
  <c r="M722" i="5"/>
  <c r="L722" i="5"/>
  <c r="K722" i="5"/>
  <c r="J722" i="5"/>
  <c r="I722" i="5"/>
  <c r="H722" i="5"/>
  <c r="G722" i="5"/>
  <c r="F722" i="5"/>
  <c r="E722" i="5"/>
  <c r="D722" i="5"/>
  <c r="C722" i="5"/>
  <c r="T721" i="5"/>
  <c r="S721" i="5"/>
  <c r="R721" i="5"/>
  <c r="Q721" i="5"/>
  <c r="P721" i="5"/>
  <c r="O721" i="5"/>
  <c r="N721" i="5"/>
  <c r="M721" i="5"/>
  <c r="L721" i="5"/>
  <c r="K721" i="5"/>
  <c r="J721" i="5"/>
  <c r="I721" i="5"/>
  <c r="H721" i="5"/>
  <c r="G721" i="5"/>
  <c r="F721" i="5"/>
  <c r="E721" i="5"/>
  <c r="D721" i="5"/>
  <c r="C721" i="5"/>
  <c r="T720" i="5"/>
  <c r="S720" i="5"/>
  <c r="R720" i="5"/>
  <c r="Q720" i="5"/>
  <c r="P720" i="5"/>
  <c r="O720" i="5"/>
  <c r="N720" i="5"/>
  <c r="M720" i="5"/>
  <c r="L720" i="5"/>
  <c r="K720" i="5"/>
  <c r="J720" i="5"/>
  <c r="I720" i="5"/>
  <c r="H720" i="5"/>
  <c r="G720" i="5"/>
  <c r="F720" i="5"/>
  <c r="E720" i="5"/>
  <c r="D720" i="5"/>
  <c r="C720" i="5"/>
  <c r="T719" i="5"/>
  <c r="S719" i="5"/>
  <c r="R719" i="5"/>
  <c r="Q719" i="5"/>
  <c r="P719" i="5"/>
  <c r="O719" i="5"/>
  <c r="N719" i="5"/>
  <c r="M719" i="5"/>
  <c r="L719" i="5"/>
  <c r="K719" i="5"/>
  <c r="J719" i="5"/>
  <c r="I719" i="5"/>
  <c r="H719" i="5"/>
  <c r="G719" i="5"/>
  <c r="F719" i="5"/>
  <c r="E719" i="5"/>
  <c r="D719" i="5"/>
  <c r="C719" i="5"/>
  <c r="T718" i="5"/>
  <c r="S718" i="5"/>
  <c r="R718" i="5"/>
  <c r="Q718" i="5"/>
  <c r="P718" i="5"/>
  <c r="O718" i="5"/>
  <c r="N718" i="5"/>
  <c r="M718" i="5"/>
  <c r="L718" i="5"/>
  <c r="K718" i="5"/>
  <c r="J718" i="5"/>
  <c r="I718" i="5"/>
  <c r="H718" i="5"/>
  <c r="G718" i="5"/>
  <c r="F718" i="5"/>
  <c r="E718" i="5"/>
  <c r="D718" i="5"/>
  <c r="C718" i="5"/>
  <c r="T717" i="5"/>
  <c r="S717" i="5"/>
  <c r="R717" i="5"/>
  <c r="Q717" i="5"/>
  <c r="P717" i="5"/>
  <c r="O717" i="5"/>
  <c r="N717" i="5"/>
  <c r="M717" i="5"/>
  <c r="L717" i="5"/>
  <c r="K717" i="5"/>
  <c r="J717" i="5"/>
  <c r="I717" i="5"/>
  <c r="H717" i="5"/>
  <c r="G717" i="5"/>
  <c r="F717" i="5"/>
  <c r="E717" i="5"/>
  <c r="D717" i="5"/>
  <c r="C717" i="5"/>
  <c r="T716" i="5"/>
  <c r="S716" i="5"/>
  <c r="R716" i="5"/>
  <c r="Q716" i="5"/>
  <c r="P716" i="5"/>
  <c r="O716" i="5"/>
  <c r="N716" i="5"/>
  <c r="M716" i="5"/>
  <c r="L716" i="5"/>
  <c r="K716" i="5"/>
  <c r="J716" i="5"/>
  <c r="I716" i="5"/>
  <c r="H716" i="5"/>
  <c r="G716" i="5"/>
  <c r="F716" i="5"/>
  <c r="E716" i="5"/>
  <c r="D716" i="5"/>
  <c r="C716" i="5"/>
  <c r="T715" i="5"/>
  <c r="S715" i="5"/>
  <c r="R715" i="5"/>
  <c r="Q715" i="5"/>
  <c r="P715" i="5"/>
  <c r="O715" i="5"/>
  <c r="N715" i="5"/>
  <c r="M715" i="5"/>
  <c r="L715" i="5"/>
  <c r="K715" i="5"/>
  <c r="J715" i="5"/>
  <c r="I715" i="5"/>
  <c r="H715" i="5"/>
  <c r="G715" i="5"/>
  <c r="F715" i="5"/>
  <c r="E715" i="5"/>
  <c r="D715" i="5"/>
  <c r="C715" i="5"/>
  <c r="T714" i="5"/>
  <c r="S714" i="5"/>
  <c r="R714" i="5"/>
  <c r="Q714" i="5"/>
  <c r="P714" i="5"/>
  <c r="O714" i="5"/>
  <c r="N714" i="5"/>
  <c r="M714" i="5"/>
  <c r="L714" i="5"/>
  <c r="K714" i="5"/>
  <c r="J714" i="5"/>
  <c r="I714" i="5"/>
  <c r="H714" i="5"/>
  <c r="G714" i="5"/>
  <c r="F714" i="5"/>
  <c r="E714" i="5"/>
  <c r="D714" i="5"/>
  <c r="C714" i="5"/>
  <c r="T713" i="5"/>
  <c r="S713" i="5"/>
  <c r="R713" i="5"/>
  <c r="Q713" i="5"/>
  <c r="P713" i="5"/>
  <c r="O713" i="5"/>
  <c r="N713" i="5"/>
  <c r="M713" i="5"/>
  <c r="L713" i="5"/>
  <c r="K713" i="5"/>
  <c r="J713" i="5"/>
  <c r="I713" i="5"/>
  <c r="H713" i="5"/>
  <c r="G713" i="5"/>
  <c r="F713" i="5"/>
  <c r="E713" i="5"/>
  <c r="D713" i="5"/>
  <c r="C713" i="5"/>
  <c r="T712" i="5"/>
  <c r="S712" i="5"/>
  <c r="R712" i="5"/>
  <c r="Q712" i="5"/>
  <c r="P712" i="5"/>
  <c r="O712" i="5"/>
  <c r="N712" i="5"/>
  <c r="M712" i="5"/>
  <c r="L712" i="5"/>
  <c r="K712" i="5"/>
  <c r="J712" i="5"/>
  <c r="I712" i="5"/>
  <c r="H712" i="5"/>
  <c r="G712" i="5"/>
  <c r="F712" i="5"/>
  <c r="E712" i="5"/>
  <c r="D712" i="5"/>
  <c r="C712" i="5"/>
  <c r="T711" i="5"/>
  <c r="S711" i="5"/>
  <c r="R711" i="5"/>
  <c r="Q711" i="5"/>
  <c r="P711" i="5"/>
  <c r="O711" i="5"/>
  <c r="N711" i="5"/>
  <c r="M711" i="5"/>
  <c r="L711" i="5"/>
  <c r="K711" i="5"/>
  <c r="J711" i="5"/>
  <c r="I711" i="5"/>
  <c r="H711" i="5"/>
  <c r="G711" i="5"/>
  <c r="F711" i="5"/>
  <c r="E711" i="5"/>
  <c r="D711" i="5"/>
  <c r="C711" i="5"/>
  <c r="T710" i="5"/>
  <c r="S710" i="5"/>
  <c r="R710" i="5"/>
  <c r="Q710" i="5"/>
  <c r="P710" i="5"/>
  <c r="O710" i="5"/>
  <c r="N710" i="5"/>
  <c r="M710" i="5"/>
  <c r="L710" i="5"/>
  <c r="K710" i="5"/>
  <c r="J710" i="5"/>
  <c r="I710" i="5"/>
  <c r="H710" i="5"/>
  <c r="G710" i="5"/>
  <c r="F710" i="5"/>
  <c r="E710" i="5"/>
  <c r="D710" i="5"/>
  <c r="C710" i="5"/>
  <c r="T709" i="5"/>
  <c r="S709" i="5"/>
  <c r="R709" i="5"/>
  <c r="Q709" i="5"/>
  <c r="P709" i="5"/>
  <c r="O709" i="5"/>
  <c r="N709" i="5"/>
  <c r="M709" i="5"/>
  <c r="L709" i="5"/>
  <c r="K709" i="5"/>
  <c r="J709" i="5"/>
  <c r="I709" i="5"/>
  <c r="H709" i="5"/>
  <c r="G709" i="5"/>
  <c r="F709" i="5"/>
  <c r="E709" i="5"/>
  <c r="D709" i="5"/>
  <c r="C709" i="5"/>
  <c r="T708" i="5"/>
  <c r="S708" i="5"/>
  <c r="R708" i="5"/>
  <c r="Q708" i="5"/>
  <c r="P708" i="5"/>
  <c r="O708" i="5"/>
  <c r="N708" i="5"/>
  <c r="M708" i="5"/>
  <c r="L708" i="5"/>
  <c r="K708" i="5"/>
  <c r="J708" i="5"/>
  <c r="I708" i="5"/>
  <c r="H708" i="5"/>
  <c r="G708" i="5"/>
  <c r="F708" i="5"/>
  <c r="E708" i="5"/>
  <c r="D708" i="5"/>
  <c r="C708" i="5"/>
  <c r="T707" i="5"/>
  <c r="S707" i="5"/>
  <c r="R707" i="5"/>
  <c r="Q707" i="5"/>
  <c r="P707" i="5"/>
  <c r="O707" i="5"/>
  <c r="N707" i="5"/>
  <c r="M707" i="5"/>
  <c r="L707" i="5"/>
  <c r="K707" i="5"/>
  <c r="J707" i="5"/>
  <c r="I707" i="5"/>
  <c r="H707" i="5"/>
  <c r="G707" i="5"/>
  <c r="F707" i="5"/>
  <c r="E707" i="5"/>
  <c r="D707" i="5"/>
  <c r="C707" i="5"/>
  <c r="T706" i="5"/>
  <c r="S706" i="5"/>
  <c r="R706" i="5"/>
  <c r="Q706" i="5"/>
  <c r="P706" i="5"/>
  <c r="O706" i="5"/>
  <c r="N706" i="5"/>
  <c r="M706" i="5"/>
  <c r="L706" i="5"/>
  <c r="K706" i="5"/>
  <c r="J706" i="5"/>
  <c r="I706" i="5"/>
  <c r="H706" i="5"/>
  <c r="G706" i="5"/>
  <c r="F706" i="5"/>
  <c r="E706" i="5"/>
  <c r="D706" i="5"/>
  <c r="C706" i="5"/>
  <c r="T705" i="5"/>
  <c r="S705" i="5"/>
  <c r="R705" i="5"/>
  <c r="Q705" i="5"/>
  <c r="P705" i="5"/>
  <c r="O705" i="5"/>
  <c r="N705" i="5"/>
  <c r="M705" i="5"/>
  <c r="L705" i="5"/>
  <c r="K705" i="5"/>
  <c r="J705" i="5"/>
  <c r="I705" i="5"/>
  <c r="H705" i="5"/>
  <c r="G705" i="5"/>
  <c r="F705" i="5"/>
  <c r="E705" i="5"/>
  <c r="D705" i="5"/>
  <c r="C705" i="5"/>
  <c r="T704" i="5"/>
  <c r="S704" i="5"/>
  <c r="R704" i="5"/>
  <c r="Q704" i="5"/>
  <c r="P704" i="5"/>
  <c r="O704" i="5"/>
  <c r="N704" i="5"/>
  <c r="M704" i="5"/>
  <c r="L704" i="5"/>
  <c r="K704" i="5"/>
  <c r="J704" i="5"/>
  <c r="I704" i="5"/>
  <c r="H704" i="5"/>
  <c r="G704" i="5"/>
  <c r="F704" i="5"/>
  <c r="E704" i="5"/>
  <c r="D704" i="5"/>
  <c r="C704" i="5"/>
  <c r="T703" i="5"/>
  <c r="S703" i="5"/>
  <c r="R703" i="5"/>
  <c r="Q703" i="5"/>
  <c r="P703" i="5"/>
  <c r="O703" i="5"/>
  <c r="N703" i="5"/>
  <c r="M703" i="5"/>
  <c r="L703" i="5"/>
  <c r="K703" i="5"/>
  <c r="J703" i="5"/>
  <c r="I703" i="5"/>
  <c r="H703" i="5"/>
  <c r="G703" i="5"/>
  <c r="F703" i="5"/>
  <c r="E703" i="5"/>
  <c r="D703" i="5"/>
  <c r="C703" i="5"/>
  <c r="T702" i="5"/>
  <c r="S702" i="5"/>
  <c r="R702" i="5"/>
  <c r="Q702" i="5"/>
  <c r="P702" i="5"/>
  <c r="O702" i="5"/>
  <c r="N702" i="5"/>
  <c r="M702" i="5"/>
  <c r="L702" i="5"/>
  <c r="K702" i="5"/>
  <c r="J702" i="5"/>
  <c r="I702" i="5"/>
  <c r="H702" i="5"/>
  <c r="G702" i="5"/>
  <c r="F702" i="5"/>
  <c r="E702" i="5"/>
  <c r="D702" i="5"/>
  <c r="C702" i="5"/>
  <c r="T701" i="5"/>
  <c r="S701" i="5"/>
  <c r="R701" i="5"/>
  <c r="Q701" i="5"/>
  <c r="P701" i="5"/>
  <c r="O701" i="5"/>
  <c r="N701" i="5"/>
  <c r="M701" i="5"/>
  <c r="L701" i="5"/>
  <c r="K701" i="5"/>
  <c r="J701" i="5"/>
  <c r="I701" i="5"/>
  <c r="H701" i="5"/>
  <c r="G701" i="5"/>
  <c r="F701" i="5"/>
  <c r="E701" i="5"/>
  <c r="D701" i="5"/>
  <c r="C701" i="5"/>
  <c r="T700" i="5"/>
  <c r="S700" i="5"/>
  <c r="R700" i="5"/>
  <c r="Q700" i="5"/>
  <c r="P700" i="5"/>
  <c r="O700" i="5"/>
  <c r="N700" i="5"/>
  <c r="M700" i="5"/>
  <c r="L700" i="5"/>
  <c r="K700" i="5"/>
  <c r="J700" i="5"/>
  <c r="I700" i="5"/>
  <c r="H700" i="5"/>
  <c r="G700" i="5"/>
  <c r="F700" i="5"/>
  <c r="E700" i="5"/>
  <c r="D700" i="5"/>
  <c r="C700" i="5"/>
  <c r="T699" i="5"/>
  <c r="S699" i="5"/>
  <c r="R699" i="5"/>
  <c r="Q699" i="5"/>
  <c r="P699" i="5"/>
  <c r="O699" i="5"/>
  <c r="N699" i="5"/>
  <c r="M699" i="5"/>
  <c r="L699" i="5"/>
  <c r="K699" i="5"/>
  <c r="J699" i="5"/>
  <c r="I699" i="5"/>
  <c r="H699" i="5"/>
  <c r="G699" i="5"/>
  <c r="F699" i="5"/>
  <c r="E699" i="5"/>
  <c r="D699" i="5"/>
  <c r="C699" i="5"/>
  <c r="T698" i="5"/>
  <c r="S698" i="5"/>
  <c r="R698" i="5"/>
  <c r="Q698" i="5"/>
  <c r="P698" i="5"/>
  <c r="O698" i="5"/>
  <c r="N698" i="5"/>
  <c r="M698" i="5"/>
  <c r="L698" i="5"/>
  <c r="K698" i="5"/>
  <c r="J698" i="5"/>
  <c r="I698" i="5"/>
  <c r="H698" i="5"/>
  <c r="G698" i="5"/>
  <c r="F698" i="5"/>
  <c r="E698" i="5"/>
  <c r="D698" i="5"/>
  <c r="C698" i="5"/>
  <c r="T697" i="5"/>
  <c r="S697" i="5"/>
  <c r="R697" i="5"/>
  <c r="Q697" i="5"/>
  <c r="P697" i="5"/>
  <c r="O697" i="5"/>
  <c r="N697" i="5"/>
  <c r="M697" i="5"/>
  <c r="L697" i="5"/>
  <c r="K697" i="5"/>
  <c r="J697" i="5"/>
  <c r="I697" i="5"/>
  <c r="H697" i="5"/>
  <c r="G697" i="5"/>
  <c r="F697" i="5"/>
  <c r="E697" i="5"/>
  <c r="D697" i="5"/>
  <c r="C697" i="5"/>
  <c r="T696" i="5"/>
  <c r="S696" i="5"/>
  <c r="R696" i="5"/>
  <c r="Q696" i="5"/>
  <c r="P696" i="5"/>
  <c r="O696" i="5"/>
  <c r="N696" i="5"/>
  <c r="M696" i="5"/>
  <c r="L696" i="5"/>
  <c r="K696" i="5"/>
  <c r="J696" i="5"/>
  <c r="I696" i="5"/>
  <c r="H696" i="5"/>
  <c r="G696" i="5"/>
  <c r="F696" i="5"/>
  <c r="E696" i="5"/>
  <c r="D696" i="5"/>
  <c r="C696" i="5"/>
  <c r="T695" i="5"/>
  <c r="S695" i="5"/>
  <c r="R695" i="5"/>
  <c r="Q695" i="5"/>
  <c r="P695" i="5"/>
  <c r="O695" i="5"/>
  <c r="N695" i="5"/>
  <c r="M695" i="5"/>
  <c r="L695" i="5"/>
  <c r="K695" i="5"/>
  <c r="J695" i="5"/>
  <c r="I695" i="5"/>
  <c r="H695" i="5"/>
  <c r="G695" i="5"/>
  <c r="F695" i="5"/>
  <c r="E695" i="5"/>
  <c r="D695" i="5"/>
  <c r="C695" i="5"/>
  <c r="T694" i="5"/>
  <c r="S694" i="5"/>
  <c r="R694" i="5"/>
  <c r="Q694" i="5"/>
  <c r="P694" i="5"/>
  <c r="O694" i="5"/>
  <c r="N694" i="5"/>
  <c r="M694" i="5"/>
  <c r="L694" i="5"/>
  <c r="K694" i="5"/>
  <c r="J694" i="5"/>
  <c r="I694" i="5"/>
  <c r="H694" i="5"/>
  <c r="G694" i="5"/>
  <c r="F694" i="5"/>
  <c r="E694" i="5"/>
  <c r="D694" i="5"/>
  <c r="C694" i="5"/>
  <c r="T693" i="5"/>
  <c r="S693" i="5"/>
  <c r="R693" i="5"/>
  <c r="Q693" i="5"/>
  <c r="P693" i="5"/>
  <c r="O693" i="5"/>
  <c r="N693" i="5"/>
  <c r="M693" i="5"/>
  <c r="L693" i="5"/>
  <c r="K693" i="5"/>
  <c r="J693" i="5"/>
  <c r="I693" i="5"/>
  <c r="H693" i="5"/>
  <c r="G693" i="5"/>
  <c r="F693" i="5"/>
  <c r="E693" i="5"/>
  <c r="D693" i="5"/>
  <c r="C693" i="5"/>
  <c r="T692" i="5"/>
  <c r="S692" i="5"/>
  <c r="R692" i="5"/>
  <c r="Q692" i="5"/>
  <c r="P692" i="5"/>
  <c r="O692" i="5"/>
  <c r="N692" i="5"/>
  <c r="M692" i="5"/>
  <c r="L692" i="5"/>
  <c r="K692" i="5"/>
  <c r="J692" i="5"/>
  <c r="I692" i="5"/>
  <c r="H692" i="5"/>
  <c r="G692" i="5"/>
  <c r="F692" i="5"/>
  <c r="E692" i="5"/>
  <c r="D692" i="5"/>
  <c r="C692" i="5"/>
  <c r="T691" i="5"/>
  <c r="S691" i="5"/>
  <c r="R691" i="5"/>
  <c r="Q691" i="5"/>
  <c r="P691" i="5"/>
  <c r="O691" i="5"/>
  <c r="N691" i="5"/>
  <c r="M691" i="5"/>
  <c r="L691" i="5"/>
  <c r="K691" i="5"/>
  <c r="J691" i="5"/>
  <c r="I691" i="5"/>
  <c r="H691" i="5"/>
  <c r="G691" i="5"/>
  <c r="F691" i="5"/>
  <c r="E691" i="5"/>
  <c r="D691" i="5"/>
  <c r="C691" i="5"/>
  <c r="T690" i="5"/>
  <c r="S690" i="5"/>
  <c r="R690" i="5"/>
  <c r="Q690" i="5"/>
  <c r="P690" i="5"/>
  <c r="O690" i="5"/>
  <c r="N690" i="5"/>
  <c r="M690" i="5"/>
  <c r="L690" i="5"/>
  <c r="K690" i="5"/>
  <c r="J690" i="5"/>
  <c r="I690" i="5"/>
  <c r="H690" i="5"/>
  <c r="G690" i="5"/>
  <c r="F690" i="5"/>
  <c r="E690" i="5"/>
  <c r="D690" i="5"/>
  <c r="C690" i="5"/>
  <c r="T689" i="5"/>
  <c r="S689" i="5"/>
  <c r="R689" i="5"/>
  <c r="Q689" i="5"/>
  <c r="P689" i="5"/>
  <c r="O689" i="5"/>
  <c r="N689" i="5"/>
  <c r="M689" i="5"/>
  <c r="L689" i="5"/>
  <c r="K689" i="5"/>
  <c r="J689" i="5"/>
  <c r="I689" i="5"/>
  <c r="H689" i="5"/>
  <c r="G689" i="5"/>
  <c r="F689" i="5"/>
  <c r="E689" i="5"/>
  <c r="D689" i="5"/>
  <c r="C689" i="5"/>
  <c r="T688" i="5"/>
  <c r="S688" i="5"/>
  <c r="R688" i="5"/>
  <c r="Q688" i="5"/>
  <c r="P688" i="5"/>
  <c r="O688" i="5"/>
  <c r="N688" i="5"/>
  <c r="M688" i="5"/>
  <c r="L688" i="5"/>
  <c r="K688" i="5"/>
  <c r="J688" i="5"/>
  <c r="I688" i="5"/>
  <c r="H688" i="5"/>
  <c r="G688" i="5"/>
  <c r="F688" i="5"/>
  <c r="E688" i="5"/>
  <c r="D688" i="5"/>
  <c r="C688" i="5"/>
  <c r="T687" i="5"/>
  <c r="S687" i="5"/>
  <c r="R687" i="5"/>
  <c r="Q687" i="5"/>
  <c r="P687" i="5"/>
  <c r="O687" i="5"/>
  <c r="N687" i="5"/>
  <c r="M687" i="5"/>
  <c r="L687" i="5"/>
  <c r="K687" i="5"/>
  <c r="J687" i="5"/>
  <c r="I687" i="5"/>
  <c r="H687" i="5"/>
  <c r="G687" i="5"/>
  <c r="F687" i="5"/>
  <c r="E687" i="5"/>
  <c r="D687" i="5"/>
  <c r="C687" i="5"/>
  <c r="T686" i="5"/>
  <c r="S686" i="5"/>
  <c r="R686" i="5"/>
  <c r="Q686" i="5"/>
  <c r="P686" i="5"/>
  <c r="O686" i="5"/>
  <c r="N686" i="5"/>
  <c r="M686" i="5"/>
  <c r="L686" i="5"/>
  <c r="K686" i="5"/>
  <c r="J686" i="5"/>
  <c r="I686" i="5"/>
  <c r="H686" i="5"/>
  <c r="G686" i="5"/>
  <c r="F686" i="5"/>
  <c r="E686" i="5"/>
  <c r="D686" i="5"/>
  <c r="C686" i="5"/>
  <c r="T685" i="5"/>
  <c r="S685" i="5"/>
  <c r="R685" i="5"/>
  <c r="Q685" i="5"/>
  <c r="P685" i="5"/>
  <c r="O685" i="5"/>
  <c r="N685" i="5"/>
  <c r="M685" i="5"/>
  <c r="L685" i="5"/>
  <c r="K685" i="5"/>
  <c r="J685" i="5"/>
  <c r="I685" i="5"/>
  <c r="H685" i="5"/>
  <c r="G685" i="5"/>
  <c r="F685" i="5"/>
  <c r="E685" i="5"/>
  <c r="D685" i="5"/>
  <c r="C685" i="5"/>
  <c r="T684" i="5"/>
  <c r="S684" i="5"/>
  <c r="R684" i="5"/>
  <c r="Q684" i="5"/>
  <c r="P684" i="5"/>
  <c r="O684" i="5"/>
  <c r="N684" i="5"/>
  <c r="M684" i="5"/>
  <c r="L684" i="5"/>
  <c r="K684" i="5"/>
  <c r="J684" i="5"/>
  <c r="I684" i="5"/>
  <c r="H684" i="5"/>
  <c r="G684" i="5"/>
  <c r="F684" i="5"/>
  <c r="E684" i="5"/>
  <c r="D684" i="5"/>
  <c r="C684" i="5"/>
  <c r="T683" i="5"/>
  <c r="S683" i="5"/>
  <c r="R683" i="5"/>
  <c r="Q683" i="5"/>
  <c r="P683" i="5"/>
  <c r="O683" i="5"/>
  <c r="N683" i="5"/>
  <c r="M683" i="5"/>
  <c r="L683" i="5"/>
  <c r="K683" i="5"/>
  <c r="J683" i="5"/>
  <c r="I683" i="5"/>
  <c r="H683" i="5"/>
  <c r="G683" i="5"/>
  <c r="F683" i="5"/>
  <c r="E683" i="5"/>
  <c r="D683" i="5"/>
  <c r="C683" i="5"/>
  <c r="T682" i="5"/>
  <c r="S682" i="5"/>
  <c r="R682" i="5"/>
  <c r="Q682" i="5"/>
  <c r="P682" i="5"/>
  <c r="O682" i="5"/>
  <c r="N682" i="5"/>
  <c r="M682" i="5"/>
  <c r="L682" i="5"/>
  <c r="K682" i="5"/>
  <c r="J682" i="5"/>
  <c r="I682" i="5"/>
  <c r="H682" i="5"/>
  <c r="G682" i="5"/>
  <c r="F682" i="5"/>
  <c r="E682" i="5"/>
  <c r="D682" i="5"/>
  <c r="C682" i="5"/>
  <c r="T681" i="5"/>
  <c r="S681" i="5"/>
  <c r="R681" i="5"/>
  <c r="Q681" i="5"/>
  <c r="P681" i="5"/>
  <c r="O681" i="5"/>
  <c r="N681" i="5"/>
  <c r="M681" i="5"/>
  <c r="L681" i="5"/>
  <c r="K681" i="5"/>
  <c r="J681" i="5"/>
  <c r="I681" i="5"/>
  <c r="H681" i="5"/>
  <c r="G681" i="5"/>
  <c r="F681" i="5"/>
  <c r="E681" i="5"/>
  <c r="D681" i="5"/>
  <c r="C681" i="5"/>
  <c r="T680" i="5"/>
  <c r="S680" i="5"/>
  <c r="R680" i="5"/>
  <c r="Q680" i="5"/>
  <c r="P680" i="5"/>
  <c r="O680" i="5"/>
  <c r="N680" i="5"/>
  <c r="M680" i="5"/>
  <c r="L680" i="5"/>
  <c r="K680" i="5"/>
  <c r="J680" i="5"/>
  <c r="I680" i="5"/>
  <c r="H680" i="5"/>
  <c r="G680" i="5"/>
  <c r="F680" i="5"/>
  <c r="E680" i="5"/>
  <c r="D680" i="5"/>
  <c r="C680" i="5"/>
  <c r="T679" i="5"/>
  <c r="S679" i="5"/>
  <c r="R679" i="5"/>
  <c r="Q679" i="5"/>
  <c r="P679" i="5"/>
  <c r="O679" i="5"/>
  <c r="N679" i="5"/>
  <c r="M679" i="5"/>
  <c r="L679" i="5"/>
  <c r="K679" i="5"/>
  <c r="J679" i="5"/>
  <c r="I679" i="5"/>
  <c r="H679" i="5"/>
  <c r="G679" i="5"/>
  <c r="F679" i="5"/>
  <c r="E679" i="5"/>
  <c r="D679" i="5"/>
  <c r="C679" i="5"/>
  <c r="T678" i="5"/>
  <c r="S678" i="5"/>
  <c r="R678" i="5"/>
  <c r="Q678" i="5"/>
  <c r="P678" i="5"/>
  <c r="O678" i="5"/>
  <c r="N678" i="5"/>
  <c r="M678" i="5"/>
  <c r="L678" i="5"/>
  <c r="K678" i="5"/>
  <c r="J678" i="5"/>
  <c r="I678" i="5"/>
  <c r="H678" i="5"/>
  <c r="G678" i="5"/>
  <c r="F678" i="5"/>
  <c r="E678" i="5"/>
  <c r="D678" i="5"/>
  <c r="C678" i="5"/>
  <c r="T677" i="5"/>
  <c r="S677" i="5"/>
  <c r="R677" i="5"/>
  <c r="Q677" i="5"/>
  <c r="P677" i="5"/>
  <c r="O677" i="5"/>
  <c r="N677" i="5"/>
  <c r="M677" i="5"/>
  <c r="L677" i="5"/>
  <c r="K677" i="5"/>
  <c r="J677" i="5"/>
  <c r="I677" i="5"/>
  <c r="H677" i="5"/>
  <c r="G677" i="5"/>
  <c r="F677" i="5"/>
  <c r="E677" i="5"/>
  <c r="D677" i="5"/>
  <c r="C677" i="5"/>
  <c r="T676" i="5"/>
  <c r="S676" i="5"/>
  <c r="R676" i="5"/>
  <c r="Q676" i="5"/>
  <c r="P676" i="5"/>
  <c r="O676" i="5"/>
  <c r="N676" i="5"/>
  <c r="M676" i="5"/>
  <c r="L676" i="5"/>
  <c r="K676" i="5"/>
  <c r="J676" i="5"/>
  <c r="I676" i="5"/>
  <c r="H676" i="5"/>
  <c r="G676" i="5"/>
  <c r="F676" i="5"/>
  <c r="E676" i="5"/>
  <c r="D676" i="5"/>
  <c r="C676" i="5"/>
  <c r="T675" i="5"/>
  <c r="S675" i="5"/>
  <c r="R675" i="5"/>
  <c r="Q675" i="5"/>
  <c r="P675" i="5"/>
  <c r="O675" i="5"/>
  <c r="N675" i="5"/>
  <c r="M675" i="5"/>
  <c r="L675" i="5"/>
  <c r="K675" i="5"/>
  <c r="J675" i="5"/>
  <c r="I675" i="5"/>
  <c r="H675" i="5"/>
  <c r="G675" i="5"/>
  <c r="F675" i="5"/>
  <c r="E675" i="5"/>
  <c r="D675" i="5"/>
  <c r="C675" i="5"/>
  <c r="T674" i="5"/>
  <c r="S674" i="5"/>
  <c r="R674" i="5"/>
  <c r="Q674" i="5"/>
  <c r="P674" i="5"/>
  <c r="O674" i="5"/>
  <c r="N674" i="5"/>
  <c r="M674" i="5"/>
  <c r="L674" i="5"/>
  <c r="K674" i="5"/>
  <c r="J674" i="5"/>
  <c r="I674" i="5"/>
  <c r="H674" i="5"/>
  <c r="G674" i="5"/>
  <c r="F674" i="5"/>
  <c r="E674" i="5"/>
  <c r="D674" i="5"/>
  <c r="C674" i="5"/>
  <c r="T673" i="5"/>
  <c r="S673" i="5"/>
  <c r="R673" i="5"/>
  <c r="Q673" i="5"/>
  <c r="P673" i="5"/>
  <c r="O673" i="5"/>
  <c r="N673" i="5"/>
  <c r="M673" i="5"/>
  <c r="L673" i="5"/>
  <c r="K673" i="5"/>
  <c r="J673" i="5"/>
  <c r="I673" i="5"/>
  <c r="H673" i="5"/>
  <c r="G673" i="5"/>
  <c r="F673" i="5"/>
  <c r="E673" i="5"/>
  <c r="D673" i="5"/>
  <c r="C673" i="5"/>
  <c r="T672" i="5"/>
  <c r="S672" i="5"/>
  <c r="R672" i="5"/>
  <c r="Q672" i="5"/>
  <c r="P672" i="5"/>
  <c r="O672" i="5"/>
  <c r="N672" i="5"/>
  <c r="M672" i="5"/>
  <c r="L672" i="5"/>
  <c r="K672" i="5"/>
  <c r="J672" i="5"/>
  <c r="I672" i="5"/>
  <c r="H672" i="5"/>
  <c r="G672" i="5"/>
  <c r="F672" i="5"/>
  <c r="E672" i="5"/>
  <c r="D672" i="5"/>
  <c r="C672" i="5"/>
  <c r="T671" i="5"/>
  <c r="S671" i="5"/>
  <c r="R671" i="5"/>
  <c r="Q671" i="5"/>
  <c r="P671" i="5"/>
  <c r="O671" i="5"/>
  <c r="N671" i="5"/>
  <c r="M671" i="5"/>
  <c r="L671" i="5"/>
  <c r="K671" i="5"/>
  <c r="J671" i="5"/>
  <c r="I671" i="5"/>
  <c r="H671" i="5"/>
  <c r="G671" i="5"/>
  <c r="F671" i="5"/>
  <c r="E671" i="5"/>
  <c r="D671" i="5"/>
  <c r="C671" i="5"/>
  <c r="T670" i="5"/>
  <c r="S670" i="5"/>
  <c r="R670" i="5"/>
  <c r="Q670" i="5"/>
  <c r="P670" i="5"/>
  <c r="O670" i="5"/>
  <c r="N670" i="5"/>
  <c r="M670" i="5"/>
  <c r="L670" i="5"/>
  <c r="K670" i="5"/>
  <c r="J670" i="5"/>
  <c r="I670" i="5"/>
  <c r="H670" i="5"/>
  <c r="G670" i="5"/>
  <c r="F670" i="5"/>
  <c r="E670" i="5"/>
  <c r="D670" i="5"/>
  <c r="C670" i="5"/>
  <c r="T669" i="5"/>
  <c r="S669" i="5"/>
  <c r="R669" i="5"/>
  <c r="Q669" i="5"/>
  <c r="P669" i="5"/>
  <c r="O669" i="5"/>
  <c r="N669" i="5"/>
  <c r="M669" i="5"/>
  <c r="L669" i="5"/>
  <c r="K669" i="5"/>
  <c r="J669" i="5"/>
  <c r="I669" i="5"/>
  <c r="H669" i="5"/>
  <c r="G669" i="5"/>
  <c r="F669" i="5"/>
  <c r="E669" i="5"/>
  <c r="D669" i="5"/>
  <c r="C669" i="5"/>
  <c r="T668" i="5"/>
  <c r="S668" i="5"/>
  <c r="R668" i="5"/>
  <c r="Q668" i="5"/>
  <c r="P668" i="5"/>
  <c r="O668" i="5"/>
  <c r="N668" i="5"/>
  <c r="M668" i="5"/>
  <c r="L668" i="5"/>
  <c r="K668" i="5"/>
  <c r="J668" i="5"/>
  <c r="I668" i="5"/>
  <c r="H668" i="5"/>
  <c r="G668" i="5"/>
  <c r="F668" i="5"/>
  <c r="E668" i="5"/>
  <c r="D668" i="5"/>
  <c r="C668" i="5"/>
  <c r="T667" i="5"/>
  <c r="S667" i="5"/>
  <c r="R667" i="5"/>
  <c r="Q667" i="5"/>
  <c r="P667" i="5"/>
  <c r="O667" i="5"/>
  <c r="N667" i="5"/>
  <c r="M667" i="5"/>
  <c r="L667" i="5"/>
  <c r="K667" i="5"/>
  <c r="J667" i="5"/>
  <c r="I667" i="5"/>
  <c r="H667" i="5"/>
  <c r="G667" i="5"/>
  <c r="F667" i="5"/>
  <c r="E667" i="5"/>
  <c r="D667" i="5"/>
  <c r="C667" i="5"/>
  <c r="T666" i="5"/>
  <c r="S666" i="5"/>
  <c r="R666" i="5"/>
  <c r="Q666" i="5"/>
  <c r="P666" i="5"/>
  <c r="O666" i="5"/>
  <c r="N666" i="5"/>
  <c r="M666" i="5"/>
  <c r="L666" i="5"/>
  <c r="K666" i="5"/>
  <c r="J666" i="5"/>
  <c r="I666" i="5"/>
  <c r="H666" i="5"/>
  <c r="G666" i="5"/>
  <c r="F666" i="5"/>
  <c r="E666" i="5"/>
  <c r="D666" i="5"/>
  <c r="C666" i="5"/>
  <c r="T665" i="5"/>
  <c r="S665" i="5"/>
  <c r="R665" i="5"/>
  <c r="Q665" i="5"/>
  <c r="P665" i="5"/>
  <c r="O665" i="5"/>
  <c r="N665" i="5"/>
  <c r="M665" i="5"/>
  <c r="L665" i="5"/>
  <c r="K665" i="5"/>
  <c r="J665" i="5"/>
  <c r="I665" i="5"/>
  <c r="H665" i="5"/>
  <c r="G665" i="5"/>
  <c r="F665" i="5"/>
  <c r="E665" i="5"/>
  <c r="D665" i="5"/>
  <c r="C665" i="5"/>
  <c r="T664" i="5"/>
  <c r="S664" i="5"/>
  <c r="R664" i="5"/>
  <c r="Q664" i="5"/>
  <c r="P664" i="5"/>
  <c r="O664" i="5"/>
  <c r="N664" i="5"/>
  <c r="M664" i="5"/>
  <c r="L664" i="5"/>
  <c r="K664" i="5"/>
  <c r="J664" i="5"/>
  <c r="I664" i="5"/>
  <c r="H664" i="5"/>
  <c r="G664" i="5"/>
  <c r="F664" i="5"/>
  <c r="E664" i="5"/>
  <c r="D664" i="5"/>
  <c r="C664" i="5"/>
  <c r="T663" i="5"/>
  <c r="S663" i="5"/>
  <c r="R663" i="5"/>
  <c r="Q663" i="5"/>
  <c r="P663" i="5"/>
  <c r="O663" i="5"/>
  <c r="N663" i="5"/>
  <c r="M663" i="5"/>
  <c r="L663" i="5"/>
  <c r="K663" i="5"/>
  <c r="J663" i="5"/>
  <c r="I663" i="5"/>
  <c r="H663" i="5"/>
  <c r="G663" i="5"/>
  <c r="F663" i="5"/>
  <c r="E663" i="5"/>
  <c r="D663" i="5"/>
  <c r="C663" i="5"/>
  <c r="T662" i="5"/>
  <c r="S662" i="5"/>
  <c r="R662" i="5"/>
  <c r="Q662" i="5"/>
  <c r="P662" i="5"/>
  <c r="O662" i="5"/>
  <c r="N662" i="5"/>
  <c r="M662" i="5"/>
  <c r="L662" i="5"/>
  <c r="K662" i="5"/>
  <c r="J662" i="5"/>
  <c r="I662" i="5"/>
  <c r="H662" i="5"/>
  <c r="G662" i="5"/>
  <c r="F662" i="5"/>
  <c r="E662" i="5"/>
  <c r="D662" i="5"/>
  <c r="C662" i="5"/>
  <c r="T661" i="5"/>
  <c r="S661" i="5"/>
  <c r="R661" i="5"/>
  <c r="Q661" i="5"/>
  <c r="P661" i="5"/>
  <c r="O661" i="5"/>
  <c r="N661" i="5"/>
  <c r="M661" i="5"/>
  <c r="L661" i="5"/>
  <c r="K661" i="5"/>
  <c r="J661" i="5"/>
  <c r="I661" i="5"/>
  <c r="H661" i="5"/>
  <c r="G661" i="5"/>
  <c r="F661" i="5"/>
  <c r="E661" i="5"/>
  <c r="D661" i="5"/>
  <c r="C661" i="5"/>
  <c r="T660" i="5"/>
  <c r="S660" i="5"/>
  <c r="R660" i="5"/>
  <c r="Q660" i="5"/>
  <c r="P660" i="5"/>
  <c r="O660" i="5"/>
  <c r="N660" i="5"/>
  <c r="M660" i="5"/>
  <c r="L660" i="5"/>
  <c r="K660" i="5"/>
  <c r="J660" i="5"/>
  <c r="I660" i="5"/>
  <c r="H660" i="5"/>
  <c r="G660" i="5"/>
  <c r="F660" i="5"/>
  <c r="E660" i="5"/>
  <c r="D660" i="5"/>
  <c r="C660" i="5"/>
  <c r="T659" i="5"/>
  <c r="S659" i="5"/>
  <c r="R659" i="5"/>
  <c r="Q659" i="5"/>
  <c r="P659" i="5"/>
  <c r="O659" i="5"/>
  <c r="N659" i="5"/>
  <c r="M659" i="5"/>
  <c r="L659" i="5"/>
  <c r="K659" i="5"/>
  <c r="J659" i="5"/>
  <c r="I659" i="5"/>
  <c r="H659" i="5"/>
  <c r="G659" i="5"/>
  <c r="F659" i="5"/>
  <c r="E659" i="5"/>
  <c r="D659" i="5"/>
  <c r="C659" i="5"/>
  <c r="T658" i="5"/>
  <c r="S658" i="5"/>
  <c r="R658" i="5"/>
  <c r="Q658" i="5"/>
  <c r="P658" i="5"/>
  <c r="O658" i="5"/>
  <c r="N658" i="5"/>
  <c r="M658" i="5"/>
  <c r="L658" i="5"/>
  <c r="K658" i="5"/>
  <c r="J658" i="5"/>
  <c r="I658" i="5"/>
  <c r="H658" i="5"/>
  <c r="G658" i="5"/>
  <c r="F658" i="5"/>
  <c r="E658" i="5"/>
  <c r="D658" i="5"/>
  <c r="C658" i="5"/>
  <c r="T657" i="5"/>
  <c r="S657" i="5"/>
  <c r="R657" i="5"/>
  <c r="Q657" i="5"/>
  <c r="P657" i="5"/>
  <c r="O657" i="5"/>
  <c r="N657" i="5"/>
  <c r="M657" i="5"/>
  <c r="L657" i="5"/>
  <c r="K657" i="5"/>
  <c r="J657" i="5"/>
  <c r="I657" i="5"/>
  <c r="H657" i="5"/>
  <c r="G657" i="5"/>
  <c r="F657" i="5"/>
  <c r="E657" i="5"/>
  <c r="D657" i="5"/>
  <c r="C657" i="5"/>
  <c r="T656" i="5"/>
  <c r="S656" i="5"/>
  <c r="R656" i="5"/>
  <c r="Q656" i="5"/>
  <c r="P656" i="5"/>
  <c r="O656" i="5"/>
  <c r="N656" i="5"/>
  <c r="M656" i="5"/>
  <c r="L656" i="5"/>
  <c r="K656" i="5"/>
  <c r="J656" i="5"/>
  <c r="I656" i="5"/>
  <c r="H656" i="5"/>
  <c r="G656" i="5"/>
  <c r="F656" i="5"/>
  <c r="E656" i="5"/>
  <c r="D656" i="5"/>
  <c r="C656" i="5"/>
  <c r="T655" i="5"/>
  <c r="S655" i="5"/>
  <c r="R655" i="5"/>
  <c r="Q655" i="5"/>
  <c r="P655" i="5"/>
  <c r="O655" i="5"/>
  <c r="N655" i="5"/>
  <c r="M655" i="5"/>
  <c r="L655" i="5"/>
  <c r="K655" i="5"/>
  <c r="J655" i="5"/>
  <c r="I655" i="5"/>
  <c r="H655" i="5"/>
  <c r="G655" i="5"/>
  <c r="F655" i="5"/>
  <c r="E655" i="5"/>
  <c r="D655" i="5"/>
  <c r="C655" i="5"/>
  <c r="T654" i="5"/>
  <c r="S654" i="5"/>
  <c r="R654" i="5"/>
  <c r="Q654" i="5"/>
  <c r="P654" i="5"/>
  <c r="O654" i="5"/>
  <c r="N654" i="5"/>
  <c r="M654" i="5"/>
  <c r="L654" i="5"/>
  <c r="K654" i="5"/>
  <c r="J654" i="5"/>
  <c r="I654" i="5"/>
  <c r="H654" i="5"/>
  <c r="G654" i="5"/>
  <c r="F654" i="5"/>
  <c r="E654" i="5"/>
  <c r="D654" i="5"/>
  <c r="C654" i="5"/>
  <c r="T653" i="5"/>
  <c r="S653" i="5"/>
  <c r="R653" i="5"/>
  <c r="Q653" i="5"/>
  <c r="P653" i="5"/>
  <c r="O653" i="5"/>
  <c r="N653" i="5"/>
  <c r="M653" i="5"/>
  <c r="L653" i="5"/>
  <c r="K653" i="5"/>
  <c r="J653" i="5"/>
  <c r="I653" i="5"/>
  <c r="H653" i="5"/>
  <c r="G653" i="5"/>
  <c r="F653" i="5"/>
  <c r="E653" i="5"/>
  <c r="D653" i="5"/>
  <c r="C653" i="5"/>
  <c r="T652" i="5"/>
  <c r="S652" i="5"/>
  <c r="R652" i="5"/>
  <c r="Q652" i="5"/>
  <c r="P652" i="5"/>
  <c r="O652" i="5"/>
  <c r="N652" i="5"/>
  <c r="M652" i="5"/>
  <c r="L652" i="5"/>
  <c r="K652" i="5"/>
  <c r="J652" i="5"/>
  <c r="I652" i="5"/>
  <c r="H652" i="5"/>
  <c r="G652" i="5"/>
  <c r="F652" i="5"/>
  <c r="E652" i="5"/>
  <c r="D652" i="5"/>
  <c r="C652" i="5"/>
  <c r="T651" i="5"/>
  <c r="S651" i="5"/>
  <c r="R651" i="5"/>
  <c r="Q651" i="5"/>
  <c r="P651" i="5"/>
  <c r="O651" i="5"/>
  <c r="N651" i="5"/>
  <c r="M651" i="5"/>
  <c r="L651" i="5"/>
  <c r="K651" i="5"/>
  <c r="J651" i="5"/>
  <c r="I651" i="5"/>
  <c r="H651" i="5"/>
  <c r="G651" i="5"/>
  <c r="F651" i="5"/>
  <c r="E651" i="5"/>
  <c r="D651" i="5"/>
  <c r="C651" i="5"/>
  <c r="T650" i="5"/>
  <c r="S650" i="5"/>
  <c r="R650" i="5"/>
  <c r="Q650" i="5"/>
  <c r="P650" i="5"/>
  <c r="O650" i="5"/>
  <c r="N650" i="5"/>
  <c r="M650" i="5"/>
  <c r="L650" i="5"/>
  <c r="K650" i="5"/>
  <c r="J650" i="5"/>
  <c r="I650" i="5"/>
  <c r="H650" i="5"/>
  <c r="G650" i="5"/>
  <c r="F650" i="5"/>
  <c r="E650" i="5"/>
  <c r="D650" i="5"/>
  <c r="C650" i="5"/>
  <c r="T649" i="5"/>
  <c r="S649" i="5"/>
  <c r="R649" i="5"/>
  <c r="Q649" i="5"/>
  <c r="P649" i="5"/>
  <c r="O649" i="5"/>
  <c r="N649" i="5"/>
  <c r="M649" i="5"/>
  <c r="L649" i="5"/>
  <c r="K649" i="5"/>
  <c r="J649" i="5"/>
  <c r="I649" i="5"/>
  <c r="H649" i="5"/>
  <c r="G649" i="5"/>
  <c r="F649" i="5"/>
  <c r="E649" i="5"/>
  <c r="D649" i="5"/>
  <c r="C649" i="5"/>
  <c r="T648" i="5"/>
  <c r="S648" i="5"/>
  <c r="R648" i="5"/>
  <c r="Q648" i="5"/>
  <c r="P648" i="5"/>
  <c r="O648" i="5"/>
  <c r="N648" i="5"/>
  <c r="M648" i="5"/>
  <c r="L648" i="5"/>
  <c r="K648" i="5"/>
  <c r="J648" i="5"/>
  <c r="I648" i="5"/>
  <c r="H648" i="5"/>
  <c r="G648" i="5"/>
  <c r="F648" i="5"/>
  <c r="E648" i="5"/>
  <c r="D648" i="5"/>
  <c r="C648" i="5"/>
  <c r="T647" i="5"/>
  <c r="S647" i="5"/>
  <c r="R647" i="5"/>
  <c r="Q647" i="5"/>
  <c r="P647" i="5"/>
  <c r="O647" i="5"/>
  <c r="N647" i="5"/>
  <c r="M647" i="5"/>
  <c r="L647" i="5"/>
  <c r="K647" i="5"/>
  <c r="J647" i="5"/>
  <c r="I647" i="5"/>
  <c r="H647" i="5"/>
  <c r="G647" i="5"/>
  <c r="F647" i="5"/>
  <c r="E647" i="5"/>
  <c r="D647" i="5"/>
  <c r="C647" i="5"/>
  <c r="T646" i="5"/>
  <c r="S646" i="5"/>
  <c r="R646" i="5"/>
  <c r="Q646" i="5"/>
  <c r="P646" i="5"/>
  <c r="O646" i="5"/>
  <c r="N646" i="5"/>
  <c r="M646" i="5"/>
  <c r="L646" i="5"/>
  <c r="K646" i="5"/>
  <c r="J646" i="5"/>
  <c r="I646" i="5"/>
  <c r="H646" i="5"/>
  <c r="G646" i="5"/>
  <c r="F646" i="5"/>
  <c r="E646" i="5"/>
  <c r="D646" i="5"/>
  <c r="C646" i="5"/>
  <c r="T645" i="5"/>
  <c r="S645" i="5"/>
  <c r="R645" i="5"/>
  <c r="Q645" i="5"/>
  <c r="P645" i="5"/>
  <c r="O645" i="5"/>
  <c r="N645" i="5"/>
  <c r="M645" i="5"/>
  <c r="L645" i="5"/>
  <c r="K645" i="5"/>
  <c r="J645" i="5"/>
  <c r="I645" i="5"/>
  <c r="H645" i="5"/>
  <c r="G645" i="5"/>
  <c r="F645" i="5"/>
  <c r="E645" i="5"/>
  <c r="D645" i="5"/>
  <c r="C645" i="5"/>
  <c r="T644" i="5"/>
  <c r="S644" i="5"/>
  <c r="R644" i="5"/>
  <c r="Q644" i="5"/>
  <c r="P644" i="5"/>
  <c r="O644" i="5"/>
  <c r="N644" i="5"/>
  <c r="M644" i="5"/>
  <c r="L644" i="5"/>
  <c r="K644" i="5"/>
  <c r="J644" i="5"/>
  <c r="I644" i="5"/>
  <c r="H644" i="5"/>
  <c r="G644" i="5"/>
  <c r="F644" i="5"/>
  <c r="E644" i="5"/>
  <c r="D644" i="5"/>
  <c r="C644" i="5"/>
  <c r="T643" i="5"/>
  <c r="S643" i="5"/>
  <c r="R643" i="5"/>
  <c r="Q643" i="5"/>
  <c r="P643" i="5"/>
  <c r="O643" i="5"/>
  <c r="N643" i="5"/>
  <c r="M643" i="5"/>
  <c r="L643" i="5"/>
  <c r="K643" i="5"/>
  <c r="J643" i="5"/>
  <c r="I643" i="5"/>
  <c r="H643" i="5"/>
  <c r="G643" i="5"/>
  <c r="F643" i="5"/>
  <c r="E643" i="5"/>
  <c r="D643" i="5"/>
  <c r="C643" i="5"/>
  <c r="T642" i="5"/>
  <c r="S642" i="5"/>
  <c r="R642" i="5"/>
  <c r="Q642" i="5"/>
  <c r="P642" i="5"/>
  <c r="O642" i="5"/>
  <c r="N642" i="5"/>
  <c r="M642" i="5"/>
  <c r="L642" i="5"/>
  <c r="K642" i="5"/>
  <c r="J642" i="5"/>
  <c r="I642" i="5"/>
  <c r="H642" i="5"/>
  <c r="G642" i="5"/>
  <c r="F642" i="5"/>
  <c r="E642" i="5"/>
  <c r="D642" i="5"/>
  <c r="C642" i="5"/>
  <c r="T641" i="5"/>
  <c r="S641" i="5"/>
  <c r="R641" i="5"/>
  <c r="Q641" i="5"/>
  <c r="P641" i="5"/>
  <c r="O641" i="5"/>
  <c r="N641" i="5"/>
  <c r="M641" i="5"/>
  <c r="L641" i="5"/>
  <c r="K641" i="5"/>
  <c r="J641" i="5"/>
  <c r="I641" i="5"/>
  <c r="H641" i="5"/>
  <c r="G641" i="5"/>
  <c r="F641" i="5"/>
  <c r="E641" i="5"/>
  <c r="D641" i="5"/>
  <c r="C641" i="5"/>
  <c r="T640" i="5"/>
  <c r="S640" i="5"/>
  <c r="R640" i="5"/>
  <c r="Q640" i="5"/>
  <c r="P640" i="5"/>
  <c r="O640" i="5"/>
  <c r="N640" i="5"/>
  <c r="M640" i="5"/>
  <c r="L640" i="5"/>
  <c r="K640" i="5"/>
  <c r="J640" i="5"/>
  <c r="I640" i="5"/>
  <c r="H640" i="5"/>
  <c r="G640" i="5"/>
  <c r="F640" i="5"/>
  <c r="E640" i="5"/>
  <c r="D640" i="5"/>
  <c r="C640" i="5"/>
  <c r="T639" i="5"/>
  <c r="S639" i="5"/>
  <c r="R639" i="5"/>
  <c r="Q639" i="5"/>
  <c r="P639" i="5"/>
  <c r="O639" i="5"/>
  <c r="N639" i="5"/>
  <c r="M639" i="5"/>
  <c r="L639" i="5"/>
  <c r="K639" i="5"/>
  <c r="J639" i="5"/>
  <c r="I639" i="5"/>
  <c r="H639" i="5"/>
  <c r="G639" i="5"/>
  <c r="F639" i="5"/>
  <c r="E639" i="5"/>
  <c r="D639" i="5"/>
  <c r="C639" i="5"/>
  <c r="T638" i="5"/>
  <c r="S638" i="5"/>
  <c r="R638" i="5"/>
  <c r="Q638" i="5"/>
  <c r="P638" i="5"/>
  <c r="O638" i="5"/>
  <c r="N638" i="5"/>
  <c r="M638" i="5"/>
  <c r="L638" i="5"/>
  <c r="K638" i="5"/>
  <c r="J638" i="5"/>
  <c r="I638" i="5"/>
  <c r="H638" i="5"/>
  <c r="G638" i="5"/>
  <c r="F638" i="5"/>
  <c r="E638" i="5"/>
  <c r="D638" i="5"/>
  <c r="C638" i="5"/>
  <c r="T637" i="5"/>
  <c r="S637" i="5"/>
  <c r="R637" i="5"/>
  <c r="Q637" i="5"/>
  <c r="P637" i="5"/>
  <c r="O637" i="5"/>
  <c r="N637" i="5"/>
  <c r="M637" i="5"/>
  <c r="L637" i="5"/>
  <c r="K637" i="5"/>
  <c r="J637" i="5"/>
  <c r="I637" i="5"/>
  <c r="H637" i="5"/>
  <c r="G637" i="5"/>
  <c r="F637" i="5"/>
  <c r="E637" i="5"/>
  <c r="D637" i="5"/>
  <c r="C637" i="5"/>
  <c r="T636" i="5"/>
  <c r="S636" i="5"/>
  <c r="R636" i="5"/>
  <c r="Q636" i="5"/>
  <c r="P636" i="5"/>
  <c r="O636" i="5"/>
  <c r="N636" i="5"/>
  <c r="M636" i="5"/>
  <c r="L636" i="5"/>
  <c r="K636" i="5"/>
  <c r="J636" i="5"/>
  <c r="I636" i="5"/>
  <c r="H636" i="5"/>
  <c r="G636" i="5"/>
  <c r="F636" i="5"/>
  <c r="E636" i="5"/>
  <c r="D636" i="5"/>
  <c r="C636" i="5"/>
  <c r="T635" i="5"/>
  <c r="S635" i="5"/>
  <c r="R635" i="5"/>
  <c r="Q635" i="5"/>
  <c r="P635" i="5"/>
  <c r="O635" i="5"/>
  <c r="N635" i="5"/>
  <c r="M635" i="5"/>
  <c r="L635" i="5"/>
  <c r="K635" i="5"/>
  <c r="J635" i="5"/>
  <c r="I635" i="5"/>
  <c r="H635" i="5"/>
  <c r="G635" i="5"/>
  <c r="F635" i="5"/>
  <c r="E635" i="5"/>
  <c r="D635" i="5"/>
  <c r="C635" i="5"/>
  <c r="T634" i="5"/>
  <c r="S634" i="5"/>
  <c r="R634" i="5"/>
  <c r="Q634" i="5"/>
  <c r="P634" i="5"/>
  <c r="O634" i="5"/>
  <c r="N634" i="5"/>
  <c r="M634" i="5"/>
  <c r="L634" i="5"/>
  <c r="K634" i="5"/>
  <c r="J634" i="5"/>
  <c r="I634" i="5"/>
  <c r="H634" i="5"/>
  <c r="G634" i="5"/>
  <c r="F634" i="5"/>
  <c r="E634" i="5"/>
  <c r="D634" i="5"/>
  <c r="C634" i="5"/>
  <c r="T633" i="5"/>
  <c r="S633" i="5"/>
  <c r="R633" i="5"/>
  <c r="Q633" i="5"/>
  <c r="P633" i="5"/>
  <c r="O633" i="5"/>
  <c r="N633" i="5"/>
  <c r="M633" i="5"/>
  <c r="L633" i="5"/>
  <c r="K633" i="5"/>
  <c r="J633" i="5"/>
  <c r="I633" i="5"/>
  <c r="H633" i="5"/>
  <c r="G633" i="5"/>
  <c r="F633" i="5"/>
  <c r="E633" i="5"/>
  <c r="D633" i="5"/>
  <c r="C633" i="5"/>
  <c r="T632" i="5"/>
  <c r="S632" i="5"/>
  <c r="R632" i="5"/>
  <c r="Q632" i="5"/>
  <c r="P632" i="5"/>
  <c r="O632" i="5"/>
  <c r="N632" i="5"/>
  <c r="M632" i="5"/>
  <c r="L632" i="5"/>
  <c r="K632" i="5"/>
  <c r="J632" i="5"/>
  <c r="I632" i="5"/>
  <c r="H632" i="5"/>
  <c r="G632" i="5"/>
  <c r="F632" i="5"/>
  <c r="E632" i="5"/>
  <c r="D632" i="5"/>
  <c r="C632" i="5"/>
  <c r="T631" i="5"/>
  <c r="S631" i="5"/>
  <c r="R631" i="5"/>
  <c r="Q631" i="5"/>
  <c r="P631" i="5"/>
  <c r="O631" i="5"/>
  <c r="N631" i="5"/>
  <c r="M631" i="5"/>
  <c r="L631" i="5"/>
  <c r="K631" i="5"/>
  <c r="J631" i="5"/>
  <c r="I631" i="5"/>
  <c r="H631" i="5"/>
  <c r="G631" i="5"/>
  <c r="F631" i="5"/>
  <c r="E631" i="5"/>
  <c r="D631" i="5"/>
  <c r="C631" i="5"/>
  <c r="T630" i="5"/>
  <c r="S630" i="5"/>
  <c r="R630" i="5"/>
  <c r="Q630" i="5"/>
  <c r="P630" i="5"/>
  <c r="O630" i="5"/>
  <c r="N630" i="5"/>
  <c r="M630" i="5"/>
  <c r="L630" i="5"/>
  <c r="K630" i="5"/>
  <c r="J630" i="5"/>
  <c r="I630" i="5"/>
  <c r="H630" i="5"/>
  <c r="G630" i="5"/>
  <c r="F630" i="5"/>
  <c r="E630" i="5"/>
  <c r="D630" i="5"/>
  <c r="C630" i="5"/>
  <c r="T629" i="5"/>
  <c r="S629" i="5"/>
  <c r="R629" i="5"/>
  <c r="Q629" i="5"/>
  <c r="P629" i="5"/>
  <c r="O629" i="5"/>
  <c r="N629" i="5"/>
  <c r="M629" i="5"/>
  <c r="L629" i="5"/>
  <c r="K629" i="5"/>
  <c r="J629" i="5"/>
  <c r="I629" i="5"/>
  <c r="H629" i="5"/>
  <c r="G629" i="5"/>
  <c r="F629" i="5"/>
  <c r="E629" i="5"/>
  <c r="D629" i="5"/>
  <c r="C629" i="5"/>
  <c r="T628" i="5"/>
  <c r="S628" i="5"/>
  <c r="R628" i="5"/>
  <c r="Q628" i="5"/>
  <c r="P628" i="5"/>
  <c r="O628" i="5"/>
  <c r="N628" i="5"/>
  <c r="M628" i="5"/>
  <c r="L628" i="5"/>
  <c r="K628" i="5"/>
  <c r="J628" i="5"/>
  <c r="I628" i="5"/>
  <c r="H628" i="5"/>
  <c r="G628" i="5"/>
  <c r="F628" i="5"/>
  <c r="E628" i="5"/>
  <c r="D628" i="5"/>
  <c r="C628" i="5"/>
  <c r="T627" i="5"/>
  <c r="S627" i="5"/>
  <c r="R627" i="5"/>
  <c r="Q627" i="5"/>
  <c r="P627" i="5"/>
  <c r="O627" i="5"/>
  <c r="N627" i="5"/>
  <c r="M627" i="5"/>
  <c r="L627" i="5"/>
  <c r="K627" i="5"/>
  <c r="J627" i="5"/>
  <c r="I627" i="5"/>
  <c r="H627" i="5"/>
  <c r="G627" i="5"/>
  <c r="F627" i="5"/>
  <c r="E627" i="5"/>
  <c r="D627" i="5"/>
  <c r="C627" i="5"/>
  <c r="T626" i="5"/>
  <c r="S626" i="5"/>
  <c r="R626" i="5"/>
  <c r="Q626" i="5"/>
  <c r="P626" i="5"/>
  <c r="O626" i="5"/>
  <c r="N626" i="5"/>
  <c r="M626" i="5"/>
  <c r="L626" i="5"/>
  <c r="K626" i="5"/>
  <c r="J626" i="5"/>
  <c r="I626" i="5"/>
  <c r="H626" i="5"/>
  <c r="G626" i="5"/>
  <c r="F626" i="5"/>
  <c r="E626" i="5"/>
  <c r="D626" i="5"/>
  <c r="C626" i="5"/>
  <c r="T625" i="5"/>
  <c r="S625" i="5"/>
  <c r="R625" i="5"/>
  <c r="Q625" i="5"/>
  <c r="P625" i="5"/>
  <c r="O625" i="5"/>
  <c r="N625" i="5"/>
  <c r="M625" i="5"/>
  <c r="L625" i="5"/>
  <c r="K625" i="5"/>
  <c r="J625" i="5"/>
  <c r="I625" i="5"/>
  <c r="H625" i="5"/>
  <c r="G625" i="5"/>
  <c r="F625" i="5"/>
  <c r="E625" i="5"/>
  <c r="D625" i="5"/>
  <c r="C625" i="5"/>
  <c r="T624" i="5"/>
  <c r="S624" i="5"/>
  <c r="R624" i="5"/>
  <c r="Q624" i="5"/>
  <c r="P624" i="5"/>
  <c r="O624" i="5"/>
  <c r="N624" i="5"/>
  <c r="M624" i="5"/>
  <c r="L624" i="5"/>
  <c r="K624" i="5"/>
  <c r="J624" i="5"/>
  <c r="I624" i="5"/>
  <c r="H624" i="5"/>
  <c r="G624" i="5"/>
  <c r="F624" i="5"/>
  <c r="E624" i="5"/>
  <c r="D624" i="5"/>
  <c r="C624" i="5"/>
  <c r="T623" i="5"/>
  <c r="S623" i="5"/>
  <c r="R623" i="5"/>
  <c r="Q623" i="5"/>
  <c r="P623" i="5"/>
  <c r="O623" i="5"/>
  <c r="N623" i="5"/>
  <c r="M623" i="5"/>
  <c r="L623" i="5"/>
  <c r="K623" i="5"/>
  <c r="J623" i="5"/>
  <c r="I623" i="5"/>
  <c r="H623" i="5"/>
  <c r="G623" i="5"/>
  <c r="F623" i="5"/>
  <c r="E623" i="5"/>
  <c r="D623" i="5"/>
  <c r="C623" i="5"/>
  <c r="T622" i="5"/>
  <c r="S622" i="5"/>
  <c r="R622" i="5"/>
  <c r="Q622" i="5"/>
  <c r="P622" i="5"/>
  <c r="O622" i="5"/>
  <c r="N622" i="5"/>
  <c r="M622" i="5"/>
  <c r="L622" i="5"/>
  <c r="K622" i="5"/>
  <c r="J622" i="5"/>
  <c r="I622" i="5"/>
  <c r="H622" i="5"/>
  <c r="G622" i="5"/>
  <c r="F622" i="5"/>
  <c r="E622" i="5"/>
  <c r="D622" i="5"/>
  <c r="C622" i="5"/>
  <c r="T621" i="5"/>
  <c r="S621" i="5"/>
  <c r="R621" i="5"/>
  <c r="Q621" i="5"/>
  <c r="P621" i="5"/>
  <c r="O621" i="5"/>
  <c r="N621" i="5"/>
  <c r="M621" i="5"/>
  <c r="L621" i="5"/>
  <c r="K621" i="5"/>
  <c r="J621" i="5"/>
  <c r="I621" i="5"/>
  <c r="H621" i="5"/>
  <c r="G621" i="5"/>
  <c r="F621" i="5"/>
  <c r="E621" i="5"/>
  <c r="D621" i="5"/>
  <c r="C621" i="5"/>
  <c r="T620" i="5"/>
  <c r="S620" i="5"/>
  <c r="R620" i="5"/>
  <c r="Q620" i="5"/>
  <c r="P620" i="5"/>
  <c r="O620" i="5"/>
  <c r="N620" i="5"/>
  <c r="M620" i="5"/>
  <c r="L620" i="5"/>
  <c r="K620" i="5"/>
  <c r="J620" i="5"/>
  <c r="I620" i="5"/>
  <c r="H620" i="5"/>
  <c r="G620" i="5"/>
  <c r="F620" i="5"/>
  <c r="E620" i="5"/>
  <c r="D620" i="5"/>
  <c r="C620" i="5"/>
  <c r="T619" i="5"/>
  <c r="S619" i="5"/>
  <c r="R619" i="5"/>
  <c r="Q619" i="5"/>
  <c r="P619" i="5"/>
  <c r="O619" i="5"/>
  <c r="N619" i="5"/>
  <c r="M619" i="5"/>
  <c r="L619" i="5"/>
  <c r="K619" i="5"/>
  <c r="J619" i="5"/>
  <c r="I619" i="5"/>
  <c r="H619" i="5"/>
  <c r="G619" i="5"/>
  <c r="F619" i="5"/>
  <c r="E619" i="5"/>
  <c r="D619" i="5"/>
  <c r="C619" i="5"/>
  <c r="T618" i="5"/>
  <c r="S618" i="5"/>
  <c r="R618" i="5"/>
  <c r="Q618" i="5"/>
  <c r="P618" i="5"/>
  <c r="O618" i="5"/>
  <c r="N618" i="5"/>
  <c r="M618" i="5"/>
  <c r="L618" i="5"/>
  <c r="K618" i="5"/>
  <c r="J618" i="5"/>
  <c r="I618" i="5"/>
  <c r="H618" i="5"/>
  <c r="G618" i="5"/>
  <c r="F618" i="5"/>
  <c r="E618" i="5"/>
  <c r="D618" i="5"/>
  <c r="C618" i="5"/>
  <c r="T617" i="5"/>
  <c r="S617" i="5"/>
  <c r="R617" i="5"/>
  <c r="Q617" i="5"/>
  <c r="P617" i="5"/>
  <c r="O617" i="5"/>
  <c r="N617" i="5"/>
  <c r="M617" i="5"/>
  <c r="L617" i="5"/>
  <c r="K617" i="5"/>
  <c r="J617" i="5"/>
  <c r="I617" i="5"/>
  <c r="H617" i="5"/>
  <c r="G617" i="5"/>
  <c r="F617" i="5"/>
  <c r="E617" i="5"/>
  <c r="D617" i="5"/>
  <c r="C617" i="5"/>
  <c r="T616" i="5"/>
  <c r="S616" i="5"/>
  <c r="R616" i="5"/>
  <c r="Q616" i="5"/>
  <c r="P616" i="5"/>
  <c r="O616" i="5"/>
  <c r="N616" i="5"/>
  <c r="M616" i="5"/>
  <c r="L616" i="5"/>
  <c r="K616" i="5"/>
  <c r="J616" i="5"/>
  <c r="I616" i="5"/>
  <c r="H616" i="5"/>
  <c r="G616" i="5"/>
  <c r="F616" i="5"/>
  <c r="E616" i="5"/>
  <c r="D616" i="5"/>
  <c r="C616" i="5"/>
  <c r="T615" i="5"/>
  <c r="S615" i="5"/>
  <c r="R615" i="5"/>
  <c r="Q615" i="5"/>
  <c r="P615" i="5"/>
  <c r="O615" i="5"/>
  <c r="N615" i="5"/>
  <c r="M615" i="5"/>
  <c r="L615" i="5"/>
  <c r="K615" i="5"/>
  <c r="J615" i="5"/>
  <c r="I615" i="5"/>
  <c r="H615" i="5"/>
  <c r="G615" i="5"/>
  <c r="F615" i="5"/>
  <c r="E615" i="5"/>
  <c r="D615" i="5"/>
  <c r="C615" i="5"/>
  <c r="T614" i="5"/>
  <c r="S614" i="5"/>
  <c r="R614" i="5"/>
  <c r="Q614" i="5"/>
  <c r="P614" i="5"/>
  <c r="O614" i="5"/>
  <c r="N614" i="5"/>
  <c r="M614" i="5"/>
  <c r="L614" i="5"/>
  <c r="K614" i="5"/>
  <c r="J614" i="5"/>
  <c r="I614" i="5"/>
  <c r="H614" i="5"/>
  <c r="G614" i="5"/>
  <c r="F614" i="5"/>
  <c r="E614" i="5"/>
  <c r="D614" i="5"/>
  <c r="C614" i="5"/>
  <c r="T613" i="5"/>
  <c r="S613" i="5"/>
  <c r="R613" i="5"/>
  <c r="Q613" i="5"/>
  <c r="P613" i="5"/>
  <c r="O613" i="5"/>
  <c r="N613" i="5"/>
  <c r="M613" i="5"/>
  <c r="L613" i="5"/>
  <c r="K613" i="5"/>
  <c r="J613" i="5"/>
  <c r="I613" i="5"/>
  <c r="H613" i="5"/>
  <c r="G613" i="5"/>
  <c r="F613" i="5"/>
  <c r="E613" i="5"/>
  <c r="D613" i="5"/>
  <c r="C613" i="5"/>
  <c r="T612" i="5"/>
  <c r="S612" i="5"/>
  <c r="R612" i="5"/>
  <c r="Q612" i="5"/>
  <c r="P612" i="5"/>
  <c r="O612" i="5"/>
  <c r="N612" i="5"/>
  <c r="M612" i="5"/>
  <c r="L612" i="5"/>
  <c r="K612" i="5"/>
  <c r="J612" i="5"/>
  <c r="I612" i="5"/>
  <c r="H612" i="5"/>
  <c r="G612" i="5"/>
  <c r="F612" i="5"/>
  <c r="E612" i="5"/>
  <c r="D612" i="5"/>
  <c r="C612" i="5"/>
  <c r="T611" i="5"/>
  <c r="S611" i="5"/>
  <c r="R611" i="5"/>
  <c r="Q611" i="5"/>
  <c r="P611" i="5"/>
  <c r="O611" i="5"/>
  <c r="N611" i="5"/>
  <c r="M611" i="5"/>
  <c r="L611" i="5"/>
  <c r="K611" i="5"/>
  <c r="J611" i="5"/>
  <c r="I611" i="5"/>
  <c r="H611" i="5"/>
  <c r="G611" i="5"/>
  <c r="F611" i="5"/>
  <c r="E611" i="5"/>
  <c r="D611" i="5"/>
  <c r="C611" i="5"/>
  <c r="T610" i="5"/>
  <c r="S610" i="5"/>
  <c r="R610" i="5"/>
  <c r="Q610" i="5"/>
  <c r="P610" i="5"/>
  <c r="O610" i="5"/>
  <c r="N610" i="5"/>
  <c r="M610" i="5"/>
  <c r="L610" i="5"/>
  <c r="K610" i="5"/>
  <c r="J610" i="5"/>
  <c r="I610" i="5"/>
  <c r="H610" i="5"/>
  <c r="G610" i="5"/>
  <c r="F610" i="5"/>
  <c r="E610" i="5"/>
  <c r="D610" i="5"/>
  <c r="C610" i="5"/>
  <c r="T609" i="5"/>
  <c r="S609" i="5"/>
  <c r="R609" i="5"/>
  <c r="Q609" i="5"/>
  <c r="P609" i="5"/>
  <c r="O609" i="5"/>
  <c r="N609" i="5"/>
  <c r="M609" i="5"/>
  <c r="L609" i="5"/>
  <c r="K609" i="5"/>
  <c r="J609" i="5"/>
  <c r="I609" i="5"/>
  <c r="H609" i="5"/>
  <c r="G609" i="5"/>
  <c r="F609" i="5"/>
  <c r="E609" i="5"/>
  <c r="D609" i="5"/>
  <c r="C609" i="5"/>
  <c r="T608" i="5"/>
  <c r="S608" i="5"/>
  <c r="R608" i="5"/>
  <c r="Q608" i="5"/>
  <c r="P608" i="5"/>
  <c r="O608" i="5"/>
  <c r="N608" i="5"/>
  <c r="M608" i="5"/>
  <c r="L608" i="5"/>
  <c r="K608" i="5"/>
  <c r="J608" i="5"/>
  <c r="I608" i="5"/>
  <c r="H608" i="5"/>
  <c r="G608" i="5"/>
  <c r="F608" i="5"/>
  <c r="E608" i="5"/>
  <c r="D608" i="5"/>
  <c r="C608" i="5"/>
  <c r="T607" i="5"/>
  <c r="S607" i="5"/>
  <c r="R607" i="5"/>
  <c r="Q607" i="5"/>
  <c r="P607" i="5"/>
  <c r="O607" i="5"/>
  <c r="N607" i="5"/>
  <c r="M607" i="5"/>
  <c r="L607" i="5"/>
  <c r="K607" i="5"/>
  <c r="J607" i="5"/>
  <c r="I607" i="5"/>
  <c r="H607" i="5"/>
  <c r="G607" i="5"/>
  <c r="F607" i="5"/>
  <c r="E607" i="5"/>
  <c r="D607" i="5"/>
  <c r="C607" i="5"/>
  <c r="T606" i="5"/>
  <c r="S606" i="5"/>
  <c r="R606" i="5"/>
  <c r="Q606" i="5"/>
  <c r="P606" i="5"/>
  <c r="O606" i="5"/>
  <c r="N606" i="5"/>
  <c r="M606" i="5"/>
  <c r="L606" i="5"/>
  <c r="K606" i="5"/>
  <c r="J606" i="5"/>
  <c r="I606" i="5"/>
  <c r="H606" i="5"/>
  <c r="G606" i="5"/>
  <c r="F606" i="5"/>
  <c r="E606" i="5"/>
  <c r="D606" i="5"/>
  <c r="C606" i="5"/>
  <c r="T605" i="5"/>
  <c r="S605" i="5"/>
  <c r="R605" i="5"/>
  <c r="Q605" i="5"/>
  <c r="P605" i="5"/>
  <c r="O605" i="5"/>
  <c r="N605" i="5"/>
  <c r="M605" i="5"/>
  <c r="L605" i="5"/>
  <c r="K605" i="5"/>
  <c r="J605" i="5"/>
  <c r="I605" i="5"/>
  <c r="H605" i="5"/>
  <c r="G605" i="5"/>
  <c r="F605" i="5"/>
  <c r="E605" i="5"/>
  <c r="D605" i="5"/>
  <c r="C605" i="5"/>
  <c r="T604" i="5"/>
  <c r="S604" i="5"/>
  <c r="R604" i="5"/>
  <c r="Q604" i="5"/>
  <c r="P604" i="5"/>
  <c r="O604" i="5"/>
  <c r="N604" i="5"/>
  <c r="M604" i="5"/>
  <c r="L604" i="5"/>
  <c r="K604" i="5"/>
  <c r="J604" i="5"/>
  <c r="I604" i="5"/>
  <c r="H604" i="5"/>
  <c r="G604" i="5"/>
  <c r="F604" i="5"/>
  <c r="E604" i="5"/>
  <c r="D604" i="5"/>
  <c r="C604" i="5"/>
  <c r="T603" i="5"/>
  <c r="S603" i="5"/>
  <c r="R603" i="5"/>
  <c r="Q603" i="5"/>
  <c r="P603" i="5"/>
  <c r="O603" i="5"/>
  <c r="N603" i="5"/>
  <c r="M603" i="5"/>
  <c r="L603" i="5"/>
  <c r="K603" i="5"/>
  <c r="J603" i="5"/>
  <c r="I603" i="5"/>
  <c r="H603" i="5"/>
  <c r="G603" i="5"/>
  <c r="F603" i="5"/>
  <c r="E603" i="5"/>
  <c r="D603" i="5"/>
  <c r="C603" i="5"/>
  <c r="T602" i="5"/>
  <c r="S602" i="5"/>
  <c r="R602" i="5"/>
  <c r="Q602" i="5"/>
  <c r="P602" i="5"/>
  <c r="O602" i="5"/>
  <c r="N602" i="5"/>
  <c r="M602" i="5"/>
  <c r="L602" i="5"/>
  <c r="K602" i="5"/>
  <c r="J602" i="5"/>
  <c r="I602" i="5"/>
  <c r="H602" i="5"/>
  <c r="G602" i="5"/>
  <c r="F602" i="5"/>
  <c r="E602" i="5"/>
  <c r="D602" i="5"/>
  <c r="C602" i="5"/>
  <c r="T601" i="5"/>
  <c r="S601" i="5"/>
  <c r="R601" i="5"/>
  <c r="Q601" i="5"/>
  <c r="P601" i="5"/>
  <c r="O601" i="5"/>
  <c r="N601" i="5"/>
  <c r="M601" i="5"/>
  <c r="L601" i="5"/>
  <c r="K601" i="5"/>
  <c r="J601" i="5"/>
  <c r="I601" i="5"/>
  <c r="H601" i="5"/>
  <c r="G601" i="5"/>
  <c r="F601" i="5"/>
  <c r="E601" i="5"/>
  <c r="D601" i="5"/>
  <c r="C601" i="5"/>
  <c r="T600" i="5"/>
  <c r="S600" i="5"/>
  <c r="R600" i="5"/>
  <c r="Q600" i="5"/>
  <c r="P600" i="5"/>
  <c r="O600" i="5"/>
  <c r="N600" i="5"/>
  <c r="M600" i="5"/>
  <c r="L600" i="5"/>
  <c r="K600" i="5"/>
  <c r="J600" i="5"/>
  <c r="I600" i="5"/>
  <c r="H600" i="5"/>
  <c r="G600" i="5"/>
  <c r="F600" i="5"/>
  <c r="E600" i="5"/>
  <c r="D600" i="5"/>
  <c r="C600" i="5"/>
  <c r="T599" i="5"/>
  <c r="S599" i="5"/>
  <c r="R599" i="5"/>
  <c r="Q599" i="5"/>
  <c r="P599" i="5"/>
  <c r="O599" i="5"/>
  <c r="N599" i="5"/>
  <c r="M599" i="5"/>
  <c r="L599" i="5"/>
  <c r="K599" i="5"/>
  <c r="J599" i="5"/>
  <c r="I599" i="5"/>
  <c r="H599" i="5"/>
  <c r="G599" i="5"/>
  <c r="F599" i="5"/>
  <c r="E599" i="5"/>
  <c r="D599" i="5"/>
  <c r="C599" i="5"/>
  <c r="T598" i="5"/>
  <c r="S598" i="5"/>
  <c r="R598" i="5"/>
  <c r="Q598" i="5"/>
  <c r="P598" i="5"/>
  <c r="O598" i="5"/>
  <c r="N598" i="5"/>
  <c r="M598" i="5"/>
  <c r="L598" i="5"/>
  <c r="K598" i="5"/>
  <c r="J598" i="5"/>
  <c r="I598" i="5"/>
  <c r="H598" i="5"/>
  <c r="G598" i="5"/>
  <c r="F598" i="5"/>
  <c r="E598" i="5"/>
  <c r="D598" i="5"/>
  <c r="C598" i="5"/>
  <c r="T597" i="5"/>
  <c r="S597" i="5"/>
  <c r="R597" i="5"/>
  <c r="Q597" i="5"/>
  <c r="P597" i="5"/>
  <c r="O597" i="5"/>
  <c r="N597" i="5"/>
  <c r="M597" i="5"/>
  <c r="L597" i="5"/>
  <c r="K597" i="5"/>
  <c r="J597" i="5"/>
  <c r="I597" i="5"/>
  <c r="H597" i="5"/>
  <c r="G597" i="5"/>
  <c r="F597" i="5"/>
  <c r="E597" i="5"/>
  <c r="D597" i="5"/>
  <c r="C597" i="5"/>
  <c r="T596" i="5"/>
  <c r="S596" i="5"/>
  <c r="R596" i="5"/>
  <c r="Q596" i="5"/>
  <c r="P596" i="5"/>
  <c r="O596" i="5"/>
  <c r="N596" i="5"/>
  <c r="M596" i="5"/>
  <c r="L596" i="5"/>
  <c r="K596" i="5"/>
  <c r="J596" i="5"/>
  <c r="I596" i="5"/>
  <c r="H596" i="5"/>
  <c r="G596" i="5"/>
  <c r="F596" i="5"/>
  <c r="E596" i="5"/>
  <c r="D596" i="5"/>
  <c r="C596" i="5"/>
  <c r="T595" i="5"/>
  <c r="S595" i="5"/>
  <c r="R595" i="5"/>
  <c r="Q595" i="5"/>
  <c r="P595" i="5"/>
  <c r="O595" i="5"/>
  <c r="N595" i="5"/>
  <c r="M595" i="5"/>
  <c r="L595" i="5"/>
  <c r="K595" i="5"/>
  <c r="J595" i="5"/>
  <c r="I595" i="5"/>
  <c r="H595" i="5"/>
  <c r="G595" i="5"/>
  <c r="F595" i="5"/>
  <c r="E595" i="5"/>
  <c r="D595" i="5"/>
  <c r="C595" i="5"/>
  <c r="T594" i="5"/>
  <c r="S594" i="5"/>
  <c r="R594" i="5"/>
  <c r="Q594" i="5"/>
  <c r="P594" i="5"/>
  <c r="O594" i="5"/>
  <c r="N594" i="5"/>
  <c r="M594" i="5"/>
  <c r="L594" i="5"/>
  <c r="K594" i="5"/>
  <c r="J594" i="5"/>
  <c r="I594" i="5"/>
  <c r="H594" i="5"/>
  <c r="G594" i="5"/>
  <c r="F594" i="5"/>
  <c r="E594" i="5"/>
  <c r="D594" i="5"/>
  <c r="C594" i="5"/>
  <c r="T593" i="5"/>
  <c r="S593" i="5"/>
  <c r="R593" i="5"/>
  <c r="Q593" i="5"/>
  <c r="P593" i="5"/>
  <c r="O593" i="5"/>
  <c r="N593" i="5"/>
  <c r="M593" i="5"/>
  <c r="L593" i="5"/>
  <c r="K593" i="5"/>
  <c r="J593" i="5"/>
  <c r="I593" i="5"/>
  <c r="H593" i="5"/>
  <c r="G593" i="5"/>
  <c r="F593" i="5"/>
  <c r="E593" i="5"/>
  <c r="D593" i="5"/>
  <c r="C593" i="5"/>
  <c r="T592" i="5"/>
  <c r="S592" i="5"/>
  <c r="R592" i="5"/>
  <c r="Q592" i="5"/>
  <c r="P592" i="5"/>
  <c r="O592" i="5"/>
  <c r="N592" i="5"/>
  <c r="M592" i="5"/>
  <c r="L592" i="5"/>
  <c r="K592" i="5"/>
  <c r="J592" i="5"/>
  <c r="I592" i="5"/>
  <c r="H592" i="5"/>
  <c r="G592" i="5"/>
  <c r="F592" i="5"/>
  <c r="E592" i="5"/>
  <c r="D592" i="5"/>
  <c r="C592" i="5"/>
  <c r="T591" i="5"/>
  <c r="S591" i="5"/>
  <c r="R591" i="5"/>
  <c r="Q591" i="5"/>
  <c r="P591" i="5"/>
  <c r="O591" i="5"/>
  <c r="N591" i="5"/>
  <c r="M591" i="5"/>
  <c r="L591" i="5"/>
  <c r="K591" i="5"/>
  <c r="J591" i="5"/>
  <c r="I591" i="5"/>
  <c r="H591" i="5"/>
  <c r="G591" i="5"/>
  <c r="F591" i="5"/>
  <c r="E591" i="5"/>
  <c r="D591" i="5"/>
  <c r="C591" i="5"/>
  <c r="T590" i="5"/>
  <c r="S590" i="5"/>
  <c r="R590" i="5"/>
  <c r="Q590" i="5"/>
  <c r="P590" i="5"/>
  <c r="O590" i="5"/>
  <c r="N590" i="5"/>
  <c r="M590" i="5"/>
  <c r="L590" i="5"/>
  <c r="K590" i="5"/>
  <c r="J590" i="5"/>
  <c r="I590" i="5"/>
  <c r="H590" i="5"/>
  <c r="G590" i="5"/>
  <c r="F590" i="5"/>
  <c r="E590" i="5"/>
  <c r="D590" i="5"/>
  <c r="C590" i="5"/>
  <c r="T589" i="5"/>
  <c r="S589" i="5"/>
  <c r="R589" i="5"/>
  <c r="Q589" i="5"/>
  <c r="P589" i="5"/>
  <c r="O589" i="5"/>
  <c r="N589" i="5"/>
  <c r="M589" i="5"/>
  <c r="L589" i="5"/>
  <c r="K589" i="5"/>
  <c r="J589" i="5"/>
  <c r="I589" i="5"/>
  <c r="H589" i="5"/>
  <c r="G589" i="5"/>
  <c r="F589" i="5"/>
  <c r="E589" i="5"/>
  <c r="D589" i="5"/>
  <c r="C589" i="5"/>
  <c r="T588" i="5"/>
  <c r="S588" i="5"/>
  <c r="R588" i="5"/>
  <c r="Q588" i="5"/>
  <c r="P588" i="5"/>
  <c r="O588" i="5"/>
  <c r="N588" i="5"/>
  <c r="M588" i="5"/>
  <c r="L588" i="5"/>
  <c r="K588" i="5"/>
  <c r="J588" i="5"/>
  <c r="I588" i="5"/>
  <c r="H588" i="5"/>
  <c r="G588" i="5"/>
  <c r="F588" i="5"/>
  <c r="E588" i="5"/>
  <c r="D588" i="5"/>
  <c r="C588" i="5"/>
  <c r="T587" i="5"/>
  <c r="S587" i="5"/>
  <c r="R587" i="5"/>
  <c r="Q587" i="5"/>
  <c r="P587" i="5"/>
  <c r="O587" i="5"/>
  <c r="N587" i="5"/>
  <c r="M587" i="5"/>
  <c r="L587" i="5"/>
  <c r="K587" i="5"/>
  <c r="J587" i="5"/>
  <c r="I587" i="5"/>
  <c r="H587" i="5"/>
  <c r="G587" i="5"/>
  <c r="F587" i="5"/>
  <c r="E587" i="5"/>
  <c r="D587" i="5"/>
  <c r="C587" i="5"/>
  <c r="T586" i="5"/>
  <c r="S586" i="5"/>
  <c r="R586" i="5"/>
  <c r="Q586" i="5"/>
  <c r="P586" i="5"/>
  <c r="O586" i="5"/>
  <c r="N586" i="5"/>
  <c r="M586" i="5"/>
  <c r="L586" i="5"/>
  <c r="K586" i="5"/>
  <c r="J586" i="5"/>
  <c r="I586" i="5"/>
  <c r="H586" i="5"/>
  <c r="G586" i="5"/>
  <c r="F586" i="5"/>
  <c r="E586" i="5"/>
  <c r="D586" i="5"/>
  <c r="C586" i="5"/>
  <c r="T585" i="5"/>
  <c r="S585" i="5"/>
  <c r="R585" i="5"/>
  <c r="Q585" i="5"/>
  <c r="P585" i="5"/>
  <c r="O585" i="5"/>
  <c r="N585" i="5"/>
  <c r="M585" i="5"/>
  <c r="L585" i="5"/>
  <c r="K585" i="5"/>
  <c r="J585" i="5"/>
  <c r="I585" i="5"/>
  <c r="H585" i="5"/>
  <c r="G585" i="5"/>
  <c r="F585" i="5"/>
  <c r="E585" i="5"/>
  <c r="D585" i="5"/>
  <c r="C585" i="5"/>
  <c r="T584" i="5"/>
  <c r="S584" i="5"/>
  <c r="R584" i="5"/>
  <c r="Q584" i="5"/>
  <c r="P584" i="5"/>
  <c r="O584" i="5"/>
  <c r="N584" i="5"/>
  <c r="M584" i="5"/>
  <c r="L584" i="5"/>
  <c r="K584" i="5"/>
  <c r="J584" i="5"/>
  <c r="I584" i="5"/>
  <c r="H584" i="5"/>
  <c r="G584" i="5"/>
  <c r="F584" i="5"/>
  <c r="E584" i="5"/>
  <c r="D584" i="5"/>
  <c r="C584" i="5"/>
  <c r="T583" i="5"/>
  <c r="S583" i="5"/>
  <c r="R583" i="5"/>
  <c r="Q583" i="5"/>
  <c r="P583" i="5"/>
  <c r="O583" i="5"/>
  <c r="N583" i="5"/>
  <c r="M583" i="5"/>
  <c r="L583" i="5"/>
  <c r="K583" i="5"/>
  <c r="J583" i="5"/>
  <c r="I583" i="5"/>
  <c r="H583" i="5"/>
  <c r="G583" i="5"/>
  <c r="F583" i="5"/>
  <c r="E583" i="5"/>
  <c r="D583" i="5"/>
  <c r="C583" i="5"/>
  <c r="T582" i="5"/>
  <c r="S582" i="5"/>
  <c r="R582" i="5"/>
  <c r="Q582" i="5"/>
  <c r="P582" i="5"/>
  <c r="O582" i="5"/>
  <c r="N582" i="5"/>
  <c r="M582" i="5"/>
  <c r="L582" i="5"/>
  <c r="K582" i="5"/>
  <c r="J582" i="5"/>
  <c r="I582" i="5"/>
  <c r="H582" i="5"/>
  <c r="G582" i="5"/>
  <c r="F582" i="5"/>
  <c r="E582" i="5"/>
  <c r="D582" i="5"/>
  <c r="C582" i="5"/>
  <c r="T581" i="5"/>
  <c r="S581" i="5"/>
  <c r="R581" i="5"/>
  <c r="Q581" i="5"/>
  <c r="P581" i="5"/>
  <c r="O581" i="5"/>
  <c r="N581" i="5"/>
  <c r="M581" i="5"/>
  <c r="L581" i="5"/>
  <c r="K581" i="5"/>
  <c r="J581" i="5"/>
  <c r="I581" i="5"/>
  <c r="H581" i="5"/>
  <c r="G581" i="5"/>
  <c r="F581" i="5"/>
  <c r="E581" i="5"/>
  <c r="D581" i="5"/>
  <c r="C581" i="5"/>
  <c r="T580" i="5"/>
  <c r="S580" i="5"/>
  <c r="R580" i="5"/>
  <c r="Q580" i="5"/>
  <c r="P580" i="5"/>
  <c r="O580" i="5"/>
  <c r="N580" i="5"/>
  <c r="M580" i="5"/>
  <c r="L580" i="5"/>
  <c r="K580" i="5"/>
  <c r="J580" i="5"/>
  <c r="I580" i="5"/>
  <c r="H580" i="5"/>
  <c r="G580" i="5"/>
  <c r="F580" i="5"/>
  <c r="E580" i="5"/>
  <c r="D580" i="5"/>
  <c r="C580" i="5"/>
  <c r="T579" i="5"/>
  <c r="S579" i="5"/>
  <c r="R579" i="5"/>
  <c r="Q579" i="5"/>
  <c r="P579" i="5"/>
  <c r="O579" i="5"/>
  <c r="N579" i="5"/>
  <c r="M579" i="5"/>
  <c r="L579" i="5"/>
  <c r="K579" i="5"/>
  <c r="J579" i="5"/>
  <c r="I579" i="5"/>
  <c r="H579" i="5"/>
  <c r="G579" i="5"/>
  <c r="F579" i="5"/>
  <c r="E579" i="5"/>
  <c r="D579" i="5"/>
  <c r="C579" i="5"/>
  <c r="T578" i="5"/>
  <c r="S578" i="5"/>
  <c r="R578" i="5"/>
  <c r="Q578" i="5"/>
  <c r="P578" i="5"/>
  <c r="O578" i="5"/>
  <c r="N578" i="5"/>
  <c r="M578" i="5"/>
  <c r="L578" i="5"/>
  <c r="K578" i="5"/>
  <c r="J578" i="5"/>
  <c r="I578" i="5"/>
  <c r="H578" i="5"/>
  <c r="G578" i="5"/>
  <c r="F578" i="5"/>
  <c r="E578" i="5"/>
  <c r="D578" i="5"/>
  <c r="C578" i="5"/>
  <c r="T577" i="5"/>
  <c r="S577" i="5"/>
  <c r="R577" i="5"/>
  <c r="Q577" i="5"/>
  <c r="P577" i="5"/>
  <c r="O577" i="5"/>
  <c r="N577" i="5"/>
  <c r="M577" i="5"/>
  <c r="L577" i="5"/>
  <c r="K577" i="5"/>
  <c r="J577" i="5"/>
  <c r="I577" i="5"/>
  <c r="H577" i="5"/>
  <c r="G577" i="5"/>
  <c r="F577" i="5"/>
  <c r="E577" i="5"/>
  <c r="D577" i="5"/>
  <c r="C577" i="5"/>
  <c r="T576" i="5"/>
  <c r="S576" i="5"/>
  <c r="R576" i="5"/>
  <c r="Q576" i="5"/>
  <c r="P576" i="5"/>
  <c r="O576" i="5"/>
  <c r="N576" i="5"/>
  <c r="M576" i="5"/>
  <c r="L576" i="5"/>
  <c r="K576" i="5"/>
  <c r="J576" i="5"/>
  <c r="I576" i="5"/>
  <c r="H576" i="5"/>
  <c r="G576" i="5"/>
  <c r="F576" i="5"/>
  <c r="E576" i="5"/>
  <c r="D576" i="5"/>
  <c r="C576" i="5"/>
  <c r="T575" i="5"/>
  <c r="S575" i="5"/>
  <c r="R575" i="5"/>
  <c r="Q575" i="5"/>
  <c r="P575" i="5"/>
  <c r="O575" i="5"/>
  <c r="N575" i="5"/>
  <c r="M575" i="5"/>
  <c r="L575" i="5"/>
  <c r="K575" i="5"/>
  <c r="J575" i="5"/>
  <c r="I575" i="5"/>
  <c r="H575" i="5"/>
  <c r="G575" i="5"/>
  <c r="F575" i="5"/>
  <c r="E575" i="5"/>
  <c r="D575" i="5"/>
  <c r="C575" i="5"/>
  <c r="T574" i="5"/>
  <c r="S574" i="5"/>
  <c r="R574" i="5"/>
  <c r="Q574" i="5"/>
  <c r="P574" i="5"/>
  <c r="O574" i="5"/>
  <c r="N574" i="5"/>
  <c r="M574" i="5"/>
  <c r="L574" i="5"/>
  <c r="K574" i="5"/>
  <c r="J574" i="5"/>
  <c r="I574" i="5"/>
  <c r="H574" i="5"/>
  <c r="G574" i="5"/>
  <c r="F574" i="5"/>
  <c r="E574" i="5"/>
  <c r="D574" i="5"/>
  <c r="C574" i="5"/>
  <c r="T573" i="5"/>
  <c r="S573" i="5"/>
  <c r="R573" i="5"/>
  <c r="Q573" i="5"/>
  <c r="P573" i="5"/>
  <c r="O573" i="5"/>
  <c r="N573" i="5"/>
  <c r="M573" i="5"/>
  <c r="L573" i="5"/>
  <c r="K573" i="5"/>
  <c r="J573" i="5"/>
  <c r="I573" i="5"/>
  <c r="H573" i="5"/>
  <c r="G573" i="5"/>
  <c r="F573" i="5"/>
  <c r="E573" i="5"/>
  <c r="D573" i="5"/>
  <c r="C573" i="5"/>
  <c r="T572" i="5"/>
  <c r="S572" i="5"/>
  <c r="R572" i="5"/>
  <c r="Q572" i="5"/>
  <c r="P572" i="5"/>
  <c r="O572" i="5"/>
  <c r="N572" i="5"/>
  <c r="M572" i="5"/>
  <c r="L572" i="5"/>
  <c r="K572" i="5"/>
  <c r="J572" i="5"/>
  <c r="I572" i="5"/>
  <c r="H572" i="5"/>
  <c r="G572" i="5"/>
  <c r="F572" i="5"/>
  <c r="E572" i="5"/>
  <c r="D572" i="5"/>
  <c r="C572" i="5"/>
  <c r="T571" i="5"/>
  <c r="S571" i="5"/>
  <c r="R571" i="5"/>
  <c r="Q571" i="5"/>
  <c r="P571" i="5"/>
  <c r="O571" i="5"/>
  <c r="N571" i="5"/>
  <c r="M571" i="5"/>
  <c r="L571" i="5"/>
  <c r="K571" i="5"/>
  <c r="J571" i="5"/>
  <c r="I571" i="5"/>
  <c r="H571" i="5"/>
  <c r="G571" i="5"/>
  <c r="F571" i="5"/>
  <c r="E571" i="5"/>
  <c r="D571" i="5"/>
  <c r="C571" i="5"/>
  <c r="T570" i="5"/>
  <c r="S570" i="5"/>
  <c r="R570" i="5"/>
  <c r="Q570" i="5"/>
  <c r="P570" i="5"/>
  <c r="O570" i="5"/>
  <c r="N570" i="5"/>
  <c r="M570" i="5"/>
  <c r="L570" i="5"/>
  <c r="K570" i="5"/>
  <c r="J570" i="5"/>
  <c r="I570" i="5"/>
  <c r="H570" i="5"/>
  <c r="G570" i="5"/>
  <c r="F570" i="5"/>
  <c r="E570" i="5"/>
  <c r="D570" i="5"/>
  <c r="C570" i="5"/>
  <c r="T569" i="5"/>
  <c r="S569" i="5"/>
  <c r="R569" i="5"/>
  <c r="Q569" i="5"/>
  <c r="P569" i="5"/>
  <c r="O569" i="5"/>
  <c r="N569" i="5"/>
  <c r="M569" i="5"/>
  <c r="L569" i="5"/>
  <c r="K569" i="5"/>
  <c r="J569" i="5"/>
  <c r="I569" i="5"/>
  <c r="H569" i="5"/>
  <c r="G569" i="5"/>
  <c r="F569" i="5"/>
  <c r="E569" i="5"/>
  <c r="D569" i="5"/>
  <c r="C569" i="5"/>
  <c r="T568" i="5"/>
  <c r="S568" i="5"/>
  <c r="R568" i="5"/>
  <c r="Q568" i="5"/>
  <c r="P568" i="5"/>
  <c r="O568" i="5"/>
  <c r="N568" i="5"/>
  <c r="M568" i="5"/>
  <c r="L568" i="5"/>
  <c r="K568" i="5"/>
  <c r="J568" i="5"/>
  <c r="I568" i="5"/>
  <c r="H568" i="5"/>
  <c r="G568" i="5"/>
  <c r="F568" i="5"/>
  <c r="E568" i="5"/>
  <c r="D568" i="5"/>
  <c r="C568" i="5"/>
  <c r="T567" i="5"/>
  <c r="S567" i="5"/>
  <c r="R567" i="5"/>
  <c r="Q567" i="5"/>
  <c r="P567" i="5"/>
  <c r="O567" i="5"/>
  <c r="N567" i="5"/>
  <c r="M567" i="5"/>
  <c r="L567" i="5"/>
  <c r="K567" i="5"/>
  <c r="J567" i="5"/>
  <c r="I567" i="5"/>
  <c r="H567" i="5"/>
  <c r="G567" i="5"/>
  <c r="F567" i="5"/>
  <c r="E567" i="5"/>
  <c r="D567" i="5"/>
  <c r="C567" i="5"/>
  <c r="T566" i="5"/>
  <c r="S566" i="5"/>
  <c r="R566" i="5"/>
  <c r="Q566" i="5"/>
  <c r="P566" i="5"/>
  <c r="O566" i="5"/>
  <c r="N566" i="5"/>
  <c r="M566" i="5"/>
  <c r="L566" i="5"/>
  <c r="K566" i="5"/>
  <c r="J566" i="5"/>
  <c r="I566" i="5"/>
  <c r="H566" i="5"/>
  <c r="G566" i="5"/>
  <c r="F566" i="5"/>
  <c r="E566" i="5"/>
  <c r="D566" i="5"/>
  <c r="C566" i="5"/>
  <c r="T565" i="5"/>
  <c r="S565" i="5"/>
  <c r="R565" i="5"/>
  <c r="Q565" i="5"/>
  <c r="P565" i="5"/>
  <c r="O565" i="5"/>
  <c r="N565" i="5"/>
  <c r="M565" i="5"/>
  <c r="L565" i="5"/>
  <c r="K565" i="5"/>
  <c r="J565" i="5"/>
  <c r="I565" i="5"/>
  <c r="H565" i="5"/>
  <c r="G565" i="5"/>
  <c r="F565" i="5"/>
  <c r="E565" i="5"/>
  <c r="D565" i="5"/>
  <c r="C565" i="5"/>
  <c r="T564" i="5"/>
  <c r="S564" i="5"/>
  <c r="R564" i="5"/>
  <c r="Q564" i="5"/>
  <c r="P564" i="5"/>
  <c r="O564" i="5"/>
  <c r="N564" i="5"/>
  <c r="M564" i="5"/>
  <c r="L564" i="5"/>
  <c r="K564" i="5"/>
  <c r="J564" i="5"/>
  <c r="I564" i="5"/>
  <c r="H564" i="5"/>
  <c r="G564" i="5"/>
  <c r="F564" i="5"/>
  <c r="E564" i="5"/>
  <c r="D564" i="5"/>
  <c r="C564" i="5"/>
  <c r="T563" i="5"/>
  <c r="S563" i="5"/>
  <c r="R563" i="5"/>
  <c r="Q563" i="5"/>
  <c r="P563" i="5"/>
  <c r="O563" i="5"/>
  <c r="N563" i="5"/>
  <c r="M563" i="5"/>
  <c r="L563" i="5"/>
  <c r="K563" i="5"/>
  <c r="J563" i="5"/>
  <c r="I563" i="5"/>
  <c r="H563" i="5"/>
  <c r="G563" i="5"/>
  <c r="F563" i="5"/>
  <c r="E563" i="5"/>
  <c r="D563" i="5"/>
  <c r="C563" i="5"/>
  <c r="T562" i="5"/>
  <c r="S562" i="5"/>
  <c r="R562" i="5"/>
  <c r="Q562" i="5"/>
  <c r="P562" i="5"/>
  <c r="O562" i="5"/>
  <c r="N562" i="5"/>
  <c r="M562" i="5"/>
  <c r="L562" i="5"/>
  <c r="K562" i="5"/>
  <c r="J562" i="5"/>
  <c r="I562" i="5"/>
  <c r="H562" i="5"/>
  <c r="G562" i="5"/>
  <c r="F562" i="5"/>
  <c r="E562" i="5"/>
  <c r="D562" i="5"/>
  <c r="C562" i="5"/>
  <c r="T561" i="5"/>
  <c r="S561" i="5"/>
  <c r="R561" i="5"/>
  <c r="Q561" i="5"/>
  <c r="P561" i="5"/>
  <c r="O561" i="5"/>
  <c r="N561" i="5"/>
  <c r="M561" i="5"/>
  <c r="L561" i="5"/>
  <c r="K561" i="5"/>
  <c r="J561" i="5"/>
  <c r="I561" i="5"/>
  <c r="H561" i="5"/>
  <c r="G561" i="5"/>
  <c r="F561" i="5"/>
  <c r="E561" i="5"/>
  <c r="D561" i="5"/>
  <c r="C561" i="5"/>
  <c r="T560" i="5"/>
  <c r="S560" i="5"/>
  <c r="R560" i="5"/>
  <c r="Q560" i="5"/>
  <c r="P560" i="5"/>
  <c r="O560" i="5"/>
  <c r="N560" i="5"/>
  <c r="M560" i="5"/>
  <c r="L560" i="5"/>
  <c r="K560" i="5"/>
  <c r="J560" i="5"/>
  <c r="I560" i="5"/>
  <c r="H560" i="5"/>
  <c r="G560" i="5"/>
  <c r="F560" i="5"/>
  <c r="E560" i="5"/>
  <c r="D560" i="5"/>
  <c r="C560" i="5"/>
  <c r="T559" i="5"/>
  <c r="S559" i="5"/>
  <c r="R559" i="5"/>
  <c r="Q559" i="5"/>
  <c r="P559" i="5"/>
  <c r="O559" i="5"/>
  <c r="N559" i="5"/>
  <c r="M559" i="5"/>
  <c r="L559" i="5"/>
  <c r="K559" i="5"/>
  <c r="J559" i="5"/>
  <c r="I559" i="5"/>
  <c r="H559" i="5"/>
  <c r="G559" i="5"/>
  <c r="F559" i="5"/>
  <c r="E559" i="5"/>
  <c r="D559" i="5"/>
  <c r="C559" i="5"/>
  <c r="T558" i="5"/>
  <c r="S558" i="5"/>
  <c r="R558" i="5"/>
  <c r="Q558" i="5"/>
  <c r="P558" i="5"/>
  <c r="O558" i="5"/>
  <c r="N558" i="5"/>
  <c r="M558" i="5"/>
  <c r="L558" i="5"/>
  <c r="K558" i="5"/>
  <c r="J558" i="5"/>
  <c r="I558" i="5"/>
  <c r="H558" i="5"/>
  <c r="G558" i="5"/>
  <c r="F558" i="5"/>
  <c r="E558" i="5"/>
  <c r="D558" i="5"/>
  <c r="C558" i="5"/>
  <c r="T557" i="5"/>
  <c r="S557" i="5"/>
  <c r="R557" i="5"/>
  <c r="Q557" i="5"/>
  <c r="P557" i="5"/>
  <c r="O557" i="5"/>
  <c r="N557" i="5"/>
  <c r="M557" i="5"/>
  <c r="L557" i="5"/>
  <c r="K557" i="5"/>
  <c r="J557" i="5"/>
  <c r="I557" i="5"/>
  <c r="H557" i="5"/>
  <c r="G557" i="5"/>
  <c r="F557" i="5"/>
  <c r="E557" i="5"/>
  <c r="D557" i="5"/>
  <c r="C557" i="5"/>
  <c r="T556" i="5"/>
  <c r="S556" i="5"/>
  <c r="R556" i="5"/>
  <c r="Q556" i="5"/>
  <c r="P556" i="5"/>
  <c r="O556" i="5"/>
  <c r="N556" i="5"/>
  <c r="M556" i="5"/>
  <c r="L556" i="5"/>
  <c r="K556" i="5"/>
  <c r="J556" i="5"/>
  <c r="I556" i="5"/>
  <c r="H556" i="5"/>
  <c r="G556" i="5"/>
  <c r="F556" i="5"/>
  <c r="E556" i="5"/>
  <c r="D556" i="5"/>
  <c r="C556" i="5"/>
  <c r="T555" i="5"/>
  <c r="S555" i="5"/>
  <c r="R555" i="5"/>
  <c r="Q555" i="5"/>
  <c r="P555" i="5"/>
  <c r="O555" i="5"/>
  <c r="N555" i="5"/>
  <c r="M555" i="5"/>
  <c r="L555" i="5"/>
  <c r="K555" i="5"/>
  <c r="J555" i="5"/>
  <c r="I555" i="5"/>
  <c r="H555" i="5"/>
  <c r="G555" i="5"/>
  <c r="F555" i="5"/>
  <c r="E555" i="5"/>
  <c r="D555" i="5"/>
  <c r="C555" i="5"/>
  <c r="T554" i="5"/>
  <c r="S554" i="5"/>
  <c r="R554" i="5"/>
  <c r="Q554" i="5"/>
  <c r="P554" i="5"/>
  <c r="O554" i="5"/>
  <c r="N554" i="5"/>
  <c r="M554" i="5"/>
  <c r="L554" i="5"/>
  <c r="K554" i="5"/>
  <c r="J554" i="5"/>
  <c r="I554" i="5"/>
  <c r="H554" i="5"/>
  <c r="G554" i="5"/>
  <c r="F554" i="5"/>
  <c r="E554" i="5"/>
  <c r="D554" i="5"/>
  <c r="C554" i="5"/>
  <c r="T553" i="5"/>
  <c r="S553" i="5"/>
  <c r="R553" i="5"/>
  <c r="Q553" i="5"/>
  <c r="P553" i="5"/>
  <c r="O553" i="5"/>
  <c r="N553" i="5"/>
  <c r="M553" i="5"/>
  <c r="L553" i="5"/>
  <c r="K553" i="5"/>
  <c r="J553" i="5"/>
  <c r="I553" i="5"/>
  <c r="H553" i="5"/>
  <c r="G553" i="5"/>
  <c r="F553" i="5"/>
  <c r="E553" i="5"/>
  <c r="D553" i="5"/>
  <c r="C553" i="5"/>
  <c r="T552" i="5"/>
  <c r="S552" i="5"/>
  <c r="R552" i="5"/>
  <c r="Q552" i="5"/>
  <c r="P552" i="5"/>
  <c r="O552" i="5"/>
  <c r="N552" i="5"/>
  <c r="M552" i="5"/>
  <c r="L552" i="5"/>
  <c r="K552" i="5"/>
  <c r="J552" i="5"/>
  <c r="I552" i="5"/>
  <c r="H552" i="5"/>
  <c r="G552" i="5"/>
  <c r="F552" i="5"/>
  <c r="E552" i="5"/>
  <c r="D552" i="5"/>
  <c r="C552" i="5"/>
  <c r="T551" i="5"/>
  <c r="S551" i="5"/>
  <c r="R551" i="5"/>
  <c r="Q551" i="5"/>
  <c r="P551" i="5"/>
  <c r="O551" i="5"/>
  <c r="N551" i="5"/>
  <c r="M551" i="5"/>
  <c r="L551" i="5"/>
  <c r="K551" i="5"/>
  <c r="J551" i="5"/>
  <c r="I551" i="5"/>
  <c r="H551" i="5"/>
  <c r="G551" i="5"/>
  <c r="F551" i="5"/>
  <c r="E551" i="5"/>
  <c r="D551" i="5"/>
  <c r="C551" i="5"/>
  <c r="T550" i="5"/>
  <c r="S550" i="5"/>
  <c r="R550" i="5"/>
  <c r="Q550" i="5"/>
  <c r="P550" i="5"/>
  <c r="O550" i="5"/>
  <c r="N550" i="5"/>
  <c r="M550" i="5"/>
  <c r="L550" i="5"/>
  <c r="K550" i="5"/>
  <c r="J550" i="5"/>
  <c r="I550" i="5"/>
  <c r="H550" i="5"/>
  <c r="G550" i="5"/>
  <c r="F550" i="5"/>
  <c r="E550" i="5"/>
  <c r="D550" i="5"/>
  <c r="C550" i="5"/>
  <c r="T549" i="5"/>
  <c r="S549" i="5"/>
  <c r="R549" i="5"/>
  <c r="Q549" i="5"/>
  <c r="P549" i="5"/>
  <c r="O549" i="5"/>
  <c r="N549" i="5"/>
  <c r="M549" i="5"/>
  <c r="L549" i="5"/>
  <c r="K549" i="5"/>
  <c r="J549" i="5"/>
  <c r="I549" i="5"/>
  <c r="H549" i="5"/>
  <c r="G549" i="5"/>
  <c r="F549" i="5"/>
  <c r="E549" i="5"/>
  <c r="D549" i="5"/>
  <c r="C549" i="5"/>
  <c r="T548" i="5"/>
  <c r="S548" i="5"/>
  <c r="R548" i="5"/>
  <c r="Q548" i="5"/>
  <c r="P548" i="5"/>
  <c r="O548" i="5"/>
  <c r="N548" i="5"/>
  <c r="M548" i="5"/>
  <c r="L548" i="5"/>
  <c r="K548" i="5"/>
  <c r="J548" i="5"/>
  <c r="I548" i="5"/>
  <c r="H548" i="5"/>
  <c r="G548" i="5"/>
  <c r="F548" i="5"/>
  <c r="E548" i="5"/>
  <c r="D548" i="5"/>
  <c r="C548" i="5"/>
  <c r="T547" i="5"/>
  <c r="S547" i="5"/>
  <c r="R547" i="5"/>
  <c r="Q547" i="5"/>
  <c r="P547" i="5"/>
  <c r="O547" i="5"/>
  <c r="N547" i="5"/>
  <c r="M547" i="5"/>
  <c r="L547" i="5"/>
  <c r="K547" i="5"/>
  <c r="J547" i="5"/>
  <c r="I547" i="5"/>
  <c r="H547" i="5"/>
  <c r="G547" i="5"/>
  <c r="F547" i="5"/>
  <c r="E547" i="5"/>
  <c r="D547" i="5"/>
  <c r="C547" i="5"/>
  <c r="T546" i="5"/>
  <c r="S546" i="5"/>
  <c r="R546" i="5"/>
  <c r="Q546" i="5"/>
  <c r="P546" i="5"/>
  <c r="O546" i="5"/>
  <c r="N546" i="5"/>
  <c r="M546" i="5"/>
  <c r="L546" i="5"/>
  <c r="K546" i="5"/>
  <c r="J546" i="5"/>
  <c r="I546" i="5"/>
  <c r="H546" i="5"/>
  <c r="G546" i="5"/>
  <c r="F546" i="5"/>
  <c r="E546" i="5"/>
  <c r="D546" i="5"/>
  <c r="C546" i="5"/>
  <c r="T545" i="5"/>
  <c r="S545" i="5"/>
  <c r="R545" i="5"/>
  <c r="Q545" i="5"/>
  <c r="P545" i="5"/>
  <c r="O545" i="5"/>
  <c r="N545" i="5"/>
  <c r="M545" i="5"/>
  <c r="L545" i="5"/>
  <c r="K545" i="5"/>
  <c r="J545" i="5"/>
  <c r="I545" i="5"/>
  <c r="H545" i="5"/>
  <c r="G545" i="5"/>
  <c r="F545" i="5"/>
  <c r="E545" i="5"/>
  <c r="D545" i="5"/>
  <c r="C545" i="5"/>
  <c r="T544" i="5"/>
  <c r="S544" i="5"/>
  <c r="R544" i="5"/>
  <c r="Q544" i="5"/>
  <c r="P544" i="5"/>
  <c r="O544" i="5"/>
  <c r="N544" i="5"/>
  <c r="M544" i="5"/>
  <c r="L544" i="5"/>
  <c r="K544" i="5"/>
  <c r="J544" i="5"/>
  <c r="I544" i="5"/>
  <c r="H544" i="5"/>
  <c r="G544" i="5"/>
  <c r="F544" i="5"/>
  <c r="E544" i="5"/>
  <c r="D544" i="5"/>
  <c r="C544" i="5"/>
  <c r="T543" i="5"/>
  <c r="S543" i="5"/>
  <c r="R543" i="5"/>
  <c r="Q543" i="5"/>
  <c r="P543" i="5"/>
  <c r="O543" i="5"/>
  <c r="N543" i="5"/>
  <c r="M543" i="5"/>
  <c r="L543" i="5"/>
  <c r="K543" i="5"/>
  <c r="J543" i="5"/>
  <c r="I543" i="5"/>
  <c r="H543" i="5"/>
  <c r="G543" i="5"/>
  <c r="F543" i="5"/>
  <c r="E543" i="5"/>
  <c r="D543" i="5"/>
  <c r="C543" i="5"/>
  <c r="T542" i="5"/>
  <c r="S542" i="5"/>
  <c r="R542" i="5"/>
  <c r="Q542" i="5"/>
  <c r="P542" i="5"/>
  <c r="O542" i="5"/>
  <c r="N542" i="5"/>
  <c r="M542" i="5"/>
  <c r="L542" i="5"/>
  <c r="K542" i="5"/>
  <c r="J542" i="5"/>
  <c r="I542" i="5"/>
  <c r="H542" i="5"/>
  <c r="G542" i="5"/>
  <c r="F542" i="5"/>
  <c r="E542" i="5"/>
  <c r="D542" i="5"/>
  <c r="C542" i="5"/>
  <c r="T541" i="5"/>
  <c r="S541" i="5"/>
  <c r="R541" i="5"/>
  <c r="Q541" i="5"/>
  <c r="P541" i="5"/>
  <c r="O541" i="5"/>
  <c r="N541" i="5"/>
  <c r="M541" i="5"/>
  <c r="L541" i="5"/>
  <c r="K541" i="5"/>
  <c r="J541" i="5"/>
  <c r="I541" i="5"/>
  <c r="H541" i="5"/>
  <c r="G541" i="5"/>
  <c r="F541" i="5"/>
  <c r="E541" i="5"/>
  <c r="D541" i="5"/>
  <c r="C541" i="5"/>
  <c r="T540" i="5"/>
  <c r="S540" i="5"/>
  <c r="R540" i="5"/>
  <c r="Q540" i="5"/>
  <c r="P540" i="5"/>
  <c r="O540" i="5"/>
  <c r="N540" i="5"/>
  <c r="M540" i="5"/>
  <c r="L540" i="5"/>
  <c r="K540" i="5"/>
  <c r="J540" i="5"/>
  <c r="I540" i="5"/>
  <c r="H540" i="5"/>
  <c r="G540" i="5"/>
  <c r="F540" i="5"/>
  <c r="E540" i="5"/>
  <c r="D540" i="5"/>
  <c r="C540" i="5"/>
  <c r="T539" i="5"/>
  <c r="S539" i="5"/>
  <c r="R539" i="5"/>
  <c r="Q539" i="5"/>
  <c r="P539" i="5"/>
  <c r="O539" i="5"/>
  <c r="N539" i="5"/>
  <c r="M539" i="5"/>
  <c r="L539" i="5"/>
  <c r="K539" i="5"/>
  <c r="J539" i="5"/>
  <c r="I539" i="5"/>
  <c r="H539" i="5"/>
  <c r="G539" i="5"/>
  <c r="F539" i="5"/>
  <c r="E539" i="5"/>
  <c r="D539" i="5"/>
  <c r="C539" i="5"/>
  <c r="T538" i="5"/>
  <c r="S538" i="5"/>
  <c r="R538" i="5"/>
  <c r="Q538" i="5"/>
  <c r="P538" i="5"/>
  <c r="O538" i="5"/>
  <c r="N538" i="5"/>
  <c r="M538" i="5"/>
  <c r="L538" i="5"/>
  <c r="K538" i="5"/>
  <c r="J538" i="5"/>
  <c r="I538" i="5"/>
  <c r="H538" i="5"/>
  <c r="G538" i="5"/>
  <c r="F538" i="5"/>
  <c r="E538" i="5"/>
  <c r="D538" i="5"/>
  <c r="C538" i="5"/>
  <c r="T537" i="5"/>
  <c r="S537" i="5"/>
  <c r="R537" i="5"/>
  <c r="Q537" i="5"/>
  <c r="P537" i="5"/>
  <c r="O537" i="5"/>
  <c r="N537" i="5"/>
  <c r="M537" i="5"/>
  <c r="L537" i="5"/>
  <c r="K537" i="5"/>
  <c r="J537" i="5"/>
  <c r="I537" i="5"/>
  <c r="H537" i="5"/>
  <c r="G537" i="5"/>
  <c r="F537" i="5"/>
  <c r="E537" i="5"/>
  <c r="D537" i="5"/>
  <c r="C537" i="5"/>
  <c r="T536" i="5"/>
  <c r="S536" i="5"/>
  <c r="R536" i="5"/>
  <c r="Q536" i="5"/>
  <c r="P536" i="5"/>
  <c r="O536" i="5"/>
  <c r="N536" i="5"/>
  <c r="M536" i="5"/>
  <c r="L536" i="5"/>
  <c r="K536" i="5"/>
  <c r="J536" i="5"/>
  <c r="I536" i="5"/>
  <c r="H536" i="5"/>
  <c r="G536" i="5"/>
  <c r="F536" i="5"/>
  <c r="E536" i="5"/>
  <c r="D536" i="5"/>
  <c r="C536" i="5"/>
  <c r="T535" i="5"/>
  <c r="S535" i="5"/>
  <c r="R535" i="5"/>
  <c r="Q535" i="5"/>
  <c r="P535" i="5"/>
  <c r="O535" i="5"/>
  <c r="N535" i="5"/>
  <c r="M535" i="5"/>
  <c r="L535" i="5"/>
  <c r="K535" i="5"/>
  <c r="J535" i="5"/>
  <c r="I535" i="5"/>
  <c r="H535" i="5"/>
  <c r="G535" i="5"/>
  <c r="F535" i="5"/>
  <c r="E535" i="5"/>
  <c r="D535" i="5"/>
  <c r="C535" i="5"/>
  <c r="T534" i="5"/>
  <c r="S534" i="5"/>
  <c r="R534" i="5"/>
  <c r="Q534" i="5"/>
  <c r="P534" i="5"/>
  <c r="O534" i="5"/>
  <c r="N534" i="5"/>
  <c r="M534" i="5"/>
  <c r="L534" i="5"/>
  <c r="K534" i="5"/>
  <c r="J534" i="5"/>
  <c r="I534" i="5"/>
  <c r="H534" i="5"/>
  <c r="G534" i="5"/>
  <c r="F534" i="5"/>
  <c r="E534" i="5"/>
  <c r="D534" i="5"/>
  <c r="C534" i="5"/>
  <c r="T533" i="5"/>
  <c r="S533" i="5"/>
  <c r="R533" i="5"/>
  <c r="Q533" i="5"/>
  <c r="P533" i="5"/>
  <c r="O533" i="5"/>
  <c r="N533" i="5"/>
  <c r="M533" i="5"/>
  <c r="L533" i="5"/>
  <c r="K533" i="5"/>
  <c r="J533" i="5"/>
  <c r="I533" i="5"/>
  <c r="H533" i="5"/>
  <c r="G533" i="5"/>
  <c r="F533" i="5"/>
  <c r="E533" i="5"/>
  <c r="D533" i="5"/>
  <c r="C533" i="5"/>
  <c r="T532" i="5"/>
  <c r="S532" i="5"/>
  <c r="R532" i="5"/>
  <c r="Q532" i="5"/>
  <c r="P532" i="5"/>
  <c r="O532" i="5"/>
  <c r="N532" i="5"/>
  <c r="M532" i="5"/>
  <c r="L532" i="5"/>
  <c r="K532" i="5"/>
  <c r="J532" i="5"/>
  <c r="I532" i="5"/>
  <c r="H532" i="5"/>
  <c r="G532" i="5"/>
  <c r="F532" i="5"/>
  <c r="E532" i="5"/>
  <c r="D532" i="5"/>
  <c r="C532" i="5"/>
  <c r="T531" i="5"/>
  <c r="S531" i="5"/>
  <c r="R531" i="5"/>
  <c r="Q531" i="5"/>
  <c r="P531" i="5"/>
  <c r="O531" i="5"/>
  <c r="N531" i="5"/>
  <c r="M531" i="5"/>
  <c r="L531" i="5"/>
  <c r="K531" i="5"/>
  <c r="J531" i="5"/>
  <c r="I531" i="5"/>
  <c r="H531" i="5"/>
  <c r="G531" i="5"/>
  <c r="F531" i="5"/>
  <c r="E531" i="5"/>
  <c r="D531" i="5"/>
  <c r="C531" i="5"/>
  <c r="T530" i="5"/>
  <c r="S530" i="5"/>
  <c r="R530" i="5"/>
  <c r="Q530" i="5"/>
  <c r="P530" i="5"/>
  <c r="O530" i="5"/>
  <c r="N530" i="5"/>
  <c r="M530" i="5"/>
  <c r="L530" i="5"/>
  <c r="K530" i="5"/>
  <c r="J530" i="5"/>
  <c r="I530" i="5"/>
  <c r="H530" i="5"/>
  <c r="G530" i="5"/>
  <c r="F530" i="5"/>
  <c r="E530" i="5"/>
  <c r="D530" i="5"/>
  <c r="C530" i="5"/>
  <c r="T529" i="5"/>
  <c r="S529" i="5"/>
  <c r="R529" i="5"/>
  <c r="Q529" i="5"/>
  <c r="P529" i="5"/>
  <c r="O529" i="5"/>
  <c r="N529" i="5"/>
  <c r="M529" i="5"/>
  <c r="L529" i="5"/>
  <c r="K529" i="5"/>
  <c r="J529" i="5"/>
  <c r="I529" i="5"/>
  <c r="H529" i="5"/>
  <c r="G529" i="5"/>
  <c r="F529" i="5"/>
  <c r="E529" i="5"/>
  <c r="D529" i="5"/>
  <c r="C529" i="5"/>
  <c r="T528" i="5"/>
  <c r="S528" i="5"/>
  <c r="R528" i="5"/>
  <c r="Q528" i="5"/>
  <c r="P528" i="5"/>
  <c r="O528" i="5"/>
  <c r="N528" i="5"/>
  <c r="M528" i="5"/>
  <c r="L528" i="5"/>
  <c r="K528" i="5"/>
  <c r="J528" i="5"/>
  <c r="I528" i="5"/>
  <c r="H528" i="5"/>
  <c r="G528" i="5"/>
  <c r="F528" i="5"/>
  <c r="E528" i="5"/>
  <c r="D528" i="5"/>
  <c r="C528" i="5"/>
  <c r="T527" i="5"/>
  <c r="S527" i="5"/>
  <c r="R527" i="5"/>
  <c r="Q527" i="5"/>
  <c r="P527" i="5"/>
  <c r="O527" i="5"/>
  <c r="N527" i="5"/>
  <c r="M527" i="5"/>
  <c r="L527" i="5"/>
  <c r="K527" i="5"/>
  <c r="J527" i="5"/>
  <c r="I527" i="5"/>
  <c r="H527" i="5"/>
  <c r="G527" i="5"/>
  <c r="F527" i="5"/>
  <c r="E527" i="5"/>
  <c r="D527" i="5"/>
  <c r="C527" i="5"/>
  <c r="T526" i="5"/>
  <c r="S526" i="5"/>
  <c r="R526" i="5"/>
  <c r="Q526" i="5"/>
  <c r="P526" i="5"/>
  <c r="O526" i="5"/>
  <c r="N526" i="5"/>
  <c r="M526" i="5"/>
  <c r="L526" i="5"/>
  <c r="K526" i="5"/>
  <c r="J526" i="5"/>
  <c r="I526" i="5"/>
  <c r="H526" i="5"/>
  <c r="G526" i="5"/>
  <c r="F526" i="5"/>
  <c r="E526" i="5"/>
  <c r="D526" i="5"/>
  <c r="C526" i="5"/>
  <c r="T525" i="5"/>
  <c r="S525" i="5"/>
  <c r="R525" i="5"/>
  <c r="Q525" i="5"/>
  <c r="P525" i="5"/>
  <c r="O525" i="5"/>
  <c r="N525" i="5"/>
  <c r="M525" i="5"/>
  <c r="L525" i="5"/>
  <c r="K525" i="5"/>
  <c r="J525" i="5"/>
  <c r="I525" i="5"/>
  <c r="H525" i="5"/>
  <c r="G525" i="5"/>
  <c r="F525" i="5"/>
  <c r="E525" i="5"/>
  <c r="D525" i="5"/>
  <c r="C525" i="5"/>
  <c r="T524" i="5"/>
  <c r="S524" i="5"/>
  <c r="R524" i="5"/>
  <c r="Q524" i="5"/>
  <c r="P524" i="5"/>
  <c r="O524" i="5"/>
  <c r="N524" i="5"/>
  <c r="M524" i="5"/>
  <c r="L524" i="5"/>
  <c r="K524" i="5"/>
  <c r="I136" i="8" s="1"/>
  <c r="J524" i="5"/>
  <c r="I524" i="5"/>
  <c r="H524" i="5"/>
  <c r="G524" i="5"/>
  <c r="F524" i="5"/>
  <c r="E524" i="5"/>
  <c r="D524" i="5"/>
  <c r="C524" i="5"/>
  <c r="T523" i="5"/>
  <c r="S523" i="5"/>
  <c r="R523" i="5"/>
  <c r="Q523" i="5"/>
  <c r="P523" i="5"/>
  <c r="O523" i="5"/>
  <c r="N523" i="5"/>
  <c r="M523" i="5"/>
  <c r="L523" i="5"/>
  <c r="K523" i="5"/>
  <c r="J523" i="5"/>
  <c r="I523" i="5"/>
  <c r="H523" i="5"/>
  <c r="G523" i="5"/>
  <c r="F523" i="5"/>
  <c r="E523" i="5"/>
  <c r="D523" i="5"/>
  <c r="C523" i="5"/>
  <c r="T522" i="5"/>
  <c r="S522" i="5"/>
  <c r="R522" i="5"/>
  <c r="Q522" i="5"/>
  <c r="P522" i="5"/>
  <c r="O522" i="5"/>
  <c r="N522" i="5"/>
  <c r="M522" i="5"/>
  <c r="L522" i="5"/>
  <c r="K522" i="5"/>
  <c r="J522" i="5"/>
  <c r="I522" i="5"/>
  <c r="H522" i="5"/>
  <c r="G522" i="5"/>
  <c r="F522" i="5"/>
  <c r="E522" i="5"/>
  <c r="D522" i="5"/>
  <c r="C522" i="5"/>
  <c r="T521" i="5"/>
  <c r="S521" i="5"/>
  <c r="R521" i="5"/>
  <c r="Q521" i="5"/>
  <c r="P521" i="5"/>
  <c r="O521" i="5"/>
  <c r="N521" i="5"/>
  <c r="M521" i="5"/>
  <c r="L521" i="5"/>
  <c r="K521" i="5"/>
  <c r="J521" i="5"/>
  <c r="I521" i="5"/>
  <c r="H521" i="5"/>
  <c r="G521" i="5"/>
  <c r="F521" i="5"/>
  <c r="E521" i="5"/>
  <c r="D521" i="5"/>
  <c r="C521" i="5"/>
  <c r="T520" i="5"/>
  <c r="S520" i="5"/>
  <c r="R520" i="5"/>
  <c r="Q520" i="5"/>
  <c r="P520" i="5"/>
  <c r="O520" i="5"/>
  <c r="N520" i="5"/>
  <c r="M520" i="5"/>
  <c r="L520" i="5"/>
  <c r="K520" i="5"/>
  <c r="J520" i="5"/>
  <c r="I520" i="5"/>
  <c r="H520" i="5"/>
  <c r="G520" i="5"/>
  <c r="F520" i="5"/>
  <c r="E520" i="5"/>
  <c r="D520" i="5"/>
  <c r="C520" i="5"/>
  <c r="T519" i="5"/>
  <c r="S519" i="5"/>
  <c r="R519" i="5"/>
  <c r="Q519" i="5"/>
  <c r="P519" i="5"/>
  <c r="O519" i="5"/>
  <c r="N519" i="5"/>
  <c r="M519" i="5"/>
  <c r="L519" i="5"/>
  <c r="K519" i="5"/>
  <c r="J519" i="5"/>
  <c r="I519" i="5"/>
  <c r="H519" i="5"/>
  <c r="G519" i="5"/>
  <c r="F519" i="5"/>
  <c r="E519" i="5"/>
  <c r="D519" i="5"/>
  <c r="C519" i="5"/>
  <c r="T518" i="5"/>
  <c r="S518" i="5"/>
  <c r="R518" i="5"/>
  <c r="Q518" i="5"/>
  <c r="P518" i="5"/>
  <c r="O518" i="5"/>
  <c r="N518" i="5"/>
  <c r="M518" i="5"/>
  <c r="L518" i="5"/>
  <c r="K518" i="5"/>
  <c r="J518" i="5"/>
  <c r="I518" i="5"/>
  <c r="H518" i="5"/>
  <c r="G518" i="5"/>
  <c r="F518" i="5"/>
  <c r="E518" i="5"/>
  <c r="D518" i="5"/>
  <c r="C518" i="5"/>
  <c r="T517" i="5"/>
  <c r="S517" i="5"/>
  <c r="R517" i="5"/>
  <c r="Q517" i="5"/>
  <c r="P517" i="5"/>
  <c r="O517" i="5"/>
  <c r="N517" i="5"/>
  <c r="M517" i="5"/>
  <c r="L517" i="5"/>
  <c r="K517" i="5"/>
  <c r="J517" i="5"/>
  <c r="I517" i="5"/>
  <c r="H517" i="5"/>
  <c r="G517" i="5"/>
  <c r="F517" i="5"/>
  <c r="E517" i="5"/>
  <c r="D517" i="5"/>
  <c r="C517" i="5"/>
  <c r="T516" i="5"/>
  <c r="S516" i="5"/>
  <c r="R516" i="5"/>
  <c r="Q516" i="5"/>
  <c r="P516" i="5"/>
  <c r="O516" i="5"/>
  <c r="N516" i="5"/>
  <c r="M516" i="5"/>
  <c r="L516" i="5"/>
  <c r="K516" i="5"/>
  <c r="J516" i="5"/>
  <c r="I516" i="5"/>
  <c r="H516" i="5"/>
  <c r="G516" i="5"/>
  <c r="F516" i="5"/>
  <c r="E516" i="5"/>
  <c r="D516" i="5"/>
  <c r="C516" i="5"/>
  <c r="T515" i="5"/>
  <c r="S515" i="5"/>
  <c r="R515" i="5"/>
  <c r="Q515" i="5"/>
  <c r="P515" i="5"/>
  <c r="O515" i="5"/>
  <c r="N515" i="5"/>
  <c r="M515" i="5"/>
  <c r="L515" i="5"/>
  <c r="K515" i="5"/>
  <c r="J515" i="5"/>
  <c r="I515" i="5"/>
  <c r="H515" i="5"/>
  <c r="G515" i="5"/>
  <c r="F515" i="5"/>
  <c r="E515" i="5"/>
  <c r="D515" i="5"/>
  <c r="C515" i="5"/>
  <c r="T514" i="5"/>
  <c r="S514" i="5"/>
  <c r="R514" i="5"/>
  <c r="Q514" i="5"/>
  <c r="P514" i="5"/>
  <c r="O514" i="5"/>
  <c r="N514" i="5"/>
  <c r="M514" i="5"/>
  <c r="L514" i="5"/>
  <c r="K514" i="5"/>
  <c r="J514" i="5"/>
  <c r="I514" i="5"/>
  <c r="H514" i="5"/>
  <c r="G514" i="5"/>
  <c r="F514" i="5"/>
  <c r="E514" i="5"/>
  <c r="D514" i="5"/>
  <c r="C514" i="5"/>
  <c r="T513" i="5"/>
  <c r="S513" i="5"/>
  <c r="R513" i="5"/>
  <c r="Q513" i="5"/>
  <c r="P513" i="5"/>
  <c r="O513" i="5"/>
  <c r="N513" i="5"/>
  <c r="M513" i="5"/>
  <c r="L513" i="5"/>
  <c r="K513" i="5"/>
  <c r="J513" i="5"/>
  <c r="I513" i="5"/>
  <c r="H513" i="5"/>
  <c r="G513" i="5"/>
  <c r="F513" i="5"/>
  <c r="E513" i="5"/>
  <c r="D513" i="5"/>
  <c r="C513" i="5"/>
  <c r="T512" i="5"/>
  <c r="S512" i="5"/>
  <c r="R512" i="5"/>
  <c r="Q512" i="5"/>
  <c r="P512" i="5"/>
  <c r="O512" i="5"/>
  <c r="N512" i="5"/>
  <c r="M512" i="5"/>
  <c r="L512" i="5"/>
  <c r="K512" i="5"/>
  <c r="J512" i="5"/>
  <c r="I512" i="5"/>
  <c r="H512" i="5"/>
  <c r="G512" i="5"/>
  <c r="F512" i="5"/>
  <c r="E512" i="5"/>
  <c r="D512" i="5"/>
  <c r="C512" i="5"/>
  <c r="T511" i="5"/>
  <c r="S511" i="5"/>
  <c r="R511" i="5"/>
  <c r="Q511" i="5"/>
  <c r="P511" i="5"/>
  <c r="O511" i="5"/>
  <c r="N511" i="5"/>
  <c r="M511" i="5"/>
  <c r="L511" i="5"/>
  <c r="K511" i="5"/>
  <c r="J511" i="5"/>
  <c r="I511" i="5"/>
  <c r="H511" i="5"/>
  <c r="G511" i="5"/>
  <c r="F511" i="5"/>
  <c r="E511" i="5"/>
  <c r="D511" i="5"/>
  <c r="C511" i="5"/>
  <c r="T510" i="5"/>
  <c r="S510" i="5"/>
  <c r="R510" i="5"/>
  <c r="Q510" i="5"/>
  <c r="P510" i="5"/>
  <c r="O510" i="5"/>
  <c r="N510" i="5"/>
  <c r="M510" i="5"/>
  <c r="L510" i="5"/>
  <c r="K510" i="5"/>
  <c r="J510" i="5"/>
  <c r="I510" i="5"/>
  <c r="H510" i="5"/>
  <c r="G510" i="5"/>
  <c r="F510" i="5"/>
  <c r="E510" i="5"/>
  <c r="D510" i="5"/>
  <c r="C510" i="5"/>
  <c r="T509" i="5"/>
  <c r="S509" i="5"/>
  <c r="R509" i="5"/>
  <c r="Q509" i="5"/>
  <c r="P509" i="5"/>
  <c r="O509" i="5"/>
  <c r="N509" i="5"/>
  <c r="M509" i="5"/>
  <c r="L509" i="5"/>
  <c r="K509" i="5"/>
  <c r="J509" i="5"/>
  <c r="I509" i="5"/>
  <c r="H509" i="5"/>
  <c r="G509" i="5"/>
  <c r="F509" i="5"/>
  <c r="E509" i="5"/>
  <c r="D509" i="5"/>
  <c r="C509" i="5"/>
  <c r="T508" i="5"/>
  <c r="S508" i="5"/>
  <c r="R508" i="5"/>
  <c r="Q508" i="5"/>
  <c r="P508" i="5"/>
  <c r="O508" i="5"/>
  <c r="N508" i="5"/>
  <c r="M508" i="5"/>
  <c r="L508" i="5"/>
  <c r="K508" i="5"/>
  <c r="J508" i="5"/>
  <c r="I508" i="5"/>
  <c r="H508" i="5"/>
  <c r="G508" i="5"/>
  <c r="F508" i="5"/>
  <c r="E508" i="5"/>
  <c r="D508" i="5"/>
  <c r="C508" i="5"/>
  <c r="T507" i="5"/>
  <c r="S507" i="5"/>
  <c r="R507" i="5"/>
  <c r="Q507" i="5"/>
  <c r="P507" i="5"/>
  <c r="O507" i="5"/>
  <c r="N507" i="5"/>
  <c r="M507" i="5"/>
  <c r="L507" i="5"/>
  <c r="K507" i="5"/>
  <c r="J507" i="5"/>
  <c r="I507" i="5"/>
  <c r="H507" i="5"/>
  <c r="G507" i="5"/>
  <c r="F507" i="5"/>
  <c r="E507" i="5"/>
  <c r="D507" i="5"/>
  <c r="C507" i="5"/>
  <c r="T506" i="5"/>
  <c r="S506" i="5"/>
  <c r="R506" i="5"/>
  <c r="Q506" i="5"/>
  <c r="P506" i="5"/>
  <c r="O506" i="5"/>
  <c r="N506" i="5"/>
  <c r="M506" i="5"/>
  <c r="L506" i="5"/>
  <c r="K506" i="5"/>
  <c r="J506" i="5"/>
  <c r="I506" i="5"/>
  <c r="H506" i="5"/>
  <c r="G506" i="5"/>
  <c r="F506" i="5"/>
  <c r="E506" i="5"/>
  <c r="D506" i="5"/>
  <c r="C506" i="5"/>
  <c r="T505" i="5"/>
  <c r="S505" i="5"/>
  <c r="R505" i="5"/>
  <c r="Q505" i="5"/>
  <c r="P505" i="5"/>
  <c r="O505" i="5"/>
  <c r="N505" i="5"/>
  <c r="M505" i="5"/>
  <c r="L505" i="5"/>
  <c r="K505" i="5"/>
  <c r="J505" i="5"/>
  <c r="I505" i="5"/>
  <c r="H505" i="5"/>
  <c r="G505" i="5"/>
  <c r="F505" i="5"/>
  <c r="E505" i="5"/>
  <c r="D505" i="5"/>
  <c r="C505" i="5"/>
  <c r="T504" i="5"/>
  <c r="S504" i="5"/>
  <c r="R504" i="5"/>
  <c r="Q504" i="5"/>
  <c r="P504" i="5"/>
  <c r="O504" i="5"/>
  <c r="N504" i="5"/>
  <c r="M504" i="5"/>
  <c r="L504" i="5"/>
  <c r="K504" i="5"/>
  <c r="J504" i="5"/>
  <c r="I504" i="5"/>
  <c r="H504" i="5"/>
  <c r="G504" i="5"/>
  <c r="F504" i="5"/>
  <c r="E504" i="5"/>
  <c r="D504" i="5"/>
  <c r="C504" i="5"/>
  <c r="T503" i="5"/>
  <c r="S503" i="5"/>
  <c r="R503" i="5"/>
  <c r="Q503" i="5"/>
  <c r="P503" i="5"/>
  <c r="O503" i="5"/>
  <c r="N503" i="5"/>
  <c r="M503" i="5"/>
  <c r="L503" i="5"/>
  <c r="K503" i="5"/>
  <c r="J503" i="5"/>
  <c r="I503" i="5"/>
  <c r="H503" i="5"/>
  <c r="G503" i="5"/>
  <c r="F503" i="5"/>
  <c r="E503" i="5"/>
  <c r="D503" i="5"/>
  <c r="C503" i="5"/>
  <c r="T502" i="5"/>
  <c r="S502" i="5"/>
  <c r="R502" i="5"/>
  <c r="Q502" i="5"/>
  <c r="P502" i="5"/>
  <c r="O502" i="5"/>
  <c r="N502" i="5"/>
  <c r="M502" i="5"/>
  <c r="L502" i="5"/>
  <c r="K502" i="5"/>
  <c r="J502" i="5"/>
  <c r="I502" i="5"/>
  <c r="H502" i="5"/>
  <c r="G502" i="5"/>
  <c r="F502" i="5"/>
  <c r="E502" i="5"/>
  <c r="D502" i="5"/>
  <c r="C502" i="5"/>
  <c r="T501" i="5"/>
  <c r="S501" i="5"/>
  <c r="R501" i="5"/>
  <c r="Q501" i="5"/>
  <c r="P501" i="5"/>
  <c r="O501" i="5"/>
  <c r="N501" i="5"/>
  <c r="M501" i="5"/>
  <c r="L501" i="5"/>
  <c r="K501" i="5"/>
  <c r="J501" i="5"/>
  <c r="I501" i="5"/>
  <c r="H501" i="5"/>
  <c r="G501" i="5"/>
  <c r="F501" i="5"/>
  <c r="E501" i="5"/>
  <c r="D501" i="5"/>
  <c r="C501" i="5"/>
  <c r="T500" i="5"/>
  <c r="S500" i="5"/>
  <c r="R500" i="5"/>
  <c r="Q500" i="5"/>
  <c r="P500" i="5"/>
  <c r="O500" i="5"/>
  <c r="N500" i="5"/>
  <c r="M500" i="5"/>
  <c r="L500" i="5"/>
  <c r="K500" i="5"/>
  <c r="J500" i="5"/>
  <c r="I500" i="5"/>
  <c r="H500" i="5"/>
  <c r="G500" i="5"/>
  <c r="F500" i="5"/>
  <c r="E500" i="5"/>
  <c r="D500" i="5"/>
  <c r="C500" i="5"/>
  <c r="T499" i="5"/>
  <c r="S499" i="5"/>
  <c r="R499" i="5"/>
  <c r="Q499" i="5"/>
  <c r="P499" i="5"/>
  <c r="O499" i="5"/>
  <c r="N499" i="5"/>
  <c r="M499" i="5"/>
  <c r="L499" i="5"/>
  <c r="K499" i="5"/>
  <c r="J499" i="5"/>
  <c r="I499" i="5"/>
  <c r="H499" i="5"/>
  <c r="G499" i="5"/>
  <c r="F499" i="5"/>
  <c r="E499" i="5"/>
  <c r="D499" i="5"/>
  <c r="C499" i="5"/>
  <c r="T498" i="5"/>
  <c r="S498" i="5"/>
  <c r="R498" i="5"/>
  <c r="Q498" i="5"/>
  <c r="P498" i="5"/>
  <c r="O498" i="5"/>
  <c r="N498" i="5"/>
  <c r="M498" i="5"/>
  <c r="L498" i="5"/>
  <c r="K498" i="5"/>
  <c r="J498" i="5"/>
  <c r="I498" i="5"/>
  <c r="H498" i="5"/>
  <c r="G498" i="5"/>
  <c r="F498" i="5"/>
  <c r="E498" i="5"/>
  <c r="D498" i="5"/>
  <c r="C498" i="5"/>
  <c r="T497" i="5"/>
  <c r="S497" i="5"/>
  <c r="R497" i="5"/>
  <c r="Q497" i="5"/>
  <c r="P497" i="5"/>
  <c r="O497" i="5"/>
  <c r="N497" i="5"/>
  <c r="M497" i="5"/>
  <c r="L497" i="5"/>
  <c r="K497" i="5"/>
  <c r="J497" i="5"/>
  <c r="I497" i="5"/>
  <c r="H497" i="5"/>
  <c r="G497" i="5"/>
  <c r="F497" i="5"/>
  <c r="E497" i="5"/>
  <c r="D497" i="5"/>
  <c r="C497" i="5"/>
  <c r="T496" i="5"/>
  <c r="S496" i="5"/>
  <c r="R496" i="5"/>
  <c r="Q496" i="5"/>
  <c r="P496" i="5"/>
  <c r="O496" i="5"/>
  <c r="N496" i="5"/>
  <c r="M496" i="5"/>
  <c r="L496" i="5"/>
  <c r="K496" i="5"/>
  <c r="J496" i="5"/>
  <c r="I496" i="5"/>
  <c r="H496" i="5"/>
  <c r="G496" i="5"/>
  <c r="F496" i="5"/>
  <c r="E496" i="5"/>
  <c r="D496" i="5"/>
  <c r="C496" i="5"/>
  <c r="T495" i="5"/>
  <c r="S495" i="5"/>
  <c r="R495" i="5"/>
  <c r="Q495" i="5"/>
  <c r="P495" i="5"/>
  <c r="O495" i="5"/>
  <c r="N495" i="5"/>
  <c r="M495" i="5"/>
  <c r="L495" i="5"/>
  <c r="K495" i="5"/>
  <c r="J495" i="5"/>
  <c r="I495" i="5"/>
  <c r="H495" i="5"/>
  <c r="G495" i="5"/>
  <c r="F495" i="5"/>
  <c r="E495" i="5"/>
  <c r="D495" i="5"/>
  <c r="C495" i="5"/>
  <c r="T494" i="5"/>
  <c r="S494" i="5"/>
  <c r="R494" i="5"/>
  <c r="Q494" i="5"/>
  <c r="P494" i="5"/>
  <c r="O494" i="5"/>
  <c r="N494" i="5"/>
  <c r="M494" i="5"/>
  <c r="L494" i="5"/>
  <c r="K494" i="5"/>
  <c r="J494" i="5"/>
  <c r="I494" i="5"/>
  <c r="H494" i="5"/>
  <c r="G494" i="5"/>
  <c r="F494" i="5"/>
  <c r="E494" i="5"/>
  <c r="D494" i="5"/>
  <c r="C494" i="5"/>
  <c r="T493" i="5"/>
  <c r="S493" i="5"/>
  <c r="R493" i="5"/>
  <c r="Q493" i="5"/>
  <c r="P493" i="5"/>
  <c r="O493" i="5"/>
  <c r="N493" i="5"/>
  <c r="M493" i="5"/>
  <c r="L493" i="5"/>
  <c r="K493" i="5"/>
  <c r="J493" i="5"/>
  <c r="I493" i="5"/>
  <c r="H493" i="5"/>
  <c r="G493" i="5"/>
  <c r="F493" i="5"/>
  <c r="E493" i="5"/>
  <c r="D493" i="5"/>
  <c r="C493" i="5"/>
  <c r="T492" i="5"/>
  <c r="S492" i="5"/>
  <c r="R492" i="5"/>
  <c r="Q492" i="5"/>
  <c r="P492" i="5"/>
  <c r="O492" i="5"/>
  <c r="N492" i="5"/>
  <c r="M492" i="5"/>
  <c r="L492" i="5"/>
  <c r="K492" i="5"/>
  <c r="J492" i="5"/>
  <c r="I492" i="5"/>
  <c r="H492" i="5"/>
  <c r="G492" i="5"/>
  <c r="F492" i="5"/>
  <c r="E492" i="5"/>
  <c r="D492" i="5"/>
  <c r="C492" i="5"/>
  <c r="T491" i="5"/>
  <c r="S491" i="5"/>
  <c r="R491" i="5"/>
  <c r="Q491" i="5"/>
  <c r="P491" i="5"/>
  <c r="O491" i="5"/>
  <c r="N491" i="5"/>
  <c r="M491" i="5"/>
  <c r="L491" i="5"/>
  <c r="K491" i="5"/>
  <c r="J491" i="5"/>
  <c r="I491" i="5"/>
  <c r="H491" i="5"/>
  <c r="G491" i="5"/>
  <c r="F491" i="5"/>
  <c r="E491" i="5"/>
  <c r="D491" i="5"/>
  <c r="C491" i="5"/>
  <c r="T490" i="5"/>
  <c r="S490" i="5"/>
  <c r="R490" i="5"/>
  <c r="Q490" i="5"/>
  <c r="P490" i="5"/>
  <c r="O490" i="5"/>
  <c r="N490" i="5"/>
  <c r="M490" i="5"/>
  <c r="L490" i="5"/>
  <c r="K490" i="5"/>
  <c r="J490" i="5"/>
  <c r="I490" i="5"/>
  <c r="H490" i="5"/>
  <c r="G490" i="5"/>
  <c r="F490" i="5"/>
  <c r="E490" i="5"/>
  <c r="D490" i="5"/>
  <c r="C490" i="5"/>
  <c r="T489" i="5"/>
  <c r="S489" i="5"/>
  <c r="R489" i="5"/>
  <c r="Q489" i="5"/>
  <c r="P489" i="5"/>
  <c r="O489" i="5"/>
  <c r="N489" i="5"/>
  <c r="M489" i="5"/>
  <c r="L489" i="5"/>
  <c r="K489" i="5"/>
  <c r="J489" i="5"/>
  <c r="I489" i="5"/>
  <c r="H489" i="5"/>
  <c r="G489" i="5"/>
  <c r="F489" i="5"/>
  <c r="E489" i="5"/>
  <c r="D489" i="5"/>
  <c r="C489" i="5"/>
  <c r="T488" i="5"/>
  <c r="S488" i="5"/>
  <c r="R488" i="5"/>
  <c r="Q488" i="5"/>
  <c r="P488" i="5"/>
  <c r="O488" i="5"/>
  <c r="N488" i="5"/>
  <c r="M488" i="5"/>
  <c r="L488" i="5"/>
  <c r="K488" i="5"/>
  <c r="J488" i="5"/>
  <c r="I488" i="5"/>
  <c r="H488" i="5"/>
  <c r="G488" i="5"/>
  <c r="F488" i="5"/>
  <c r="E488" i="5"/>
  <c r="D488" i="5"/>
  <c r="C488" i="5"/>
  <c r="T487" i="5"/>
  <c r="S487" i="5"/>
  <c r="R487" i="5"/>
  <c r="Q487" i="5"/>
  <c r="P487" i="5"/>
  <c r="O487" i="5"/>
  <c r="N487" i="5"/>
  <c r="M487" i="5"/>
  <c r="L487" i="5"/>
  <c r="K487" i="5"/>
  <c r="J487" i="5"/>
  <c r="I487" i="5"/>
  <c r="H487" i="5"/>
  <c r="G487" i="5"/>
  <c r="F487" i="5"/>
  <c r="E487" i="5"/>
  <c r="D487" i="5"/>
  <c r="C487" i="5"/>
  <c r="T486" i="5"/>
  <c r="S486" i="5"/>
  <c r="R486" i="5"/>
  <c r="Q486" i="5"/>
  <c r="P486" i="5"/>
  <c r="O486" i="5"/>
  <c r="N486" i="5"/>
  <c r="M486" i="5"/>
  <c r="L486" i="5"/>
  <c r="K486" i="5"/>
  <c r="J486" i="5"/>
  <c r="I486" i="5"/>
  <c r="H486" i="5"/>
  <c r="G486" i="5"/>
  <c r="F486" i="5"/>
  <c r="E486" i="5"/>
  <c r="D486" i="5"/>
  <c r="C486" i="5"/>
  <c r="T485" i="5"/>
  <c r="S485" i="5"/>
  <c r="R485" i="5"/>
  <c r="Q485" i="5"/>
  <c r="P485" i="5"/>
  <c r="O485" i="5"/>
  <c r="N485" i="5"/>
  <c r="M485" i="5"/>
  <c r="L485" i="5"/>
  <c r="K485" i="5"/>
  <c r="J485" i="5"/>
  <c r="I485" i="5"/>
  <c r="H485" i="5"/>
  <c r="G485" i="5"/>
  <c r="F485" i="5"/>
  <c r="E485" i="5"/>
  <c r="D485" i="5"/>
  <c r="C485" i="5"/>
  <c r="T484" i="5"/>
  <c r="S484" i="5"/>
  <c r="R484" i="5"/>
  <c r="Q484" i="5"/>
  <c r="P484" i="5"/>
  <c r="O484" i="5"/>
  <c r="N484" i="5"/>
  <c r="M484" i="5"/>
  <c r="L484" i="5"/>
  <c r="K484" i="5"/>
  <c r="J484" i="5"/>
  <c r="I484" i="5"/>
  <c r="H484" i="5"/>
  <c r="G484" i="5"/>
  <c r="F484" i="5"/>
  <c r="E484" i="5"/>
  <c r="D484" i="5"/>
  <c r="C484" i="5"/>
  <c r="T483" i="5"/>
  <c r="S483" i="5"/>
  <c r="R483" i="5"/>
  <c r="Q483" i="5"/>
  <c r="P483" i="5"/>
  <c r="O483" i="5"/>
  <c r="N483" i="5"/>
  <c r="M483" i="5"/>
  <c r="L483" i="5"/>
  <c r="K483" i="5"/>
  <c r="J483" i="5"/>
  <c r="I483" i="5"/>
  <c r="H483" i="5"/>
  <c r="G483" i="5"/>
  <c r="F483" i="5"/>
  <c r="E483" i="5"/>
  <c r="D483" i="5"/>
  <c r="C483" i="5"/>
  <c r="T482" i="5"/>
  <c r="S482" i="5"/>
  <c r="R482" i="5"/>
  <c r="Q482" i="5"/>
  <c r="P482" i="5"/>
  <c r="O482" i="5"/>
  <c r="N482" i="5"/>
  <c r="M482" i="5"/>
  <c r="L482" i="5"/>
  <c r="K482" i="5"/>
  <c r="J482" i="5"/>
  <c r="I482" i="5"/>
  <c r="H482" i="5"/>
  <c r="G482" i="5"/>
  <c r="F482" i="5"/>
  <c r="E482" i="5"/>
  <c r="D482" i="5"/>
  <c r="C482" i="5"/>
  <c r="T481" i="5"/>
  <c r="S481" i="5"/>
  <c r="R481" i="5"/>
  <c r="Q481" i="5"/>
  <c r="P481" i="5"/>
  <c r="O481" i="5"/>
  <c r="N481" i="5"/>
  <c r="M481" i="5"/>
  <c r="L481" i="5"/>
  <c r="K481" i="5"/>
  <c r="J481" i="5"/>
  <c r="I481" i="5"/>
  <c r="H481" i="5"/>
  <c r="G481" i="5"/>
  <c r="F481" i="5"/>
  <c r="E481" i="5"/>
  <c r="D481" i="5"/>
  <c r="C481" i="5"/>
  <c r="T480" i="5"/>
  <c r="S480" i="5"/>
  <c r="R480" i="5"/>
  <c r="Q480" i="5"/>
  <c r="P480" i="5"/>
  <c r="O480" i="5"/>
  <c r="N480" i="5"/>
  <c r="M480" i="5"/>
  <c r="L480" i="5"/>
  <c r="K480" i="5"/>
  <c r="J480" i="5"/>
  <c r="I480" i="5"/>
  <c r="H480" i="5"/>
  <c r="G480" i="5"/>
  <c r="F480" i="5"/>
  <c r="E480" i="5"/>
  <c r="D480" i="5"/>
  <c r="C480" i="5"/>
  <c r="T479" i="5"/>
  <c r="S479" i="5"/>
  <c r="R479" i="5"/>
  <c r="Q479" i="5"/>
  <c r="P479" i="5"/>
  <c r="O479" i="5"/>
  <c r="N479" i="5"/>
  <c r="M479" i="5"/>
  <c r="L479" i="5"/>
  <c r="K479" i="5"/>
  <c r="J479" i="5"/>
  <c r="I479" i="5"/>
  <c r="H479" i="5"/>
  <c r="G479" i="5"/>
  <c r="F479" i="5"/>
  <c r="E479" i="5"/>
  <c r="D479" i="5"/>
  <c r="C479" i="5"/>
  <c r="T478" i="5"/>
  <c r="S478" i="5"/>
  <c r="R478" i="5"/>
  <c r="Q478" i="5"/>
  <c r="P478" i="5"/>
  <c r="O478" i="5"/>
  <c r="N478" i="5"/>
  <c r="M478" i="5"/>
  <c r="L478" i="5"/>
  <c r="K478" i="5"/>
  <c r="J478" i="5"/>
  <c r="I478" i="5"/>
  <c r="H478" i="5"/>
  <c r="G478" i="5"/>
  <c r="F478" i="5"/>
  <c r="E478" i="5"/>
  <c r="D478" i="5"/>
  <c r="C478" i="5"/>
  <c r="T477" i="5"/>
  <c r="S477" i="5"/>
  <c r="R477" i="5"/>
  <c r="Q477" i="5"/>
  <c r="P477" i="5"/>
  <c r="O477" i="5"/>
  <c r="N477" i="5"/>
  <c r="M477" i="5"/>
  <c r="L477" i="5"/>
  <c r="K477" i="5"/>
  <c r="J477" i="5"/>
  <c r="I477" i="5"/>
  <c r="H477" i="5"/>
  <c r="G477" i="5"/>
  <c r="F477" i="5"/>
  <c r="E477" i="5"/>
  <c r="D477" i="5"/>
  <c r="C477" i="5"/>
  <c r="T476" i="5"/>
  <c r="S476" i="5"/>
  <c r="R476" i="5"/>
  <c r="Q476" i="5"/>
  <c r="P476" i="5"/>
  <c r="O476" i="5"/>
  <c r="N476" i="5"/>
  <c r="M476" i="5"/>
  <c r="L476" i="5"/>
  <c r="K476" i="5"/>
  <c r="J476" i="5"/>
  <c r="I476" i="5"/>
  <c r="H476" i="5"/>
  <c r="G476" i="5"/>
  <c r="F476" i="5"/>
  <c r="E476" i="5"/>
  <c r="D476" i="5"/>
  <c r="C476" i="5"/>
  <c r="T475" i="5"/>
  <c r="S475" i="5"/>
  <c r="R475" i="5"/>
  <c r="Q475" i="5"/>
  <c r="P475" i="5"/>
  <c r="O475" i="5"/>
  <c r="N475" i="5"/>
  <c r="M475" i="5"/>
  <c r="L475" i="5"/>
  <c r="K475" i="5"/>
  <c r="J475" i="5"/>
  <c r="I475" i="5"/>
  <c r="H475" i="5"/>
  <c r="G475" i="5"/>
  <c r="F475" i="5"/>
  <c r="E475" i="5"/>
  <c r="D475" i="5"/>
  <c r="C475" i="5"/>
  <c r="T474" i="5"/>
  <c r="S474" i="5"/>
  <c r="R474" i="5"/>
  <c r="Q474" i="5"/>
  <c r="P474" i="5"/>
  <c r="O474" i="5"/>
  <c r="N474" i="5"/>
  <c r="M474" i="5"/>
  <c r="L474" i="5"/>
  <c r="K474" i="5"/>
  <c r="J474" i="5"/>
  <c r="I474" i="5"/>
  <c r="H474" i="5"/>
  <c r="G474" i="5"/>
  <c r="F474" i="5"/>
  <c r="E474" i="5"/>
  <c r="D474" i="5"/>
  <c r="C474" i="5"/>
  <c r="T473" i="5"/>
  <c r="S473" i="5"/>
  <c r="R473" i="5"/>
  <c r="Q473" i="5"/>
  <c r="P473" i="5"/>
  <c r="O473" i="5"/>
  <c r="N473" i="5"/>
  <c r="M473" i="5"/>
  <c r="L473" i="5"/>
  <c r="K473" i="5"/>
  <c r="J473" i="5"/>
  <c r="I473" i="5"/>
  <c r="H473" i="5"/>
  <c r="G473" i="5"/>
  <c r="F473" i="5"/>
  <c r="E473" i="5"/>
  <c r="D473" i="5"/>
  <c r="C473" i="5"/>
  <c r="T472" i="5"/>
  <c r="S472" i="5"/>
  <c r="R472" i="5"/>
  <c r="Q472" i="5"/>
  <c r="P472" i="5"/>
  <c r="O472" i="5"/>
  <c r="N472" i="5"/>
  <c r="M472" i="5"/>
  <c r="L472" i="5"/>
  <c r="K472" i="5"/>
  <c r="J472" i="5"/>
  <c r="I472" i="5"/>
  <c r="H472" i="5"/>
  <c r="G472" i="5"/>
  <c r="F472" i="5"/>
  <c r="E472" i="5"/>
  <c r="D472" i="5"/>
  <c r="C472" i="5"/>
  <c r="T471" i="5"/>
  <c r="S471" i="5"/>
  <c r="R471" i="5"/>
  <c r="Q471" i="5"/>
  <c r="P471" i="5"/>
  <c r="O471" i="5"/>
  <c r="N471" i="5"/>
  <c r="M471" i="5"/>
  <c r="L471" i="5"/>
  <c r="K471" i="5"/>
  <c r="J471" i="5"/>
  <c r="I471" i="5"/>
  <c r="H471" i="5"/>
  <c r="G471" i="5"/>
  <c r="F471" i="5"/>
  <c r="E471" i="5"/>
  <c r="D471" i="5"/>
  <c r="C471" i="5"/>
  <c r="T470" i="5"/>
  <c r="S470" i="5"/>
  <c r="R470" i="5"/>
  <c r="Q470" i="5"/>
  <c r="P470" i="5"/>
  <c r="O470" i="5"/>
  <c r="N470" i="5"/>
  <c r="M470" i="5"/>
  <c r="L470" i="5"/>
  <c r="K470" i="5"/>
  <c r="J470" i="5"/>
  <c r="I470" i="5"/>
  <c r="H470" i="5"/>
  <c r="G470" i="5"/>
  <c r="F470" i="5"/>
  <c r="E470" i="5"/>
  <c r="D470" i="5"/>
  <c r="C470" i="5"/>
  <c r="T469" i="5"/>
  <c r="S469" i="5"/>
  <c r="R469" i="5"/>
  <c r="Q469" i="5"/>
  <c r="P469" i="5"/>
  <c r="O469" i="5"/>
  <c r="N469" i="5"/>
  <c r="M469" i="5"/>
  <c r="L469" i="5"/>
  <c r="K469" i="5"/>
  <c r="J469" i="5"/>
  <c r="I469" i="5"/>
  <c r="H469" i="5"/>
  <c r="G469" i="5"/>
  <c r="F469" i="5"/>
  <c r="E469" i="5"/>
  <c r="D469" i="5"/>
  <c r="C469" i="5"/>
  <c r="T468" i="5"/>
  <c r="S468" i="5"/>
  <c r="R468" i="5"/>
  <c r="Q468" i="5"/>
  <c r="P468" i="5"/>
  <c r="O468" i="5"/>
  <c r="N468" i="5"/>
  <c r="M468" i="5"/>
  <c r="L468" i="5"/>
  <c r="K468" i="5"/>
  <c r="J468" i="5"/>
  <c r="I468" i="5"/>
  <c r="H468" i="5"/>
  <c r="G468" i="5"/>
  <c r="F468" i="5"/>
  <c r="E468" i="5"/>
  <c r="D468" i="5"/>
  <c r="C468" i="5"/>
  <c r="T467" i="5"/>
  <c r="S467" i="5"/>
  <c r="R467" i="5"/>
  <c r="Q467" i="5"/>
  <c r="P467" i="5"/>
  <c r="O467" i="5"/>
  <c r="N467" i="5"/>
  <c r="M467" i="5"/>
  <c r="L467" i="5"/>
  <c r="K467" i="5"/>
  <c r="J467" i="5"/>
  <c r="I467" i="5"/>
  <c r="H467" i="5"/>
  <c r="G467" i="5"/>
  <c r="F467" i="5"/>
  <c r="E467" i="5"/>
  <c r="D467" i="5"/>
  <c r="C467" i="5"/>
  <c r="T466" i="5"/>
  <c r="S466" i="5"/>
  <c r="R466" i="5"/>
  <c r="Q466" i="5"/>
  <c r="P466" i="5"/>
  <c r="O466" i="5"/>
  <c r="N466" i="5"/>
  <c r="M466" i="5"/>
  <c r="L466" i="5"/>
  <c r="K466" i="5"/>
  <c r="J466" i="5"/>
  <c r="I466" i="5"/>
  <c r="H466" i="5"/>
  <c r="G466" i="5"/>
  <c r="F466" i="5"/>
  <c r="E466" i="5"/>
  <c r="D466" i="5"/>
  <c r="C466" i="5"/>
  <c r="T465" i="5"/>
  <c r="S465" i="5"/>
  <c r="R465" i="5"/>
  <c r="Q465" i="5"/>
  <c r="P465" i="5"/>
  <c r="O465" i="5"/>
  <c r="N465" i="5"/>
  <c r="M465" i="5"/>
  <c r="L465" i="5"/>
  <c r="K465" i="5"/>
  <c r="J465" i="5"/>
  <c r="I465" i="5"/>
  <c r="H465" i="5"/>
  <c r="G465" i="5"/>
  <c r="F465" i="5"/>
  <c r="E465" i="5"/>
  <c r="D465" i="5"/>
  <c r="C465" i="5"/>
  <c r="T464" i="5"/>
  <c r="S464" i="5"/>
  <c r="R464" i="5"/>
  <c r="Q464" i="5"/>
  <c r="P464" i="5"/>
  <c r="O464" i="5"/>
  <c r="N464" i="5"/>
  <c r="M464" i="5"/>
  <c r="L464" i="5"/>
  <c r="K464" i="5"/>
  <c r="J464" i="5"/>
  <c r="I464" i="5"/>
  <c r="H464" i="5"/>
  <c r="G464" i="5"/>
  <c r="F464" i="5"/>
  <c r="E464" i="5"/>
  <c r="D464" i="5"/>
  <c r="C464" i="5"/>
  <c r="T463" i="5"/>
  <c r="S463" i="5"/>
  <c r="R463" i="5"/>
  <c r="Q463" i="5"/>
  <c r="P463" i="5"/>
  <c r="O463" i="5"/>
  <c r="N463" i="5"/>
  <c r="M463" i="5"/>
  <c r="L463" i="5"/>
  <c r="K463" i="5"/>
  <c r="J463" i="5"/>
  <c r="I463" i="5"/>
  <c r="H463" i="5"/>
  <c r="G463" i="5"/>
  <c r="F463" i="5"/>
  <c r="E463" i="5"/>
  <c r="D463" i="5"/>
  <c r="C463" i="5"/>
  <c r="T462" i="5"/>
  <c r="S462" i="5"/>
  <c r="R462" i="5"/>
  <c r="Q462" i="5"/>
  <c r="P462" i="5"/>
  <c r="O462" i="5"/>
  <c r="N462" i="5"/>
  <c r="M462" i="5"/>
  <c r="L462" i="5"/>
  <c r="K462" i="5"/>
  <c r="J462" i="5"/>
  <c r="I462" i="5"/>
  <c r="H462" i="5"/>
  <c r="G462" i="5"/>
  <c r="F462" i="5"/>
  <c r="E462" i="5"/>
  <c r="D462" i="5"/>
  <c r="C462" i="5"/>
  <c r="T461" i="5"/>
  <c r="S461" i="5"/>
  <c r="R461" i="5"/>
  <c r="Q461" i="5"/>
  <c r="P461" i="5"/>
  <c r="O461" i="5"/>
  <c r="N461" i="5"/>
  <c r="M461" i="5"/>
  <c r="L461" i="5"/>
  <c r="K461" i="5"/>
  <c r="J461" i="5"/>
  <c r="I461" i="5"/>
  <c r="H461" i="5"/>
  <c r="G461" i="5"/>
  <c r="F461" i="5"/>
  <c r="E461" i="5"/>
  <c r="D461" i="5"/>
  <c r="C461" i="5"/>
  <c r="T460" i="5"/>
  <c r="S460" i="5"/>
  <c r="R460" i="5"/>
  <c r="Q460" i="5"/>
  <c r="P460" i="5"/>
  <c r="O460" i="5"/>
  <c r="N460" i="5"/>
  <c r="M460" i="5"/>
  <c r="L460" i="5"/>
  <c r="K460" i="5"/>
  <c r="J460" i="5"/>
  <c r="I460" i="5"/>
  <c r="H460" i="5"/>
  <c r="G460" i="5"/>
  <c r="F460" i="5"/>
  <c r="E460" i="5"/>
  <c r="D460" i="5"/>
  <c r="C460" i="5"/>
  <c r="T459" i="5"/>
  <c r="S459" i="5"/>
  <c r="R459" i="5"/>
  <c r="Q459" i="5"/>
  <c r="P459" i="5"/>
  <c r="O459" i="5"/>
  <c r="N459" i="5"/>
  <c r="M459" i="5"/>
  <c r="L459" i="5"/>
  <c r="K459" i="5"/>
  <c r="J459" i="5"/>
  <c r="I459" i="5"/>
  <c r="H459" i="5"/>
  <c r="G459" i="5"/>
  <c r="F459" i="5"/>
  <c r="E459" i="5"/>
  <c r="D459" i="5"/>
  <c r="C459" i="5"/>
  <c r="T458" i="5"/>
  <c r="S458" i="5"/>
  <c r="R458" i="5"/>
  <c r="Q458" i="5"/>
  <c r="P458" i="5"/>
  <c r="O458" i="5"/>
  <c r="N458" i="5"/>
  <c r="M458" i="5"/>
  <c r="L458" i="5"/>
  <c r="K458" i="5"/>
  <c r="J458" i="5"/>
  <c r="I458" i="5"/>
  <c r="H458" i="5"/>
  <c r="G458" i="5"/>
  <c r="F458" i="5"/>
  <c r="E458" i="5"/>
  <c r="D458" i="5"/>
  <c r="C458" i="5"/>
  <c r="T457" i="5"/>
  <c r="S457" i="5"/>
  <c r="R457" i="5"/>
  <c r="Q457" i="5"/>
  <c r="P457" i="5"/>
  <c r="O457" i="5"/>
  <c r="N457" i="5"/>
  <c r="M457" i="5"/>
  <c r="L457" i="5"/>
  <c r="K457" i="5"/>
  <c r="J457" i="5"/>
  <c r="I457" i="5"/>
  <c r="H457" i="5"/>
  <c r="G457" i="5"/>
  <c r="F457" i="5"/>
  <c r="E457" i="5"/>
  <c r="D457" i="5"/>
  <c r="C457" i="5"/>
  <c r="T456" i="5"/>
  <c r="S456" i="5"/>
  <c r="R456" i="5"/>
  <c r="Q456" i="5"/>
  <c r="P456" i="5"/>
  <c r="O456" i="5"/>
  <c r="N456" i="5"/>
  <c r="M456" i="5"/>
  <c r="L456" i="5"/>
  <c r="K456" i="5"/>
  <c r="J456" i="5"/>
  <c r="I456" i="5"/>
  <c r="H456" i="5"/>
  <c r="G456" i="5"/>
  <c r="F456" i="5"/>
  <c r="E456" i="5"/>
  <c r="D456" i="5"/>
  <c r="C456" i="5"/>
  <c r="T455" i="5"/>
  <c r="S455" i="5"/>
  <c r="R455" i="5"/>
  <c r="Q455" i="5"/>
  <c r="P455" i="5"/>
  <c r="O455" i="5"/>
  <c r="N455" i="5"/>
  <c r="M455" i="5"/>
  <c r="L455" i="5"/>
  <c r="K455" i="5"/>
  <c r="J455" i="5"/>
  <c r="I455" i="5"/>
  <c r="H455" i="5"/>
  <c r="G455" i="5"/>
  <c r="F455" i="5"/>
  <c r="E455" i="5"/>
  <c r="D455" i="5"/>
  <c r="C455" i="5"/>
  <c r="T454" i="5"/>
  <c r="S454" i="5"/>
  <c r="R454" i="5"/>
  <c r="Q454" i="5"/>
  <c r="P454" i="5"/>
  <c r="O454" i="5"/>
  <c r="N454" i="5"/>
  <c r="M454" i="5"/>
  <c r="L454" i="5"/>
  <c r="K454" i="5"/>
  <c r="J454" i="5"/>
  <c r="I454" i="5"/>
  <c r="H454" i="5"/>
  <c r="G454" i="5"/>
  <c r="F454" i="5"/>
  <c r="E454" i="5"/>
  <c r="D454" i="5"/>
  <c r="C454" i="5"/>
  <c r="T453" i="5"/>
  <c r="S453" i="5"/>
  <c r="R453" i="5"/>
  <c r="Q453" i="5"/>
  <c r="P453" i="5"/>
  <c r="O453" i="5"/>
  <c r="N453" i="5"/>
  <c r="M453" i="5"/>
  <c r="L453" i="5"/>
  <c r="K453" i="5"/>
  <c r="J453" i="5"/>
  <c r="I453" i="5"/>
  <c r="H453" i="5"/>
  <c r="G453" i="5"/>
  <c r="F453" i="5"/>
  <c r="E453" i="5"/>
  <c r="D453" i="5"/>
  <c r="C453" i="5"/>
  <c r="T452" i="5"/>
  <c r="S452" i="5"/>
  <c r="R452" i="5"/>
  <c r="Q452" i="5"/>
  <c r="P452" i="5"/>
  <c r="O452" i="5"/>
  <c r="N452" i="5"/>
  <c r="M452" i="5"/>
  <c r="L452" i="5"/>
  <c r="K452" i="5"/>
  <c r="J452" i="5"/>
  <c r="I452" i="5"/>
  <c r="H452" i="5"/>
  <c r="G452" i="5"/>
  <c r="F452" i="5"/>
  <c r="E452" i="5"/>
  <c r="D452" i="5"/>
  <c r="C452" i="5"/>
  <c r="T451" i="5"/>
  <c r="S451" i="5"/>
  <c r="R451" i="5"/>
  <c r="Q451" i="5"/>
  <c r="P451" i="5"/>
  <c r="O451" i="5"/>
  <c r="N451" i="5"/>
  <c r="M451" i="5"/>
  <c r="L451" i="5"/>
  <c r="K451" i="5"/>
  <c r="J451" i="5"/>
  <c r="I451" i="5"/>
  <c r="H451" i="5"/>
  <c r="G451" i="5"/>
  <c r="F451" i="5"/>
  <c r="E451" i="5"/>
  <c r="D451" i="5"/>
  <c r="C451" i="5"/>
  <c r="T450" i="5"/>
  <c r="S450" i="5"/>
  <c r="R450" i="5"/>
  <c r="Q450" i="5"/>
  <c r="P450" i="5"/>
  <c r="O450" i="5"/>
  <c r="N450" i="5"/>
  <c r="M450" i="5"/>
  <c r="L450" i="5"/>
  <c r="K450" i="5"/>
  <c r="J450" i="5"/>
  <c r="I450" i="5"/>
  <c r="H450" i="5"/>
  <c r="G450" i="5"/>
  <c r="F450" i="5"/>
  <c r="E450" i="5"/>
  <c r="D450" i="5"/>
  <c r="C450" i="5"/>
  <c r="T449" i="5"/>
  <c r="S449" i="5"/>
  <c r="R449" i="5"/>
  <c r="Q449" i="5"/>
  <c r="P449" i="5"/>
  <c r="O449" i="5"/>
  <c r="N449" i="5"/>
  <c r="M449" i="5"/>
  <c r="L449" i="5"/>
  <c r="K449" i="5"/>
  <c r="J449" i="5"/>
  <c r="I449" i="5"/>
  <c r="H449" i="5"/>
  <c r="G449" i="5"/>
  <c r="F449" i="5"/>
  <c r="E449" i="5"/>
  <c r="D449" i="5"/>
  <c r="C449" i="5"/>
  <c r="T448" i="5"/>
  <c r="S448" i="5"/>
  <c r="R448" i="5"/>
  <c r="Q448" i="5"/>
  <c r="P448" i="5"/>
  <c r="O448" i="5"/>
  <c r="N448" i="5"/>
  <c r="M448" i="5"/>
  <c r="L448" i="5"/>
  <c r="K448" i="5"/>
  <c r="J448" i="5"/>
  <c r="I448" i="5"/>
  <c r="H448" i="5"/>
  <c r="G448" i="5"/>
  <c r="F448" i="5"/>
  <c r="E448" i="5"/>
  <c r="D448" i="5"/>
  <c r="C448" i="5"/>
  <c r="T447" i="5"/>
  <c r="S447" i="5"/>
  <c r="R447" i="5"/>
  <c r="Q447" i="5"/>
  <c r="P447" i="5"/>
  <c r="O447" i="5"/>
  <c r="N447" i="5"/>
  <c r="M447" i="5"/>
  <c r="L447" i="5"/>
  <c r="K447" i="5"/>
  <c r="J447" i="5"/>
  <c r="I447" i="5"/>
  <c r="H447" i="5"/>
  <c r="G447" i="5"/>
  <c r="F447" i="5"/>
  <c r="E447" i="5"/>
  <c r="D447" i="5"/>
  <c r="C447" i="5"/>
  <c r="T446" i="5"/>
  <c r="S446" i="5"/>
  <c r="R446" i="5"/>
  <c r="Q446" i="5"/>
  <c r="P446" i="5"/>
  <c r="O446" i="5"/>
  <c r="N446" i="5"/>
  <c r="M446" i="5"/>
  <c r="L446" i="5"/>
  <c r="K446" i="5"/>
  <c r="J446" i="5"/>
  <c r="I446" i="5"/>
  <c r="H446" i="5"/>
  <c r="G446" i="5"/>
  <c r="F446" i="5"/>
  <c r="E446" i="5"/>
  <c r="D446" i="5"/>
  <c r="C446" i="5"/>
  <c r="T445" i="5"/>
  <c r="S445" i="5"/>
  <c r="R445" i="5"/>
  <c r="Q445" i="5"/>
  <c r="P445" i="5"/>
  <c r="O445" i="5"/>
  <c r="N445" i="5"/>
  <c r="M445" i="5"/>
  <c r="L445" i="5"/>
  <c r="K445" i="5"/>
  <c r="J445" i="5"/>
  <c r="I445" i="5"/>
  <c r="H445" i="5"/>
  <c r="G445" i="5"/>
  <c r="F445" i="5"/>
  <c r="E445" i="5"/>
  <c r="D445" i="5"/>
  <c r="C445" i="5"/>
  <c r="T444" i="5"/>
  <c r="S444" i="5"/>
  <c r="R444" i="5"/>
  <c r="Q444" i="5"/>
  <c r="P444" i="5"/>
  <c r="O444" i="5"/>
  <c r="N444" i="5"/>
  <c r="M444" i="5"/>
  <c r="L444" i="5"/>
  <c r="K444" i="5"/>
  <c r="J444" i="5"/>
  <c r="I444" i="5"/>
  <c r="H444" i="5"/>
  <c r="G444" i="5"/>
  <c r="F444" i="5"/>
  <c r="E444" i="5"/>
  <c r="D444" i="5"/>
  <c r="C444" i="5"/>
  <c r="T443" i="5"/>
  <c r="S443" i="5"/>
  <c r="R443" i="5"/>
  <c r="Q443" i="5"/>
  <c r="P443" i="5"/>
  <c r="O443" i="5"/>
  <c r="N443" i="5"/>
  <c r="M443" i="5"/>
  <c r="L443" i="5"/>
  <c r="K443" i="5"/>
  <c r="J443" i="5"/>
  <c r="I443" i="5"/>
  <c r="H443" i="5"/>
  <c r="G443" i="5"/>
  <c r="F443" i="5"/>
  <c r="E443" i="5"/>
  <c r="D443" i="5"/>
  <c r="C443" i="5"/>
  <c r="T442" i="5"/>
  <c r="S442" i="5"/>
  <c r="R442" i="5"/>
  <c r="Q442" i="5"/>
  <c r="P442" i="5"/>
  <c r="O442" i="5"/>
  <c r="N442" i="5"/>
  <c r="M442" i="5"/>
  <c r="L442" i="5"/>
  <c r="K442" i="5"/>
  <c r="J442" i="5"/>
  <c r="I442" i="5"/>
  <c r="H442" i="5"/>
  <c r="G442" i="5"/>
  <c r="F442" i="5"/>
  <c r="E442" i="5"/>
  <c r="D442" i="5"/>
  <c r="C442" i="5"/>
  <c r="T441" i="5"/>
  <c r="S441" i="5"/>
  <c r="R441" i="5"/>
  <c r="Q441" i="5"/>
  <c r="P441" i="5"/>
  <c r="O441" i="5"/>
  <c r="N441" i="5"/>
  <c r="M441" i="5"/>
  <c r="L441" i="5"/>
  <c r="K441" i="5"/>
  <c r="J441" i="5"/>
  <c r="I441" i="5"/>
  <c r="H441" i="5"/>
  <c r="G441" i="5"/>
  <c r="F441" i="5"/>
  <c r="E441" i="5"/>
  <c r="D441" i="5"/>
  <c r="C441" i="5"/>
  <c r="T440" i="5"/>
  <c r="S440" i="5"/>
  <c r="R440" i="5"/>
  <c r="Q440" i="5"/>
  <c r="P440" i="5"/>
  <c r="O440" i="5"/>
  <c r="N440" i="5"/>
  <c r="M440" i="5"/>
  <c r="L440" i="5"/>
  <c r="K440" i="5"/>
  <c r="J440" i="5"/>
  <c r="I440" i="5"/>
  <c r="H440" i="5"/>
  <c r="G440" i="5"/>
  <c r="F440" i="5"/>
  <c r="E440" i="5"/>
  <c r="D440" i="5"/>
  <c r="C440" i="5"/>
  <c r="T439" i="5"/>
  <c r="S439" i="5"/>
  <c r="R439" i="5"/>
  <c r="Q439" i="5"/>
  <c r="P439" i="5"/>
  <c r="O439" i="5"/>
  <c r="N439" i="5"/>
  <c r="M439" i="5"/>
  <c r="L439" i="5"/>
  <c r="K439" i="5"/>
  <c r="J439" i="5"/>
  <c r="I439" i="5"/>
  <c r="H439" i="5"/>
  <c r="G439" i="5"/>
  <c r="F439" i="5"/>
  <c r="E439" i="5"/>
  <c r="D439" i="5"/>
  <c r="C439" i="5"/>
  <c r="T438" i="5"/>
  <c r="S438" i="5"/>
  <c r="R438" i="5"/>
  <c r="Q438" i="5"/>
  <c r="P438" i="5"/>
  <c r="O438" i="5"/>
  <c r="N438" i="5"/>
  <c r="M438" i="5"/>
  <c r="L438" i="5"/>
  <c r="K438" i="5"/>
  <c r="J438" i="5"/>
  <c r="I438" i="5"/>
  <c r="H438" i="5"/>
  <c r="G438" i="5"/>
  <c r="F438" i="5"/>
  <c r="E438" i="5"/>
  <c r="D438" i="5"/>
  <c r="C438" i="5"/>
  <c r="T437" i="5"/>
  <c r="S437" i="5"/>
  <c r="R437" i="5"/>
  <c r="Q437" i="5"/>
  <c r="P437" i="5"/>
  <c r="O437" i="5"/>
  <c r="N437" i="5"/>
  <c r="M437" i="5"/>
  <c r="L437" i="5"/>
  <c r="K437" i="5"/>
  <c r="J437" i="5"/>
  <c r="I437" i="5"/>
  <c r="H437" i="5"/>
  <c r="G437" i="5"/>
  <c r="F437" i="5"/>
  <c r="E437" i="5"/>
  <c r="D437" i="5"/>
  <c r="C437" i="5"/>
  <c r="T436" i="5"/>
  <c r="S436" i="5"/>
  <c r="R436" i="5"/>
  <c r="Q436" i="5"/>
  <c r="P436" i="5"/>
  <c r="O436" i="5"/>
  <c r="N436" i="5"/>
  <c r="M436" i="5"/>
  <c r="L436" i="5"/>
  <c r="K436" i="5"/>
  <c r="J436" i="5"/>
  <c r="I436" i="5"/>
  <c r="H436" i="5"/>
  <c r="G436" i="5"/>
  <c r="F436" i="5"/>
  <c r="E436" i="5"/>
  <c r="D436" i="5"/>
  <c r="C436" i="5"/>
  <c r="T435" i="5"/>
  <c r="S435" i="5"/>
  <c r="R435" i="5"/>
  <c r="Q435" i="5"/>
  <c r="P435" i="5"/>
  <c r="O435" i="5"/>
  <c r="N435" i="5"/>
  <c r="M435" i="5"/>
  <c r="L435" i="5"/>
  <c r="K435" i="5"/>
  <c r="J435" i="5"/>
  <c r="I435" i="5"/>
  <c r="H435" i="5"/>
  <c r="G435" i="5"/>
  <c r="F435" i="5"/>
  <c r="E435" i="5"/>
  <c r="D435" i="5"/>
  <c r="C435" i="5"/>
  <c r="T434" i="5"/>
  <c r="S434" i="5"/>
  <c r="R434" i="5"/>
  <c r="Q434" i="5"/>
  <c r="P434" i="5"/>
  <c r="O434" i="5"/>
  <c r="N434" i="5"/>
  <c r="M434" i="5"/>
  <c r="L434" i="5"/>
  <c r="K434" i="5"/>
  <c r="J434" i="5"/>
  <c r="I434" i="5"/>
  <c r="H434" i="5"/>
  <c r="G434" i="5"/>
  <c r="F434" i="5"/>
  <c r="E434" i="5"/>
  <c r="D434" i="5"/>
  <c r="C434" i="5"/>
  <c r="T433" i="5"/>
  <c r="S433" i="5"/>
  <c r="R433" i="5"/>
  <c r="Q433" i="5"/>
  <c r="P433" i="5"/>
  <c r="O433" i="5"/>
  <c r="N433" i="5"/>
  <c r="M433" i="5"/>
  <c r="L433" i="5"/>
  <c r="K433" i="5"/>
  <c r="J433" i="5"/>
  <c r="I433" i="5"/>
  <c r="H433" i="5"/>
  <c r="G433" i="5"/>
  <c r="F433" i="5"/>
  <c r="E433" i="5"/>
  <c r="D433" i="5"/>
  <c r="C433" i="5"/>
  <c r="T432" i="5"/>
  <c r="S432" i="5"/>
  <c r="R432" i="5"/>
  <c r="Q432" i="5"/>
  <c r="P432" i="5"/>
  <c r="O432" i="5"/>
  <c r="N432" i="5"/>
  <c r="M432" i="5"/>
  <c r="L432" i="5"/>
  <c r="K432" i="5"/>
  <c r="J432" i="5"/>
  <c r="I432" i="5"/>
  <c r="H432" i="5"/>
  <c r="G432" i="5"/>
  <c r="F432" i="5"/>
  <c r="E432" i="5"/>
  <c r="D432" i="5"/>
  <c r="C432" i="5"/>
  <c r="T431" i="5"/>
  <c r="S431" i="5"/>
  <c r="R431" i="5"/>
  <c r="Q431" i="5"/>
  <c r="P431" i="5"/>
  <c r="O431" i="5"/>
  <c r="N431" i="5"/>
  <c r="M431" i="5"/>
  <c r="L431" i="5"/>
  <c r="K431" i="5"/>
  <c r="J431" i="5"/>
  <c r="I431" i="5"/>
  <c r="H431" i="5"/>
  <c r="G431" i="5"/>
  <c r="F431" i="5"/>
  <c r="E431" i="5"/>
  <c r="D431" i="5"/>
  <c r="C431" i="5"/>
  <c r="T430" i="5"/>
  <c r="S430" i="5"/>
  <c r="R430" i="5"/>
  <c r="Q430" i="5"/>
  <c r="P430" i="5"/>
  <c r="O430" i="5"/>
  <c r="N430" i="5"/>
  <c r="M430" i="5"/>
  <c r="L430" i="5"/>
  <c r="K430" i="5"/>
  <c r="J430" i="5"/>
  <c r="I430" i="5"/>
  <c r="H430" i="5"/>
  <c r="G430" i="5"/>
  <c r="F430" i="5"/>
  <c r="E430" i="5"/>
  <c r="D430" i="5"/>
  <c r="C430" i="5"/>
  <c r="T429" i="5"/>
  <c r="S429" i="5"/>
  <c r="R429" i="5"/>
  <c r="Q429" i="5"/>
  <c r="P429" i="5"/>
  <c r="O429" i="5"/>
  <c r="N429" i="5"/>
  <c r="M429" i="5"/>
  <c r="L429" i="5"/>
  <c r="K429" i="5"/>
  <c r="J429" i="5"/>
  <c r="I429" i="5"/>
  <c r="H429" i="5"/>
  <c r="G429" i="5"/>
  <c r="F429" i="5"/>
  <c r="E429" i="5"/>
  <c r="D429" i="5"/>
  <c r="C429" i="5"/>
  <c r="T428" i="5"/>
  <c r="S428" i="5"/>
  <c r="R428" i="5"/>
  <c r="Q428" i="5"/>
  <c r="P428" i="5"/>
  <c r="O428" i="5"/>
  <c r="N428" i="5"/>
  <c r="M428" i="5"/>
  <c r="L428" i="5"/>
  <c r="K428" i="5"/>
  <c r="J428" i="5"/>
  <c r="I428" i="5"/>
  <c r="H428" i="5"/>
  <c r="G428" i="5"/>
  <c r="F428" i="5"/>
  <c r="E428" i="5"/>
  <c r="D428" i="5"/>
  <c r="C428" i="5"/>
  <c r="T427" i="5"/>
  <c r="S427" i="5"/>
  <c r="R427" i="5"/>
  <c r="Q427" i="5"/>
  <c r="P427" i="5"/>
  <c r="O427" i="5"/>
  <c r="N427" i="5"/>
  <c r="M427" i="5"/>
  <c r="L427" i="5"/>
  <c r="K427" i="5"/>
  <c r="J427" i="5"/>
  <c r="I427" i="5"/>
  <c r="H427" i="5"/>
  <c r="G427" i="5"/>
  <c r="F427" i="5"/>
  <c r="E427" i="5"/>
  <c r="D427" i="5"/>
  <c r="C427" i="5"/>
  <c r="T426" i="5"/>
  <c r="S426" i="5"/>
  <c r="R426" i="5"/>
  <c r="Q426" i="5"/>
  <c r="P426" i="5"/>
  <c r="O426" i="5"/>
  <c r="N426" i="5"/>
  <c r="M426" i="5"/>
  <c r="L426" i="5"/>
  <c r="K426" i="5"/>
  <c r="J426" i="5"/>
  <c r="I426" i="5"/>
  <c r="H426" i="5"/>
  <c r="G426" i="5"/>
  <c r="F426" i="5"/>
  <c r="E426" i="5"/>
  <c r="D426" i="5"/>
  <c r="C426" i="5"/>
  <c r="T425" i="5"/>
  <c r="S425" i="5"/>
  <c r="R425" i="5"/>
  <c r="Q425" i="5"/>
  <c r="P425" i="5"/>
  <c r="O425" i="5"/>
  <c r="N425" i="5"/>
  <c r="M425" i="5"/>
  <c r="L425" i="5"/>
  <c r="K425" i="5"/>
  <c r="J425" i="5"/>
  <c r="I425" i="5"/>
  <c r="H425" i="5"/>
  <c r="G425" i="5"/>
  <c r="F425" i="5"/>
  <c r="E425" i="5"/>
  <c r="D425" i="5"/>
  <c r="C425" i="5"/>
  <c r="T424" i="5"/>
  <c r="S424" i="5"/>
  <c r="R424" i="5"/>
  <c r="Q424" i="5"/>
  <c r="P424" i="5"/>
  <c r="O424" i="5"/>
  <c r="N424" i="5"/>
  <c r="M424" i="5"/>
  <c r="L424" i="5"/>
  <c r="K424" i="5"/>
  <c r="J424" i="5"/>
  <c r="I424" i="5"/>
  <c r="H424" i="5"/>
  <c r="G424" i="5"/>
  <c r="F424" i="5"/>
  <c r="E424" i="5"/>
  <c r="D424" i="5"/>
  <c r="C424" i="5"/>
  <c r="T423" i="5"/>
  <c r="S423" i="5"/>
  <c r="R423" i="5"/>
  <c r="Q423" i="5"/>
  <c r="P423" i="5"/>
  <c r="O423" i="5"/>
  <c r="N423" i="5"/>
  <c r="M423" i="5"/>
  <c r="L423" i="5"/>
  <c r="K423" i="5"/>
  <c r="J423" i="5"/>
  <c r="I423" i="5"/>
  <c r="H423" i="5"/>
  <c r="G423" i="5"/>
  <c r="F423" i="5"/>
  <c r="E423" i="5"/>
  <c r="D423" i="5"/>
  <c r="C423" i="5"/>
  <c r="T422" i="5"/>
  <c r="S422" i="5"/>
  <c r="R422" i="5"/>
  <c r="Q422" i="5"/>
  <c r="P422" i="5"/>
  <c r="O422" i="5"/>
  <c r="N422" i="5"/>
  <c r="M422" i="5"/>
  <c r="L422" i="5"/>
  <c r="K422" i="5"/>
  <c r="J422" i="5"/>
  <c r="I422" i="5"/>
  <c r="H422" i="5"/>
  <c r="G422" i="5"/>
  <c r="F422" i="5"/>
  <c r="E422" i="5"/>
  <c r="D422" i="5"/>
  <c r="C422" i="5"/>
  <c r="T421" i="5"/>
  <c r="S421" i="5"/>
  <c r="R421" i="5"/>
  <c r="Q421" i="5"/>
  <c r="P421" i="5"/>
  <c r="O421" i="5"/>
  <c r="N421" i="5"/>
  <c r="M421" i="5"/>
  <c r="L421" i="5"/>
  <c r="K421" i="5"/>
  <c r="J421" i="5"/>
  <c r="I421" i="5"/>
  <c r="H421" i="5"/>
  <c r="G421" i="5"/>
  <c r="F421" i="5"/>
  <c r="E421" i="5"/>
  <c r="D421" i="5"/>
  <c r="C421" i="5"/>
  <c r="T420" i="5"/>
  <c r="S420" i="5"/>
  <c r="R420" i="5"/>
  <c r="Q420" i="5"/>
  <c r="P420" i="5"/>
  <c r="O420" i="5"/>
  <c r="N420" i="5"/>
  <c r="M420" i="5"/>
  <c r="L420" i="5"/>
  <c r="K420" i="5"/>
  <c r="J420" i="5"/>
  <c r="I420" i="5"/>
  <c r="H420" i="5"/>
  <c r="G420" i="5"/>
  <c r="F420" i="5"/>
  <c r="E420" i="5"/>
  <c r="D420" i="5"/>
  <c r="C420" i="5"/>
  <c r="T419" i="5"/>
  <c r="S419" i="5"/>
  <c r="R419" i="5"/>
  <c r="Q419" i="5"/>
  <c r="P419" i="5"/>
  <c r="O419" i="5"/>
  <c r="N419" i="5"/>
  <c r="M419" i="5"/>
  <c r="L419" i="5"/>
  <c r="K419" i="5"/>
  <c r="J419" i="5"/>
  <c r="I419" i="5"/>
  <c r="H419" i="5"/>
  <c r="G419" i="5"/>
  <c r="F419" i="5"/>
  <c r="E419" i="5"/>
  <c r="D419" i="5"/>
  <c r="C419" i="5"/>
  <c r="T418" i="5"/>
  <c r="S418" i="5"/>
  <c r="R418" i="5"/>
  <c r="Q418" i="5"/>
  <c r="P418" i="5"/>
  <c r="O418" i="5"/>
  <c r="N418" i="5"/>
  <c r="M418" i="5"/>
  <c r="L418" i="5"/>
  <c r="K418" i="5"/>
  <c r="J418" i="5"/>
  <c r="I418" i="5"/>
  <c r="H418" i="5"/>
  <c r="G418" i="5"/>
  <c r="F418" i="5"/>
  <c r="E418" i="5"/>
  <c r="D418" i="5"/>
  <c r="C418" i="5"/>
  <c r="T417" i="5"/>
  <c r="S417" i="5"/>
  <c r="R417" i="5"/>
  <c r="Q417" i="5"/>
  <c r="P417" i="5"/>
  <c r="O417" i="5"/>
  <c r="N417" i="5"/>
  <c r="M417" i="5"/>
  <c r="L417" i="5"/>
  <c r="K417" i="5"/>
  <c r="J417" i="5"/>
  <c r="I417" i="5"/>
  <c r="H417" i="5"/>
  <c r="G417" i="5"/>
  <c r="F417" i="5"/>
  <c r="E417" i="5"/>
  <c r="D417" i="5"/>
  <c r="C417" i="5"/>
  <c r="T416" i="5"/>
  <c r="S416" i="5"/>
  <c r="R416" i="5"/>
  <c r="Q416" i="5"/>
  <c r="P416" i="5"/>
  <c r="O416" i="5"/>
  <c r="N416" i="5"/>
  <c r="M416" i="5"/>
  <c r="L416" i="5"/>
  <c r="K416" i="5"/>
  <c r="J416" i="5"/>
  <c r="I416" i="5"/>
  <c r="H416" i="5"/>
  <c r="G416" i="5"/>
  <c r="F416" i="5"/>
  <c r="E416" i="5"/>
  <c r="D416" i="5"/>
  <c r="C416" i="5"/>
  <c r="T415" i="5"/>
  <c r="S415" i="5"/>
  <c r="R415" i="5"/>
  <c r="Q415" i="5"/>
  <c r="P415" i="5"/>
  <c r="O415" i="5"/>
  <c r="N415" i="5"/>
  <c r="M415" i="5"/>
  <c r="L415" i="5"/>
  <c r="K415" i="5"/>
  <c r="J415" i="5"/>
  <c r="I415" i="5"/>
  <c r="H415" i="5"/>
  <c r="G415" i="5"/>
  <c r="F415" i="5"/>
  <c r="E415" i="5"/>
  <c r="D415" i="5"/>
  <c r="C415" i="5"/>
  <c r="T414" i="5"/>
  <c r="S414" i="5"/>
  <c r="R414" i="5"/>
  <c r="Q414" i="5"/>
  <c r="P414" i="5"/>
  <c r="O414" i="5"/>
  <c r="N414" i="5"/>
  <c r="M414" i="5"/>
  <c r="L414" i="5"/>
  <c r="K414" i="5"/>
  <c r="J414" i="5"/>
  <c r="I414" i="5"/>
  <c r="H414" i="5"/>
  <c r="G414" i="5"/>
  <c r="F414" i="5"/>
  <c r="E414" i="5"/>
  <c r="D414" i="5"/>
  <c r="C414" i="5"/>
  <c r="T413" i="5"/>
  <c r="S413" i="5"/>
  <c r="R413" i="5"/>
  <c r="Q413" i="5"/>
  <c r="P413" i="5"/>
  <c r="O413" i="5"/>
  <c r="N413" i="5"/>
  <c r="M413" i="5"/>
  <c r="L413" i="5"/>
  <c r="K413" i="5"/>
  <c r="J413" i="5"/>
  <c r="I413" i="5"/>
  <c r="H413" i="5"/>
  <c r="G413" i="5"/>
  <c r="F413" i="5"/>
  <c r="E413" i="5"/>
  <c r="D413" i="5"/>
  <c r="C413" i="5"/>
  <c r="T412" i="5"/>
  <c r="S412" i="5"/>
  <c r="R412" i="5"/>
  <c r="Q412" i="5"/>
  <c r="P412" i="5"/>
  <c r="O412" i="5"/>
  <c r="N412" i="5"/>
  <c r="M412" i="5"/>
  <c r="L412" i="5"/>
  <c r="K412" i="5"/>
  <c r="J412" i="5"/>
  <c r="I412" i="5"/>
  <c r="H412" i="5"/>
  <c r="G412" i="5"/>
  <c r="F412" i="5"/>
  <c r="E412" i="5"/>
  <c r="D412" i="5"/>
  <c r="C412" i="5"/>
  <c r="T411" i="5"/>
  <c r="S411" i="5"/>
  <c r="R411" i="5"/>
  <c r="Q411" i="5"/>
  <c r="P411" i="5"/>
  <c r="O411" i="5"/>
  <c r="N411" i="5"/>
  <c r="M411" i="5"/>
  <c r="L411" i="5"/>
  <c r="K411" i="5"/>
  <c r="J411" i="5"/>
  <c r="I411" i="5"/>
  <c r="H411" i="5"/>
  <c r="G411" i="5"/>
  <c r="F411" i="5"/>
  <c r="E411" i="5"/>
  <c r="D411" i="5"/>
  <c r="C411" i="5"/>
  <c r="T410" i="5"/>
  <c r="S410" i="5"/>
  <c r="R410" i="5"/>
  <c r="Q410" i="5"/>
  <c r="P410" i="5"/>
  <c r="O410" i="5"/>
  <c r="N410" i="5"/>
  <c r="M410" i="5"/>
  <c r="L410" i="5"/>
  <c r="K410" i="5"/>
  <c r="J410" i="5"/>
  <c r="I410" i="5"/>
  <c r="H410" i="5"/>
  <c r="G410" i="5"/>
  <c r="F410" i="5"/>
  <c r="E410" i="5"/>
  <c r="D410" i="5"/>
  <c r="C410" i="5"/>
  <c r="T409" i="5"/>
  <c r="S409" i="5"/>
  <c r="R409" i="5"/>
  <c r="Q409" i="5"/>
  <c r="P409" i="5"/>
  <c r="O409" i="5"/>
  <c r="N409" i="5"/>
  <c r="M409" i="5"/>
  <c r="L409" i="5"/>
  <c r="K409" i="5"/>
  <c r="J409" i="5"/>
  <c r="I409" i="5"/>
  <c r="H409" i="5"/>
  <c r="G409" i="5"/>
  <c r="F409" i="5"/>
  <c r="E409" i="5"/>
  <c r="D409" i="5"/>
  <c r="C409" i="5"/>
  <c r="T408" i="5"/>
  <c r="S408" i="5"/>
  <c r="R408" i="5"/>
  <c r="Q408" i="5"/>
  <c r="P408" i="5"/>
  <c r="O408" i="5"/>
  <c r="N408" i="5"/>
  <c r="M408" i="5"/>
  <c r="L408" i="5"/>
  <c r="K408" i="5"/>
  <c r="J408" i="5"/>
  <c r="I408" i="5"/>
  <c r="H408" i="5"/>
  <c r="G408" i="5"/>
  <c r="F408" i="5"/>
  <c r="E408" i="5"/>
  <c r="D408" i="5"/>
  <c r="C408" i="5"/>
  <c r="T407" i="5"/>
  <c r="S407" i="5"/>
  <c r="R407" i="5"/>
  <c r="Q407" i="5"/>
  <c r="P407" i="5"/>
  <c r="O407" i="5"/>
  <c r="N407" i="5"/>
  <c r="M407" i="5"/>
  <c r="L407" i="5"/>
  <c r="K407" i="5"/>
  <c r="J407" i="5"/>
  <c r="I407" i="5"/>
  <c r="H407" i="5"/>
  <c r="G407" i="5"/>
  <c r="F407" i="5"/>
  <c r="E407" i="5"/>
  <c r="D407" i="5"/>
  <c r="C407" i="5"/>
  <c r="T406" i="5"/>
  <c r="S406" i="5"/>
  <c r="R406" i="5"/>
  <c r="Q406" i="5"/>
  <c r="P406" i="5"/>
  <c r="O406" i="5"/>
  <c r="N406" i="5"/>
  <c r="M406" i="5"/>
  <c r="L406" i="5"/>
  <c r="K406" i="5"/>
  <c r="J406" i="5"/>
  <c r="I406" i="5"/>
  <c r="H406" i="5"/>
  <c r="G406" i="5"/>
  <c r="F406" i="5"/>
  <c r="E406" i="5"/>
  <c r="D406" i="5"/>
  <c r="C406" i="5"/>
  <c r="T405" i="5"/>
  <c r="S405" i="5"/>
  <c r="R405" i="5"/>
  <c r="Q405" i="5"/>
  <c r="P405" i="5"/>
  <c r="O405" i="5"/>
  <c r="N405" i="5"/>
  <c r="M405" i="5"/>
  <c r="L405" i="5"/>
  <c r="K405" i="5"/>
  <c r="J405" i="5"/>
  <c r="I405" i="5"/>
  <c r="H405" i="5"/>
  <c r="G405" i="5"/>
  <c r="F405" i="5"/>
  <c r="E405" i="5"/>
  <c r="D405" i="5"/>
  <c r="C405" i="5"/>
  <c r="T404" i="5"/>
  <c r="S404" i="5"/>
  <c r="R404" i="5"/>
  <c r="Q404" i="5"/>
  <c r="P404" i="5"/>
  <c r="O404" i="5"/>
  <c r="N404" i="5"/>
  <c r="M404" i="5"/>
  <c r="L404" i="5"/>
  <c r="K404" i="5"/>
  <c r="J404" i="5"/>
  <c r="I404" i="5"/>
  <c r="H404" i="5"/>
  <c r="G404" i="5"/>
  <c r="F404" i="5"/>
  <c r="E404" i="5"/>
  <c r="D404" i="5"/>
  <c r="C404" i="5"/>
  <c r="T403" i="5"/>
  <c r="S403" i="5"/>
  <c r="R403" i="5"/>
  <c r="Q403" i="5"/>
  <c r="P403" i="5"/>
  <c r="O403" i="5"/>
  <c r="N403" i="5"/>
  <c r="M403" i="5"/>
  <c r="L403" i="5"/>
  <c r="K403" i="5"/>
  <c r="J403" i="5"/>
  <c r="I403" i="5"/>
  <c r="H403" i="5"/>
  <c r="G403" i="5"/>
  <c r="F403" i="5"/>
  <c r="E403" i="5"/>
  <c r="D403" i="5"/>
  <c r="C403" i="5"/>
  <c r="T402" i="5"/>
  <c r="S402" i="5"/>
  <c r="R402" i="5"/>
  <c r="Q402" i="5"/>
  <c r="P402" i="5"/>
  <c r="O402" i="5"/>
  <c r="N402" i="5"/>
  <c r="M402" i="5"/>
  <c r="L402" i="5"/>
  <c r="K402" i="5"/>
  <c r="J402" i="5"/>
  <c r="I402" i="5"/>
  <c r="H402" i="5"/>
  <c r="G402" i="5"/>
  <c r="F402" i="5"/>
  <c r="E402" i="5"/>
  <c r="D402" i="5"/>
  <c r="C402" i="5"/>
  <c r="T401" i="5"/>
  <c r="S401" i="5"/>
  <c r="R401" i="5"/>
  <c r="Q401" i="5"/>
  <c r="P401" i="5"/>
  <c r="O401" i="5"/>
  <c r="N401" i="5"/>
  <c r="M401" i="5"/>
  <c r="L401" i="5"/>
  <c r="K401" i="5"/>
  <c r="J401" i="5"/>
  <c r="I401" i="5"/>
  <c r="H401" i="5"/>
  <c r="G401" i="5"/>
  <c r="F401" i="5"/>
  <c r="E401" i="5"/>
  <c r="D401" i="5"/>
  <c r="C401" i="5"/>
  <c r="T400" i="5"/>
  <c r="S400" i="5"/>
  <c r="R400" i="5"/>
  <c r="Q400" i="5"/>
  <c r="P400" i="5"/>
  <c r="O400" i="5"/>
  <c r="N400" i="5"/>
  <c r="M400" i="5"/>
  <c r="L400" i="5"/>
  <c r="K400" i="5"/>
  <c r="J400" i="5"/>
  <c r="I400" i="5"/>
  <c r="H400" i="5"/>
  <c r="G400" i="5"/>
  <c r="F400" i="5"/>
  <c r="E400" i="5"/>
  <c r="D400" i="5"/>
  <c r="C400" i="5"/>
  <c r="T399" i="5"/>
  <c r="S399" i="5"/>
  <c r="R399" i="5"/>
  <c r="Q399" i="5"/>
  <c r="P399" i="5"/>
  <c r="O399" i="5"/>
  <c r="N399" i="5"/>
  <c r="M399" i="5"/>
  <c r="L399" i="5"/>
  <c r="K399" i="5"/>
  <c r="J399" i="5"/>
  <c r="I399" i="5"/>
  <c r="H399" i="5"/>
  <c r="G399" i="5"/>
  <c r="F399" i="5"/>
  <c r="E399" i="5"/>
  <c r="D399" i="5"/>
  <c r="C399" i="5"/>
  <c r="T398" i="5"/>
  <c r="S398" i="5"/>
  <c r="R398" i="5"/>
  <c r="Q398" i="5"/>
  <c r="P398" i="5"/>
  <c r="O398" i="5"/>
  <c r="N398" i="5"/>
  <c r="M398" i="5"/>
  <c r="L398" i="5"/>
  <c r="K398" i="5"/>
  <c r="J398" i="5"/>
  <c r="I398" i="5"/>
  <c r="H398" i="5"/>
  <c r="G398" i="5"/>
  <c r="F398" i="5"/>
  <c r="E398" i="5"/>
  <c r="D398" i="5"/>
  <c r="C398" i="5"/>
  <c r="T397" i="5"/>
  <c r="S397" i="5"/>
  <c r="R397" i="5"/>
  <c r="Q397" i="5"/>
  <c r="P397" i="5"/>
  <c r="O397" i="5"/>
  <c r="N397" i="5"/>
  <c r="M397" i="5"/>
  <c r="L397" i="5"/>
  <c r="K397" i="5"/>
  <c r="J397" i="5"/>
  <c r="I397" i="5"/>
  <c r="H397" i="5"/>
  <c r="G397" i="5"/>
  <c r="F397" i="5"/>
  <c r="E397" i="5"/>
  <c r="D397" i="5"/>
  <c r="C397" i="5"/>
  <c r="T396" i="5"/>
  <c r="S396" i="5"/>
  <c r="R396" i="5"/>
  <c r="Q396" i="5"/>
  <c r="P396" i="5"/>
  <c r="O396" i="5"/>
  <c r="N396" i="5"/>
  <c r="M396" i="5"/>
  <c r="L396" i="5"/>
  <c r="K396" i="5"/>
  <c r="J396" i="5"/>
  <c r="I396" i="5"/>
  <c r="H396" i="5"/>
  <c r="G396" i="5"/>
  <c r="F396" i="5"/>
  <c r="E396" i="5"/>
  <c r="D396" i="5"/>
  <c r="C396" i="5"/>
  <c r="T395" i="5"/>
  <c r="S395" i="5"/>
  <c r="R395" i="5"/>
  <c r="Q395" i="5"/>
  <c r="P395" i="5"/>
  <c r="O395" i="5"/>
  <c r="N395" i="5"/>
  <c r="M395" i="5"/>
  <c r="L395" i="5"/>
  <c r="K395" i="5"/>
  <c r="J395" i="5"/>
  <c r="I395" i="5"/>
  <c r="H395" i="5"/>
  <c r="G395" i="5"/>
  <c r="F395" i="5"/>
  <c r="E395" i="5"/>
  <c r="D395" i="5"/>
  <c r="C395" i="5"/>
  <c r="T394" i="5"/>
  <c r="S394" i="5"/>
  <c r="R394" i="5"/>
  <c r="Q394" i="5"/>
  <c r="P394" i="5"/>
  <c r="O394" i="5"/>
  <c r="N394" i="5"/>
  <c r="M394" i="5"/>
  <c r="L394" i="5"/>
  <c r="K394" i="5"/>
  <c r="J394" i="5"/>
  <c r="I394" i="5"/>
  <c r="H394" i="5"/>
  <c r="G394" i="5"/>
  <c r="F394" i="5"/>
  <c r="E394" i="5"/>
  <c r="D394" i="5"/>
  <c r="C394" i="5"/>
  <c r="T393" i="5"/>
  <c r="S393" i="5"/>
  <c r="R393" i="5"/>
  <c r="Q393" i="5"/>
  <c r="P393" i="5"/>
  <c r="O393" i="5"/>
  <c r="N393" i="5"/>
  <c r="M393" i="5"/>
  <c r="L393" i="5"/>
  <c r="K393" i="5"/>
  <c r="J393" i="5"/>
  <c r="I393" i="5"/>
  <c r="H393" i="5"/>
  <c r="G393" i="5"/>
  <c r="F393" i="5"/>
  <c r="E393" i="5"/>
  <c r="D393" i="5"/>
  <c r="C393" i="5"/>
  <c r="T392" i="5"/>
  <c r="S392" i="5"/>
  <c r="R392" i="5"/>
  <c r="Q392" i="5"/>
  <c r="P392" i="5"/>
  <c r="O392" i="5"/>
  <c r="N392" i="5"/>
  <c r="M392" i="5"/>
  <c r="L392" i="5"/>
  <c r="K392" i="5"/>
  <c r="J392" i="5"/>
  <c r="I392" i="5"/>
  <c r="H392" i="5"/>
  <c r="G392" i="5"/>
  <c r="F392" i="5"/>
  <c r="E392" i="5"/>
  <c r="D392" i="5"/>
  <c r="C392" i="5"/>
  <c r="T391" i="5"/>
  <c r="S391" i="5"/>
  <c r="R391" i="5"/>
  <c r="Q391" i="5"/>
  <c r="P391" i="5"/>
  <c r="O391" i="5"/>
  <c r="N391" i="5"/>
  <c r="M391" i="5"/>
  <c r="L391" i="5"/>
  <c r="K391" i="5"/>
  <c r="J391" i="5"/>
  <c r="I391" i="5"/>
  <c r="H391" i="5"/>
  <c r="G391" i="5"/>
  <c r="F391" i="5"/>
  <c r="E391" i="5"/>
  <c r="D391" i="5"/>
  <c r="C391" i="5"/>
  <c r="T390" i="5"/>
  <c r="S390" i="5"/>
  <c r="R390" i="5"/>
  <c r="Q390" i="5"/>
  <c r="P390" i="5"/>
  <c r="O390" i="5"/>
  <c r="N390" i="5"/>
  <c r="M390" i="5"/>
  <c r="L390" i="5"/>
  <c r="K390" i="5"/>
  <c r="J390" i="5"/>
  <c r="I390" i="5"/>
  <c r="H390" i="5"/>
  <c r="G390" i="5"/>
  <c r="F390" i="5"/>
  <c r="E390" i="5"/>
  <c r="D390" i="5"/>
  <c r="C390" i="5"/>
  <c r="T389" i="5"/>
  <c r="S389" i="5"/>
  <c r="R389" i="5"/>
  <c r="Q389" i="5"/>
  <c r="P389" i="5"/>
  <c r="O389" i="5"/>
  <c r="N389" i="5"/>
  <c r="M389" i="5"/>
  <c r="L389" i="5"/>
  <c r="K389" i="5"/>
  <c r="J389" i="5"/>
  <c r="I389" i="5"/>
  <c r="H389" i="5"/>
  <c r="G389" i="5"/>
  <c r="F389" i="5"/>
  <c r="E389" i="5"/>
  <c r="D389" i="5"/>
  <c r="C389" i="5"/>
  <c r="T388" i="5"/>
  <c r="S388" i="5"/>
  <c r="R388" i="5"/>
  <c r="Q388" i="5"/>
  <c r="P388" i="5"/>
  <c r="O388" i="5"/>
  <c r="N388" i="5"/>
  <c r="M388" i="5"/>
  <c r="L388" i="5"/>
  <c r="K388" i="5"/>
  <c r="J388" i="5"/>
  <c r="I388" i="5"/>
  <c r="H388" i="5"/>
  <c r="G388" i="5"/>
  <c r="F388" i="5"/>
  <c r="E388" i="5"/>
  <c r="D388" i="5"/>
  <c r="C388" i="5"/>
  <c r="T387" i="5"/>
  <c r="S387" i="5"/>
  <c r="R387" i="5"/>
  <c r="Q387" i="5"/>
  <c r="P387" i="5"/>
  <c r="O387" i="5"/>
  <c r="N387" i="5"/>
  <c r="M387" i="5"/>
  <c r="L387" i="5"/>
  <c r="K387" i="5"/>
  <c r="J387" i="5"/>
  <c r="I387" i="5"/>
  <c r="H387" i="5"/>
  <c r="G387" i="5"/>
  <c r="F387" i="5"/>
  <c r="E387" i="5"/>
  <c r="D387" i="5"/>
  <c r="C387" i="5"/>
  <c r="T386" i="5"/>
  <c r="S386" i="5"/>
  <c r="R386" i="5"/>
  <c r="Q386" i="5"/>
  <c r="P386" i="5"/>
  <c r="O386" i="5"/>
  <c r="N386" i="5"/>
  <c r="M386" i="5"/>
  <c r="L386" i="5"/>
  <c r="K386" i="5"/>
  <c r="J386" i="5"/>
  <c r="I386" i="5"/>
  <c r="H386" i="5"/>
  <c r="G386" i="5"/>
  <c r="F386" i="5"/>
  <c r="E386" i="5"/>
  <c r="D386" i="5"/>
  <c r="C386" i="5"/>
  <c r="T385" i="5"/>
  <c r="S385" i="5"/>
  <c r="R385" i="5"/>
  <c r="Q385" i="5"/>
  <c r="P385" i="5"/>
  <c r="O385" i="5"/>
  <c r="N385" i="5"/>
  <c r="M385" i="5"/>
  <c r="L385" i="5"/>
  <c r="K385" i="5"/>
  <c r="J385" i="5"/>
  <c r="I385" i="5"/>
  <c r="H385" i="5"/>
  <c r="G385" i="5"/>
  <c r="F385" i="5"/>
  <c r="E385" i="5"/>
  <c r="D385" i="5"/>
  <c r="C385" i="5"/>
  <c r="T384" i="5"/>
  <c r="S384" i="5"/>
  <c r="R384" i="5"/>
  <c r="Q384" i="5"/>
  <c r="P384" i="5"/>
  <c r="O384" i="5"/>
  <c r="N384" i="5"/>
  <c r="M384" i="5"/>
  <c r="L384" i="5"/>
  <c r="K384" i="5"/>
  <c r="J384" i="5"/>
  <c r="I384" i="5"/>
  <c r="H384" i="5"/>
  <c r="G384" i="5"/>
  <c r="F384" i="5"/>
  <c r="E384" i="5"/>
  <c r="D384" i="5"/>
  <c r="C384" i="5"/>
  <c r="T383" i="5"/>
  <c r="S383" i="5"/>
  <c r="R383" i="5"/>
  <c r="Q383" i="5"/>
  <c r="P383" i="5"/>
  <c r="O383" i="5"/>
  <c r="N383" i="5"/>
  <c r="M383" i="5"/>
  <c r="L383" i="5"/>
  <c r="K383" i="5"/>
  <c r="J383" i="5"/>
  <c r="I383" i="5"/>
  <c r="H383" i="5"/>
  <c r="G383" i="5"/>
  <c r="F383" i="5"/>
  <c r="E383" i="5"/>
  <c r="D383" i="5"/>
  <c r="C383" i="5"/>
  <c r="T382" i="5"/>
  <c r="S382" i="5"/>
  <c r="R382" i="5"/>
  <c r="Q382" i="5"/>
  <c r="P382" i="5"/>
  <c r="O382" i="5"/>
  <c r="N382" i="5"/>
  <c r="M382" i="5"/>
  <c r="L382" i="5"/>
  <c r="K382" i="5"/>
  <c r="J382" i="5"/>
  <c r="I382" i="5"/>
  <c r="H382" i="5"/>
  <c r="G382" i="5"/>
  <c r="F382" i="5"/>
  <c r="E382" i="5"/>
  <c r="D382" i="5"/>
  <c r="C382" i="5"/>
  <c r="T381" i="5"/>
  <c r="S381" i="5"/>
  <c r="R381" i="5"/>
  <c r="Q381" i="5"/>
  <c r="P381" i="5"/>
  <c r="O381" i="5"/>
  <c r="N381" i="5"/>
  <c r="M381" i="5"/>
  <c r="L381" i="5"/>
  <c r="K381" i="5"/>
  <c r="J381" i="5"/>
  <c r="I381" i="5"/>
  <c r="H381" i="5"/>
  <c r="G381" i="5"/>
  <c r="F381" i="5"/>
  <c r="E381" i="5"/>
  <c r="D381" i="5"/>
  <c r="C381" i="5"/>
  <c r="T380" i="5"/>
  <c r="S380" i="5"/>
  <c r="R380" i="5"/>
  <c r="Q380" i="5"/>
  <c r="P380" i="5"/>
  <c r="O380" i="5"/>
  <c r="N380" i="5"/>
  <c r="M380" i="5"/>
  <c r="L380" i="5"/>
  <c r="K380" i="5"/>
  <c r="J380" i="5"/>
  <c r="I380" i="5"/>
  <c r="H380" i="5"/>
  <c r="G380" i="5"/>
  <c r="F380" i="5"/>
  <c r="E380" i="5"/>
  <c r="D380" i="5"/>
  <c r="C380" i="5"/>
  <c r="T379" i="5"/>
  <c r="S379" i="5"/>
  <c r="R379" i="5"/>
  <c r="Q379" i="5"/>
  <c r="P379" i="5"/>
  <c r="O379" i="5"/>
  <c r="N379" i="5"/>
  <c r="M379" i="5"/>
  <c r="L379" i="5"/>
  <c r="K379" i="5"/>
  <c r="J379" i="5"/>
  <c r="I379" i="5"/>
  <c r="H379" i="5"/>
  <c r="G379" i="5"/>
  <c r="F379" i="5"/>
  <c r="E379" i="5"/>
  <c r="D379" i="5"/>
  <c r="C379" i="5"/>
  <c r="T378" i="5"/>
  <c r="S378" i="5"/>
  <c r="R378" i="5"/>
  <c r="Q378" i="5"/>
  <c r="P378" i="5"/>
  <c r="O378" i="5"/>
  <c r="N378" i="5"/>
  <c r="M378" i="5"/>
  <c r="L378" i="5"/>
  <c r="K378" i="5"/>
  <c r="J378" i="5"/>
  <c r="I378" i="5"/>
  <c r="H378" i="5"/>
  <c r="G378" i="5"/>
  <c r="F378" i="5"/>
  <c r="E378" i="5"/>
  <c r="D378" i="5"/>
  <c r="C378" i="5"/>
  <c r="T377" i="5"/>
  <c r="S377" i="5"/>
  <c r="R377" i="5"/>
  <c r="Q377" i="5"/>
  <c r="P377" i="5"/>
  <c r="O377" i="5"/>
  <c r="N377" i="5"/>
  <c r="M377" i="5"/>
  <c r="L377" i="5"/>
  <c r="K377" i="5"/>
  <c r="J377" i="5"/>
  <c r="I377" i="5"/>
  <c r="H377" i="5"/>
  <c r="G377" i="5"/>
  <c r="F377" i="5"/>
  <c r="E377" i="5"/>
  <c r="D377" i="5"/>
  <c r="C377" i="5"/>
  <c r="T376" i="5"/>
  <c r="S376" i="5"/>
  <c r="R376" i="5"/>
  <c r="Q376" i="5"/>
  <c r="P376" i="5"/>
  <c r="O376" i="5"/>
  <c r="N376" i="5"/>
  <c r="M376" i="5"/>
  <c r="L376" i="5"/>
  <c r="K376" i="5"/>
  <c r="J376" i="5"/>
  <c r="I376" i="5"/>
  <c r="H376" i="5"/>
  <c r="G376" i="5"/>
  <c r="F376" i="5"/>
  <c r="E376" i="5"/>
  <c r="D376" i="5"/>
  <c r="C376" i="5"/>
  <c r="T375" i="5"/>
  <c r="S375" i="5"/>
  <c r="R375" i="5"/>
  <c r="Q375" i="5"/>
  <c r="P375" i="5"/>
  <c r="O375" i="5"/>
  <c r="N375" i="5"/>
  <c r="M375" i="5"/>
  <c r="L375" i="5"/>
  <c r="K375" i="5"/>
  <c r="J375" i="5"/>
  <c r="I375" i="5"/>
  <c r="H375" i="5"/>
  <c r="G375" i="5"/>
  <c r="F375" i="5"/>
  <c r="E375" i="5"/>
  <c r="D375" i="5"/>
  <c r="C375" i="5"/>
  <c r="T374" i="5"/>
  <c r="S374" i="5"/>
  <c r="R374" i="5"/>
  <c r="Q374" i="5"/>
  <c r="P374" i="5"/>
  <c r="O374" i="5"/>
  <c r="N374" i="5"/>
  <c r="M374" i="5"/>
  <c r="L374" i="5"/>
  <c r="K374" i="5"/>
  <c r="J374" i="5"/>
  <c r="I374" i="5"/>
  <c r="H374" i="5"/>
  <c r="G374" i="5"/>
  <c r="F374" i="5"/>
  <c r="E374" i="5"/>
  <c r="D374" i="5"/>
  <c r="C374" i="5"/>
  <c r="T373" i="5"/>
  <c r="S373" i="5"/>
  <c r="R373" i="5"/>
  <c r="Q373" i="5"/>
  <c r="P373" i="5"/>
  <c r="O373" i="5"/>
  <c r="N373" i="5"/>
  <c r="M373" i="5"/>
  <c r="L373" i="5"/>
  <c r="K373" i="5"/>
  <c r="J373" i="5"/>
  <c r="I373" i="5"/>
  <c r="H373" i="5"/>
  <c r="G373" i="5"/>
  <c r="F373" i="5"/>
  <c r="E373" i="5"/>
  <c r="D373" i="5"/>
  <c r="C373" i="5"/>
  <c r="T372" i="5"/>
  <c r="S372" i="5"/>
  <c r="R372" i="5"/>
  <c r="Q372" i="5"/>
  <c r="P372" i="5"/>
  <c r="O372" i="5"/>
  <c r="N372" i="5"/>
  <c r="M372" i="5"/>
  <c r="L372" i="5"/>
  <c r="K372" i="5"/>
  <c r="J372" i="5"/>
  <c r="I372" i="5"/>
  <c r="H372" i="5"/>
  <c r="G372" i="5"/>
  <c r="F372" i="5"/>
  <c r="E372" i="5"/>
  <c r="D372" i="5"/>
  <c r="C372" i="5"/>
  <c r="T371" i="5"/>
  <c r="S371" i="5"/>
  <c r="R371" i="5"/>
  <c r="Q371" i="5"/>
  <c r="P371" i="5"/>
  <c r="O371" i="5"/>
  <c r="N371" i="5"/>
  <c r="M371" i="5"/>
  <c r="L371" i="5"/>
  <c r="K371" i="5"/>
  <c r="J371" i="5"/>
  <c r="I371" i="5"/>
  <c r="H371" i="5"/>
  <c r="G371" i="5"/>
  <c r="F371" i="5"/>
  <c r="E371" i="5"/>
  <c r="D371" i="5"/>
  <c r="C371" i="5"/>
  <c r="T370" i="5"/>
  <c r="S370" i="5"/>
  <c r="R370" i="5"/>
  <c r="Q370" i="5"/>
  <c r="P370" i="5"/>
  <c r="O370" i="5"/>
  <c r="N370" i="5"/>
  <c r="M370" i="5"/>
  <c r="L370" i="5"/>
  <c r="K370" i="5"/>
  <c r="J370" i="5"/>
  <c r="I370" i="5"/>
  <c r="H370" i="5"/>
  <c r="G370" i="5"/>
  <c r="F370" i="5"/>
  <c r="E370" i="5"/>
  <c r="D370" i="5"/>
  <c r="C370" i="5"/>
  <c r="T369" i="5"/>
  <c r="S369" i="5"/>
  <c r="R369" i="5"/>
  <c r="Q369" i="5"/>
  <c r="P369" i="5"/>
  <c r="O369" i="5"/>
  <c r="N369" i="5"/>
  <c r="M369" i="5"/>
  <c r="L369" i="5"/>
  <c r="K369" i="5"/>
  <c r="J369" i="5"/>
  <c r="I369" i="5"/>
  <c r="H369" i="5"/>
  <c r="G369" i="5"/>
  <c r="F369" i="5"/>
  <c r="E369" i="5"/>
  <c r="D369" i="5"/>
  <c r="C369" i="5"/>
  <c r="T368" i="5"/>
  <c r="S368" i="5"/>
  <c r="R368" i="5"/>
  <c r="Q368" i="5"/>
  <c r="P368" i="5"/>
  <c r="O368" i="5"/>
  <c r="N368" i="5"/>
  <c r="M368" i="5"/>
  <c r="L368" i="5"/>
  <c r="K368" i="5"/>
  <c r="J368" i="5"/>
  <c r="I368" i="5"/>
  <c r="H368" i="5"/>
  <c r="G368" i="5"/>
  <c r="F368" i="5"/>
  <c r="E368" i="5"/>
  <c r="D368" i="5"/>
  <c r="C368" i="5"/>
  <c r="T367" i="5"/>
  <c r="S367" i="5"/>
  <c r="R367" i="5"/>
  <c r="Q367" i="5"/>
  <c r="P367" i="5"/>
  <c r="O367" i="5"/>
  <c r="N367" i="5"/>
  <c r="M367" i="5"/>
  <c r="L367" i="5"/>
  <c r="K367" i="5"/>
  <c r="J367" i="5"/>
  <c r="I367" i="5"/>
  <c r="H367" i="5"/>
  <c r="G367" i="5"/>
  <c r="F367" i="5"/>
  <c r="E367" i="5"/>
  <c r="D367" i="5"/>
  <c r="C367" i="5"/>
  <c r="T366" i="5"/>
  <c r="S366" i="5"/>
  <c r="R366" i="5"/>
  <c r="Q366" i="5"/>
  <c r="P366" i="5"/>
  <c r="O366" i="5"/>
  <c r="N366" i="5"/>
  <c r="M366" i="5"/>
  <c r="L366" i="5"/>
  <c r="K366" i="5"/>
  <c r="J366" i="5"/>
  <c r="I366" i="5"/>
  <c r="H366" i="5"/>
  <c r="G366" i="5"/>
  <c r="F366" i="5"/>
  <c r="E366" i="5"/>
  <c r="D366" i="5"/>
  <c r="C366" i="5"/>
  <c r="T365" i="5"/>
  <c r="S365" i="5"/>
  <c r="R365" i="5"/>
  <c r="Q365" i="5"/>
  <c r="P365" i="5"/>
  <c r="O365" i="5"/>
  <c r="N365" i="5"/>
  <c r="M365" i="5"/>
  <c r="L365" i="5"/>
  <c r="K365" i="5"/>
  <c r="J365" i="5"/>
  <c r="I365" i="5"/>
  <c r="H365" i="5"/>
  <c r="G365" i="5"/>
  <c r="F365" i="5"/>
  <c r="E365" i="5"/>
  <c r="D365" i="5"/>
  <c r="C365" i="5"/>
  <c r="T364" i="5"/>
  <c r="S364" i="5"/>
  <c r="R364" i="5"/>
  <c r="Q364" i="5"/>
  <c r="P364" i="5"/>
  <c r="O364" i="5"/>
  <c r="N364" i="5"/>
  <c r="M364" i="5"/>
  <c r="L364" i="5"/>
  <c r="K364" i="5"/>
  <c r="J364" i="5"/>
  <c r="I364" i="5"/>
  <c r="H364" i="5"/>
  <c r="G364" i="5"/>
  <c r="F364" i="5"/>
  <c r="E364" i="5"/>
  <c r="D364" i="5"/>
  <c r="C364" i="5"/>
  <c r="T363" i="5"/>
  <c r="S363" i="5"/>
  <c r="R363" i="5"/>
  <c r="Q363" i="5"/>
  <c r="P363" i="5"/>
  <c r="O363" i="5"/>
  <c r="N363" i="5"/>
  <c r="M363" i="5"/>
  <c r="L363" i="5"/>
  <c r="K363" i="5"/>
  <c r="J363" i="5"/>
  <c r="I363" i="5"/>
  <c r="H363" i="5"/>
  <c r="G363" i="5"/>
  <c r="F363" i="5"/>
  <c r="E363" i="5"/>
  <c r="D363" i="5"/>
  <c r="C363" i="5"/>
  <c r="T362" i="5"/>
  <c r="S362" i="5"/>
  <c r="R362" i="5"/>
  <c r="Q362" i="5"/>
  <c r="P362" i="5"/>
  <c r="O362" i="5"/>
  <c r="N362" i="5"/>
  <c r="M362" i="5"/>
  <c r="L362" i="5"/>
  <c r="K362" i="5"/>
  <c r="J362" i="5"/>
  <c r="I362" i="5"/>
  <c r="H362" i="5"/>
  <c r="G362" i="5"/>
  <c r="F362" i="5"/>
  <c r="E362" i="5"/>
  <c r="D362" i="5"/>
  <c r="C362" i="5"/>
  <c r="T361" i="5"/>
  <c r="S361" i="5"/>
  <c r="R361" i="5"/>
  <c r="Q361" i="5"/>
  <c r="P361" i="5"/>
  <c r="O361" i="5"/>
  <c r="N361" i="5"/>
  <c r="M361" i="5"/>
  <c r="L361" i="5"/>
  <c r="K361" i="5"/>
  <c r="J361" i="5"/>
  <c r="I361" i="5"/>
  <c r="H361" i="5"/>
  <c r="G361" i="5"/>
  <c r="F361" i="5"/>
  <c r="E361" i="5"/>
  <c r="D361" i="5"/>
  <c r="C361" i="5"/>
  <c r="T360" i="5"/>
  <c r="S360" i="5"/>
  <c r="R360" i="5"/>
  <c r="Q360" i="5"/>
  <c r="P360" i="5"/>
  <c r="O360" i="5"/>
  <c r="N360" i="5"/>
  <c r="M360" i="5"/>
  <c r="L360" i="5"/>
  <c r="K360" i="5"/>
  <c r="J360" i="5"/>
  <c r="I360" i="5"/>
  <c r="H360" i="5"/>
  <c r="G360" i="5"/>
  <c r="F360" i="5"/>
  <c r="E360" i="5"/>
  <c r="D360" i="5"/>
  <c r="C360" i="5"/>
  <c r="T359" i="5"/>
  <c r="S359" i="5"/>
  <c r="R359" i="5"/>
  <c r="Q359" i="5"/>
  <c r="P359" i="5"/>
  <c r="O359" i="5"/>
  <c r="N359" i="5"/>
  <c r="M359" i="5"/>
  <c r="L359" i="5"/>
  <c r="K359" i="5"/>
  <c r="J359" i="5"/>
  <c r="I359" i="5"/>
  <c r="H359" i="5"/>
  <c r="G359" i="5"/>
  <c r="F359" i="5"/>
  <c r="E359" i="5"/>
  <c r="D359" i="5"/>
  <c r="C359" i="5"/>
  <c r="T358" i="5"/>
  <c r="S358" i="5"/>
  <c r="R358" i="5"/>
  <c r="Q358" i="5"/>
  <c r="P358" i="5"/>
  <c r="O358" i="5"/>
  <c r="N358" i="5"/>
  <c r="M358" i="5"/>
  <c r="L358" i="5"/>
  <c r="K358" i="5"/>
  <c r="J358" i="5"/>
  <c r="I358" i="5"/>
  <c r="H358" i="5"/>
  <c r="G358" i="5"/>
  <c r="F358" i="5"/>
  <c r="E358" i="5"/>
  <c r="D358" i="5"/>
  <c r="C358" i="5"/>
  <c r="T357" i="5"/>
  <c r="S357" i="5"/>
  <c r="R357" i="5"/>
  <c r="Q357" i="5"/>
  <c r="P357" i="5"/>
  <c r="O357" i="5"/>
  <c r="N357" i="5"/>
  <c r="M357" i="5"/>
  <c r="L357" i="5"/>
  <c r="K357" i="5"/>
  <c r="J357" i="5"/>
  <c r="I357" i="5"/>
  <c r="H357" i="5"/>
  <c r="G357" i="5"/>
  <c r="F357" i="5"/>
  <c r="E357" i="5"/>
  <c r="D357" i="5"/>
  <c r="C357" i="5"/>
  <c r="T356" i="5"/>
  <c r="S356" i="5"/>
  <c r="R356" i="5"/>
  <c r="Q356" i="5"/>
  <c r="P356" i="5"/>
  <c r="O356" i="5"/>
  <c r="N356" i="5"/>
  <c r="M356" i="5"/>
  <c r="L356" i="5"/>
  <c r="K356" i="5"/>
  <c r="J356" i="5"/>
  <c r="I356" i="5"/>
  <c r="H356" i="5"/>
  <c r="G356" i="5"/>
  <c r="F356" i="5"/>
  <c r="E356" i="5"/>
  <c r="D356" i="5"/>
  <c r="C356" i="5"/>
  <c r="T355" i="5"/>
  <c r="S355" i="5"/>
  <c r="R355" i="5"/>
  <c r="Q355" i="5"/>
  <c r="P355" i="5"/>
  <c r="O355" i="5"/>
  <c r="N355" i="5"/>
  <c r="M355" i="5"/>
  <c r="L355" i="5"/>
  <c r="K355" i="5"/>
  <c r="J355" i="5"/>
  <c r="I355" i="5"/>
  <c r="H355" i="5"/>
  <c r="G355" i="5"/>
  <c r="F355" i="5"/>
  <c r="E355" i="5"/>
  <c r="D355" i="5"/>
  <c r="C355" i="5"/>
  <c r="T354" i="5"/>
  <c r="S354" i="5"/>
  <c r="R354" i="5"/>
  <c r="Q354" i="5"/>
  <c r="P354" i="5"/>
  <c r="O354" i="5"/>
  <c r="N354" i="5"/>
  <c r="M354" i="5"/>
  <c r="L354" i="5"/>
  <c r="K354" i="5"/>
  <c r="J354" i="5"/>
  <c r="I354" i="5"/>
  <c r="H354" i="5"/>
  <c r="G354" i="5"/>
  <c r="F354" i="5"/>
  <c r="E354" i="5"/>
  <c r="D354" i="5"/>
  <c r="C354" i="5"/>
  <c r="T353" i="5"/>
  <c r="S353" i="5"/>
  <c r="R353" i="5"/>
  <c r="Q353" i="5"/>
  <c r="P353" i="5"/>
  <c r="O353" i="5"/>
  <c r="N353" i="5"/>
  <c r="M353" i="5"/>
  <c r="L353" i="5"/>
  <c r="K353" i="5"/>
  <c r="J353" i="5"/>
  <c r="I353" i="5"/>
  <c r="H353" i="5"/>
  <c r="G353" i="5"/>
  <c r="F353" i="5"/>
  <c r="E353" i="5"/>
  <c r="D353" i="5"/>
  <c r="C353" i="5"/>
  <c r="T352" i="5"/>
  <c r="S352" i="5"/>
  <c r="R352" i="5"/>
  <c r="Q352" i="5"/>
  <c r="P352" i="5"/>
  <c r="O352" i="5"/>
  <c r="N352" i="5"/>
  <c r="M352" i="5"/>
  <c r="L352" i="5"/>
  <c r="K352" i="5"/>
  <c r="J352" i="5"/>
  <c r="I352" i="5"/>
  <c r="H352" i="5"/>
  <c r="G352" i="5"/>
  <c r="F352" i="5"/>
  <c r="E352" i="5"/>
  <c r="D352" i="5"/>
  <c r="C352" i="5"/>
  <c r="T351" i="5"/>
  <c r="S351" i="5"/>
  <c r="R351" i="5"/>
  <c r="Q351" i="5"/>
  <c r="P351" i="5"/>
  <c r="O351" i="5"/>
  <c r="N351" i="5"/>
  <c r="M351" i="5"/>
  <c r="L351" i="5"/>
  <c r="K351" i="5"/>
  <c r="J351" i="5"/>
  <c r="I351" i="5"/>
  <c r="H351" i="5"/>
  <c r="G351" i="5"/>
  <c r="F351" i="5"/>
  <c r="E351" i="5"/>
  <c r="D351" i="5"/>
  <c r="C351" i="5"/>
  <c r="T350" i="5"/>
  <c r="S350" i="5"/>
  <c r="R350" i="5"/>
  <c r="Q350" i="5"/>
  <c r="P350" i="5"/>
  <c r="O350" i="5"/>
  <c r="N350" i="5"/>
  <c r="M350" i="5"/>
  <c r="L350" i="5"/>
  <c r="K350" i="5"/>
  <c r="J350" i="5"/>
  <c r="I350" i="5"/>
  <c r="H350" i="5"/>
  <c r="G350" i="5"/>
  <c r="F350" i="5"/>
  <c r="E350" i="5"/>
  <c r="D350" i="5"/>
  <c r="C350" i="5"/>
  <c r="T349" i="5"/>
  <c r="S349" i="5"/>
  <c r="R349" i="5"/>
  <c r="Q349" i="5"/>
  <c r="P349" i="5"/>
  <c r="O349" i="5"/>
  <c r="N349" i="5"/>
  <c r="M349" i="5"/>
  <c r="L349" i="5"/>
  <c r="K349" i="5"/>
  <c r="J349" i="5"/>
  <c r="I349" i="5"/>
  <c r="H349" i="5"/>
  <c r="G349" i="5"/>
  <c r="F349" i="5"/>
  <c r="E349" i="5"/>
  <c r="D349" i="5"/>
  <c r="C349" i="5"/>
  <c r="T348" i="5"/>
  <c r="S348" i="5"/>
  <c r="R348" i="5"/>
  <c r="Q348" i="5"/>
  <c r="P348" i="5"/>
  <c r="O348" i="5"/>
  <c r="N348" i="5"/>
  <c r="M348" i="5"/>
  <c r="L348" i="5"/>
  <c r="K348" i="5"/>
  <c r="J348" i="5"/>
  <c r="I348" i="5"/>
  <c r="H348" i="5"/>
  <c r="G348" i="5"/>
  <c r="F348" i="5"/>
  <c r="E348" i="5"/>
  <c r="D348" i="5"/>
  <c r="C348" i="5"/>
  <c r="T347" i="5"/>
  <c r="S347" i="5"/>
  <c r="R347" i="5"/>
  <c r="Q347" i="5"/>
  <c r="P347" i="5"/>
  <c r="O347" i="5"/>
  <c r="N347" i="5"/>
  <c r="M347" i="5"/>
  <c r="L347" i="5"/>
  <c r="K347" i="5"/>
  <c r="J347" i="5"/>
  <c r="I347" i="5"/>
  <c r="H347" i="5"/>
  <c r="G347" i="5"/>
  <c r="F347" i="5"/>
  <c r="E347" i="5"/>
  <c r="D347" i="5"/>
  <c r="C347" i="5"/>
  <c r="T346" i="5"/>
  <c r="S346" i="5"/>
  <c r="R346" i="5"/>
  <c r="Q346" i="5"/>
  <c r="P346" i="5"/>
  <c r="O346" i="5"/>
  <c r="N346" i="5"/>
  <c r="M346" i="5"/>
  <c r="L346" i="5"/>
  <c r="K346" i="5"/>
  <c r="J346" i="5"/>
  <c r="I346" i="5"/>
  <c r="H346" i="5"/>
  <c r="G346" i="5"/>
  <c r="F346" i="5"/>
  <c r="E346" i="5"/>
  <c r="D346" i="5"/>
  <c r="C346" i="5"/>
  <c r="T345" i="5"/>
  <c r="S345" i="5"/>
  <c r="R345" i="5"/>
  <c r="Q345" i="5"/>
  <c r="P345" i="5"/>
  <c r="O345" i="5"/>
  <c r="N345" i="5"/>
  <c r="M345" i="5"/>
  <c r="L345" i="5"/>
  <c r="K345" i="5"/>
  <c r="J345" i="5"/>
  <c r="I345" i="5"/>
  <c r="H345" i="5"/>
  <c r="G345" i="5"/>
  <c r="F345" i="5"/>
  <c r="E345" i="5"/>
  <c r="D345" i="5"/>
  <c r="C345" i="5"/>
  <c r="T344" i="5"/>
  <c r="S344" i="5"/>
  <c r="R344" i="5"/>
  <c r="Q344" i="5"/>
  <c r="P344" i="5"/>
  <c r="O344" i="5"/>
  <c r="N344" i="5"/>
  <c r="M344" i="5"/>
  <c r="L344" i="5"/>
  <c r="K344" i="5"/>
  <c r="J344" i="5"/>
  <c r="I344" i="5"/>
  <c r="H344" i="5"/>
  <c r="G344" i="5"/>
  <c r="F344" i="5"/>
  <c r="E344" i="5"/>
  <c r="D344" i="5"/>
  <c r="C344" i="5"/>
  <c r="T343" i="5"/>
  <c r="S343" i="5"/>
  <c r="R343" i="5"/>
  <c r="Q343" i="5"/>
  <c r="P343" i="5"/>
  <c r="O343" i="5"/>
  <c r="N343" i="5"/>
  <c r="M343" i="5"/>
  <c r="L343" i="5"/>
  <c r="K343" i="5"/>
  <c r="J343" i="5"/>
  <c r="I343" i="5"/>
  <c r="H343" i="5"/>
  <c r="G343" i="5"/>
  <c r="F343" i="5"/>
  <c r="E343" i="5"/>
  <c r="D343" i="5"/>
  <c r="C343" i="5"/>
  <c r="T342" i="5"/>
  <c r="S342" i="5"/>
  <c r="R342" i="5"/>
  <c r="Q342" i="5"/>
  <c r="P342" i="5"/>
  <c r="O342" i="5"/>
  <c r="N342" i="5"/>
  <c r="M342" i="5"/>
  <c r="L342" i="5"/>
  <c r="K342" i="5"/>
  <c r="J342" i="5"/>
  <c r="I342" i="5"/>
  <c r="H342" i="5"/>
  <c r="G342" i="5"/>
  <c r="F342" i="5"/>
  <c r="E342" i="5"/>
  <c r="D342" i="5"/>
  <c r="C342" i="5"/>
  <c r="T341" i="5"/>
  <c r="S341" i="5"/>
  <c r="R341" i="5"/>
  <c r="Q341" i="5"/>
  <c r="P341" i="5"/>
  <c r="O341" i="5"/>
  <c r="N341" i="5"/>
  <c r="M341" i="5"/>
  <c r="L341" i="5"/>
  <c r="K341" i="5"/>
  <c r="J341" i="5"/>
  <c r="I341" i="5"/>
  <c r="H341" i="5"/>
  <c r="G341" i="5"/>
  <c r="F341" i="5"/>
  <c r="E341" i="5"/>
  <c r="D341" i="5"/>
  <c r="C341" i="5"/>
  <c r="T340" i="5"/>
  <c r="S340" i="5"/>
  <c r="R340" i="5"/>
  <c r="Q340" i="5"/>
  <c r="P340" i="5"/>
  <c r="O340" i="5"/>
  <c r="N340" i="5"/>
  <c r="M340" i="5"/>
  <c r="L340" i="5"/>
  <c r="K340" i="5"/>
  <c r="J340" i="5"/>
  <c r="I340" i="5"/>
  <c r="H340" i="5"/>
  <c r="G340" i="5"/>
  <c r="F340" i="5"/>
  <c r="E340" i="5"/>
  <c r="D340" i="5"/>
  <c r="C340" i="5"/>
  <c r="T339" i="5"/>
  <c r="S339" i="5"/>
  <c r="R339" i="5"/>
  <c r="Q339" i="5"/>
  <c r="P339" i="5"/>
  <c r="O339" i="5"/>
  <c r="N339" i="5"/>
  <c r="M339" i="5"/>
  <c r="L339" i="5"/>
  <c r="K339" i="5"/>
  <c r="J339" i="5"/>
  <c r="I339" i="5"/>
  <c r="H339" i="5"/>
  <c r="G339" i="5"/>
  <c r="F339" i="5"/>
  <c r="E339" i="5"/>
  <c r="D339" i="5"/>
  <c r="C339" i="5"/>
  <c r="T338" i="5"/>
  <c r="S338" i="5"/>
  <c r="R338" i="5"/>
  <c r="Q338" i="5"/>
  <c r="P338" i="5"/>
  <c r="O338" i="5"/>
  <c r="N338" i="5"/>
  <c r="M338" i="5"/>
  <c r="L338" i="5"/>
  <c r="K338" i="5"/>
  <c r="J338" i="5"/>
  <c r="I338" i="5"/>
  <c r="H338" i="5"/>
  <c r="G338" i="5"/>
  <c r="F338" i="5"/>
  <c r="E338" i="5"/>
  <c r="D338" i="5"/>
  <c r="C338" i="5"/>
  <c r="T337" i="5"/>
  <c r="S337" i="5"/>
  <c r="R337" i="5"/>
  <c r="Q337" i="5"/>
  <c r="P337" i="5"/>
  <c r="O337" i="5"/>
  <c r="N337" i="5"/>
  <c r="M337" i="5"/>
  <c r="L337" i="5"/>
  <c r="K337" i="5"/>
  <c r="J337" i="5"/>
  <c r="I337" i="5"/>
  <c r="H337" i="5"/>
  <c r="G337" i="5"/>
  <c r="F337" i="5"/>
  <c r="E337" i="5"/>
  <c r="D337" i="5"/>
  <c r="C337" i="5"/>
  <c r="T336" i="5"/>
  <c r="S336" i="5"/>
  <c r="R336" i="5"/>
  <c r="Q336" i="5"/>
  <c r="P336" i="5"/>
  <c r="O336" i="5"/>
  <c r="N336" i="5"/>
  <c r="M336" i="5"/>
  <c r="L336" i="5"/>
  <c r="K336" i="5"/>
  <c r="J336" i="5"/>
  <c r="I336" i="5"/>
  <c r="H336" i="5"/>
  <c r="G336" i="5"/>
  <c r="F336" i="5"/>
  <c r="E336" i="5"/>
  <c r="D336" i="5"/>
  <c r="C336" i="5"/>
  <c r="T335" i="5"/>
  <c r="S335" i="5"/>
  <c r="R335" i="5"/>
  <c r="Q335" i="5"/>
  <c r="P335" i="5"/>
  <c r="O335" i="5"/>
  <c r="N335" i="5"/>
  <c r="M335" i="5"/>
  <c r="L335" i="5"/>
  <c r="K335" i="5"/>
  <c r="J335" i="5"/>
  <c r="I335" i="5"/>
  <c r="H335" i="5"/>
  <c r="G335" i="5"/>
  <c r="F335" i="5"/>
  <c r="E335" i="5"/>
  <c r="D335" i="5"/>
  <c r="C335" i="5"/>
  <c r="T334" i="5"/>
  <c r="S334" i="5"/>
  <c r="R334" i="5"/>
  <c r="Q334" i="5"/>
  <c r="P334" i="5"/>
  <c r="O334" i="5"/>
  <c r="N334" i="5"/>
  <c r="M334" i="5"/>
  <c r="L334" i="5"/>
  <c r="K334" i="5"/>
  <c r="J334" i="5"/>
  <c r="I334" i="5"/>
  <c r="H334" i="5"/>
  <c r="G334" i="5"/>
  <c r="F334" i="5"/>
  <c r="E334" i="5"/>
  <c r="D334" i="5"/>
  <c r="C334" i="5"/>
  <c r="T333" i="5"/>
  <c r="S333" i="5"/>
  <c r="R333" i="5"/>
  <c r="Q333" i="5"/>
  <c r="P333" i="5"/>
  <c r="O333" i="5"/>
  <c r="N333" i="5"/>
  <c r="M333" i="5"/>
  <c r="L333" i="5"/>
  <c r="K333" i="5"/>
  <c r="J333" i="5"/>
  <c r="I333" i="5"/>
  <c r="H333" i="5"/>
  <c r="G333" i="5"/>
  <c r="F333" i="5"/>
  <c r="E333" i="5"/>
  <c r="D333" i="5"/>
  <c r="C333" i="5"/>
  <c r="T332" i="5"/>
  <c r="S332" i="5"/>
  <c r="R332" i="5"/>
  <c r="Q332" i="5"/>
  <c r="P332" i="5"/>
  <c r="O332" i="5"/>
  <c r="N332" i="5"/>
  <c r="M332" i="5"/>
  <c r="L332" i="5"/>
  <c r="K332" i="5"/>
  <c r="J332" i="5"/>
  <c r="I332" i="5"/>
  <c r="H332" i="5"/>
  <c r="G332" i="5"/>
  <c r="F332" i="5"/>
  <c r="E332" i="5"/>
  <c r="D332" i="5"/>
  <c r="C332" i="5"/>
  <c r="T331" i="5"/>
  <c r="S331" i="5"/>
  <c r="R331" i="5"/>
  <c r="Q331" i="5"/>
  <c r="P331" i="5"/>
  <c r="O331" i="5"/>
  <c r="N331" i="5"/>
  <c r="M331" i="5"/>
  <c r="L331" i="5"/>
  <c r="K331" i="5"/>
  <c r="J331" i="5"/>
  <c r="I331" i="5"/>
  <c r="H331" i="5"/>
  <c r="G331" i="5"/>
  <c r="F331" i="5"/>
  <c r="E331" i="5"/>
  <c r="D331" i="5"/>
  <c r="C331" i="5"/>
  <c r="T330" i="5"/>
  <c r="S330" i="5"/>
  <c r="R330" i="5"/>
  <c r="Q330" i="5"/>
  <c r="P330" i="5"/>
  <c r="O330" i="5"/>
  <c r="N330" i="5"/>
  <c r="M330" i="5"/>
  <c r="L330" i="5"/>
  <c r="K330" i="5"/>
  <c r="J330" i="5"/>
  <c r="I330" i="5"/>
  <c r="H330" i="5"/>
  <c r="G330" i="5"/>
  <c r="F330" i="5"/>
  <c r="E330" i="5"/>
  <c r="D330" i="5"/>
  <c r="C330" i="5"/>
  <c r="T329" i="5"/>
  <c r="S329" i="5"/>
  <c r="R329" i="5"/>
  <c r="Q329" i="5"/>
  <c r="P329" i="5"/>
  <c r="O329" i="5"/>
  <c r="N329" i="5"/>
  <c r="M329" i="5"/>
  <c r="L329" i="5"/>
  <c r="K329" i="5"/>
  <c r="J329" i="5"/>
  <c r="I329" i="5"/>
  <c r="H329" i="5"/>
  <c r="G329" i="5"/>
  <c r="F329" i="5"/>
  <c r="E329" i="5"/>
  <c r="D329" i="5"/>
  <c r="C329" i="5"/>
  <c r="T328" i="5"/>
  <c r="S328" i="5"/>
  <c r="R328" i="5"/>
  <c r="Q328" i="5"/>
  <c r="P328" i="5"/>
  <c r="O328" i="5"/>
  <c r="N328" i="5"/>
  <c r="M328" i="5"/>
  <c r="L328" i="5"/>
  <c r="K328" i="5"/>
  <c r="J328" i="5"/>
  <c r="I328" i="5"/>
  <c r="H328" i="5"/>
  <c r="G328" i="5"/>
  <c r="F328" i="5"/>
  <c r="E328" i="5"/>
  <c r="D328" i="5"/>
  <c r="C328" i="5"/>
  <c r="T327" i="5"/>
  <c r="S327" i="5"/>
  <c r="R327" i="5"/>
  <c r="Q327" i="5"/>
  <c r="P327" i="5"/>
  <c r="O327" i="5"/>
  <c r="N327" i="5"/>
  <c r="M327" i="5"/>
  <c r="L327" i="5"/>
  <c r="K327" i="5"/>
  <c r="J327" i="5"/>
  <c r="I327" i="5"/>
  <c r="H327" i="5"/>
  <c r="G327" i="5"/>
  <c r="F327" i="5"/>
  <c r="E327" i="5"/>
  <c r="D327" i="5"/>
  <c r="C327" i="5"/>
  <c r="T326" i="5"/>
  <c r="S326" i="5"/>
  <c r="R326" i="5"/>
  <c r="Q326" i="5"/>
  <c r="P326" i="5"/>
  <c r="O326" i="5"/>
  <c r="N326" i="5"/>
  <c r="M326" i="5"/>
  <c r="L326" i="5"/>
  <c r="K326" i="5"/>
  <c r="J326" i="5"/>
  <c r="I326" i="5"/>
  <c r="H326" i="5"/>
  <c r="G326" i="5"/>
  <c r="F326" i="5"/>
  <c r="E326" i="5"/>
  <c r="D326" i="5"/>
  <c r="C326" i="5"/>
  <c r="T325" i="5"/>
  <c r="S325" i="5"/>
  <c r="R325" i="5"/>
  <c r="Q325" i="5"/>
  <c r="P325" i="5"/>
  <c r="O325" i="5"/>
  <c r="N325" i="5"/>
  <c r="M325" i="5"/>
  <c r="L325" i="5"/>
  <c r="K325" i="5"/>
  <c r="J325" i="5"/>
  <c r="I325" i="5"/>
  <c r="H325" i="5"/>
  <c r="G325" i="5"/>
  <c r="F325" i="5"/>
  <c r="E325" i="5"/>
  <c r="D325" i="5"/>
  <c r="C325" i="5"/>
  <c r="T324" i="5"/>
  <c r="S324" i="5"/>
  <c r="R324" i="5"/>
  <c r="Q324" i="5"/>
  <c r="P324" i="5"/>
  <c r="O324" i="5"/>
  <c r="N324" i="5"/>
  <c r="M324" i="5"/>
  <c r="L324" i="5"/>
  <c r="K324" i="5"/>
  <c r="J324" i="5"/>
  <c r="I324" i="5"/>
  <c r="H324" i="5"/>
  <c r="G324" i="5"/>
  <c r="F324" i="5"/>
  <c r="E324" i="5"/>
  <c r="D324" i="5"/>
  <c r="C324" i="5"/>
  <c r="T323" i="5"/>
  <c r="S323" i="5"/>
  <c r="R323" i="5"/>
  <c r="Q323" i="5"/>
  <c r="P323" i="5"/>
  <c r="O323" i="5"/>
  <c r="N323" i="5"/>
  <c r="M323" i="5"/>
  <c r="L323" i="5"/>
  <c r="K323" i="5"/>
  <c r="J323" i="5"/>
  <c r="I323" i="5"/>
  <c r="H323" i="5"/>
  <c r="G323" i="5"/>
  <c r="F323" i="5"/>
  <c r="E323" i="5"/>
  <c r="D323" i="5"/>
  <c r="C323" i="5"/>
  <c r="T322" i="5"/>
  <c r="S322" i="5"/>
  <c r="R322" i="5"/>
  <c r="Q322" i="5"/>
  <c r="P322" i="5"/>
  <c r="O322" i="5"/>
  <c r="N322" i="5"/>
  <c r="M322" i="5"/>
  <c r="L322" i="5"/>
  <c r="K322" i="5"/>
  <c r="J322" i="5"/>
  <c r="I322" i="5"/>
  <c r="H322" i="5"/>
  <c r="G322" i="5"/>
  <c r="F322" i="5"/>
  <c r="E322" i="5"/>
  <c r="D322" i="5"/>
  <c r="C322" i="5"/>
  <c r="T321" i="5"/>
  <c r="S321" i="5"/>
  <c r="R321" i="5"/>
  <c r="Q321" i="5"/>
  <c r="P321" i="5"/>
  <c r="O321" i="5"/>
  <c r="N321" i="5"/>
  <c r="M321" i="5"/>
  <c r="L321" i="5"/>
  <c r="K321" i="5"/>
  <c r="J321" i="5"/>
  <c r="I321" i="5"/>
  <c r="H321" i="5"/>
  <c r="G321" i="5"/>
  <c r="F321" i="5"/>
  <c r="E321" i="5"/>
  <c r="D321" i="5"/>
  <c r="C321" i="5"/>
  <c r="T320" i="5"/>
  <c r="S320" i="5"/>
  <c r="R320" i="5"/>
  <c r="Q320" i="5"/>
  <c r="P320" i="5"/>
  <c r="O320" i="5"/>
  <c r="N320" i="5"/>
  <c r="M320" i="5"/>
  <c r="L320" i="5"/>
  <c r="K320" i="5"/>
  <c r="J320" i="5"/>
  <c r="I320" i="5"/>
  <c r="H320" i="5"/>
  <c r="G320" i="5"/>
  <c r="F320" i="5"/>
  <c r="E320" i="5"/>
  <c r="D320" i="5"/>
  <c r="C320" i="5"/>
  <c r="T319" i="5"/>
  <c r="S319" i="5"/>
  <c r="R319" i="5"/>
  <c r="Q319" i="5"/>
  <c r="P319" i="5"/>
  <c r="O319" i="5"/>
  <c r="N319" i="5"/>
  <c r="M319" i="5"/>
  <c r="L319" i="5"/>
  <c r="K319" i="5"/>
  <c r="J319" i="5"/>
  <c r="I319" i="5"/>
  <c r="H319" i="5"/>
  <c r="G319" i="5"/>
  <c r="F319" i="5"/>
  <c r="E319" i="5"/>
  <c r="D319" i="5"/>
  <c r="C319" i="5"/>
  <c r="T318" i="5"/>
  <c r="S318" i="5"/>
  <c r="R318" i="5"/>
  <c r="Q318" i="5"/>
  <c r="P318" i="5"/>
  <c r="O318" i="5"/>
  <c r="N318" i="5"/>
  <c r="M318" i="5"/>
  <c r="L318" i="5"/>
  <c r="K318" i="5"/>
  <c r="J318" i="5"/>
  <c r="I318" i="5"/>
  <c r="H318" i="5"/>
  <c r="G318" i="5"/>
  <c r="F318" i="5"/>
  <c r="E318" i="5"/>
  <c r="D318" i="5"/>
  <c r="C318" i="5"/>
  <c r="T317" i="5"/>
  <c r="S317" i="5"/>
  <c r="R317" i="5"/>
  <c r="Q317" i="5"/>
  <c r="P317" i="5"/>
  <c r="O317" i="5"/>
  <c r="N317" i="5"/>
  <c r="M317" i="5"/>
  <c r="L317" i="5"/>
  <c r="K317" i="5"/>
  <c r="J317" i="5"/>
  <c r="I317" i="5"/>
  <c r="H317" i="5"/>
  <c r="G317" i="5"/>
  <c r="F317" i="5"/>
  <c r="E317" i="5"/>
  <c r="D317" i="5"/>
  <c r="C317" i="5"/>
  <c r="T316" i="5"/>
  <c r="S316" i="5"/>
  <c r="R316" i="5"/>
  <c r="Q316" i="5"/>
  <c r="P316" i="5"/>
  <c r="O316" i="5"/>
  <c r="N316" i="5"/>
  <c r="M316" i="5"/>
  <c r="L316" i="5"/>
  <c r="K316" i="5"/>
  <c r="J316" i="5"/>
  <c r="I316" i="5"/>
  <c r="H316" i="5"/>
  <c r="G316" i="5"/>
  <c r="F316" i="5"/>
  <c r="E316" i="5"/>
  <c r="D316" i="5"/>
  <c r="C316" i="5"/>
  <c r="T315" i="5"/>
  <c r="S315" i="5"/>
  <c r="R315" i="5"/>
  <c r="Q315" i="5"/>
  <c r="P315" i="5"/>
  <c r="O315" i="5"/>
  <c r="N315" i="5"/>
  <c r="M315" i="5"/>
  <c r="L315" i="5"/>
  <c r="K315" i="5"/>
  <c r="J315" i="5"/>
  <c r="I315" i="5"/>
  <c r="H315" i="5"/>
  <c r="G315" i="5"/>
  <c r="F315" i="5"/>
  <c r="E315" i="5"/>
  <c r="D315" i="5"/>
  <c r="C315" i="5"/>
  <c r="T314" i="5"/>
  <c r="S314" i="5"/>
  <c r="R314" i="5"/>
  <c r="Q314" i="5"/>
  <c r="P314" i="5"/>
  <c r="O314" i="5"/>
  <c r="N314" i="5"/>
  <c r="M314" i="5"/>
  <c r="L314" i="5"/>
  <c r="K314" i="5"/>
  <c r="J314" i="5"/>
  <c r="I314" i="5"/>
  <c r="H314" i="5"/>
  <c r="G314" i="5"/>
  <c r="F314" i="5"/>
  <c r="E314" i="5"/>
  <c r="D314" i="5"/>
  <c r="C314" i="5"/>
  <c r="T313" i="5"/>
  <c r="S313" i="5"/>
  <c r="R313" i="5"/>
  <c r="Q313" i="5"/>
  <c r="P313" i="5"/>
  <c r="O313" i="5"/>
  <c r="N313" i="5"/>
  <c r="M313" i="5"/>
  <c r="L313" i="5"/>
  <c r="K313" i="5"/>
  <c r="J313" i="5"/>
  <c r="I313" i="5"/>
  <c r="H313" i="5"/>
  <c r="G313" i="5"/>
  <c r="F313" i="5"/>
  <c r="E313" i="5"/>
  <c r="D313" i="5"/>
  <c r="C313" i="5"/>
  <c r="T312" i="5"/>
  <c r="S312" i="5"/>
  <c r="R312" i="5"/>
  <c r="Q312" i="5"/>
  <c r="P312" i="5"/>
  <c r="O312" i="5"/>
  <c r="N312" i="5"/>
  <c r="M312" i="5"/>
  <c r="L312" i="5"/>
  <c r="K312" i="5"/>
  <c r="J312" i="5"/>
  <c r="I312" i="5"/>
  <c r="H312" i="5"/>
  <c r="G312" i="5"/>
  <c r="F312" i="5"/>
  <c r="E312" i="5"/>
  <c r="D312" i="5"/>
  <c r="C312" i="5"/>
  <c r="T311" i="5"/>
  <c r="S311" i="5"/>
  <c r="R311" i="5"/>
  <c r="Q311" i="5"/>
  <c r="P311" i="5"/>
  <c r="O311" i="5"/>
  <c r="N311" i="5"/>
  <c r="M311" i="5"/>
  <c r="L311" i="5"/>
  <c r="K311" i="5"/>
  <c r="J311" i="5"/>
  <c r="I311" i="5"/>
  <c r="H311" i="5"/>
  <c r="G311" i="5"/>
  <c r="F311" i="5"/>
  <c r="E311" i="5"/>
  <c r="D311" i="5"/>
  <c r="C311" i="5"/>
  <c r="T310" i="5"/>
  <c r="S310" i="5"/>
  <c r="R310" i="5"/>
  <c r="Q310" i="5"/>
  <c r="P310" i="5"/>
  <c r="O310" i="5"/>
  <c r="N310" i="5"/>
  <c r="M310" i="5"/>
  <c r="L310" i="5"/>
  <c r="K310" i="5"/>
  <c r="J310" i="5"/>
  <c r="I310" i="5"/>
  <c r="H310" i="5"/>
  <c r="G310" i="5"/>
  <c r="F310" i="5"/>
  <c r="E310" i="5"/>
  <c r="D310" i="5"/>
  <c r="C310" i="5"/>
  <c r="T309" i="5"/>
  <c r="S309" i="5"/>
  <c r="R309" i="5"/>
  <c r="Q309" i="5"/>
  <c r="P309" i="5"/>
  <c r="O309" i="5"/>
  <c r="N309" i="5"/>
  <c r="M309" i="5"/>
  <c r="L309" i="5"/>
  <c r="K309" i="5"/>
  <c r="J309" i="5"/>
  <c r="I309" i="5"/>
  <c r="H309" i="5"/>
  <c r="G309" i="5"/>
  <c r="F309" i="5"/>
  <c r="E309" i="5"/>
  <c r="D309" i="5"/>
  <c r="C309" i="5"/>
  <c r="T308" i="5"/>
  <c r="S308" i="5"/>
  <c r="R308" i="5"/>
  <c r="Q308" i="5"/>
  <c r="P308" i="5"/>
  <c r="O308" i="5"/>
  <c r="N308" i="5"/>
  <c r="M308" i="5"/>
  <c r="L308" i="5"/>
  <c r="K308" i="5"/>
  <c r="J308" i="5"/>
  <c r="I308" i="5"/>
  <c r="H308" i="5"/>
  <c r="G308" i="5"/>
  <c r="F308" i="5"/>
  <c r="E308" i="5"/>
  <c r="D308" i="5"/>
  <c r="C308" i="5"/>
  <c r="T307" i="5"/>
  <c r="S307" i="5"/>
  <c r="R307" i="5"/>
  <c r="Q307" i="5"/>
  <c r="P307" i="5"/>
  <c r="O307" i="5"/>
  <c r="N307" i="5"/>
  <c r="M307" i="5"/>
  <c r="L307" i="5"/>
  <c r="K307" i="5"/>
  <c r="J307" i="5"/>
  <c r="I307" i="5"/>
  <c r="H307" i="5"/>
  <c r="G307" i="5"/>
  <c r="F307" i="5"/>
  <c r="E307" i="5"/>
  <c r="D307" i="5"/>
  <c r="C307" i="5"/>
  <c r="T306" i="5"/>
  <c r="S306" i="5"/>
  <c r="R306" i="5"/>
  <c r="Q306" i="5"/>
  <c r="P306" i="5"/>
  <c r="O306" i="5"/>
  <c r="N306" i="5"/>
  <c r="M306" i="5"/>
  <c r="L306" i="5"/>
  <c r="K306" i="5"/>
  <c r="J306" i="5"/>
  <c r="I306" i="5"/>
  <c r="H306" i="5"/>
  <c r="G306" i="5"/>
  <c r="F306" i="5"/>
  <c r="E306" i="5"/>
  <c r="D306" i="5"/>
  <c r="C306" i="5"/>
  <c r="T305" i="5"/>
  <c r="S305" i="5"/>
  <c r="R305" i="5"/>
  <c r="Q305" i="5"/>
  <c r="P305" i="5"/>
  <c r="O305" i="5"/>
  <c r="N305" i="5"/>
  <c r="M305" i="5"/>
  <c r="L305" i="5"/>
  <c r="K305" i="5"/>
  <c r="J305" i="5"/>
  <c r="I305" i="5"/>
  <c r="H305" i="5"/>
  <c r="G305" i="5"/>
  <c r="F305" i="5"/>
  <c r="E305" i="5"/>
  <c r="D305" i="5"/>
  <c r="C305" i="5"/>
  <c r="T304" i="5"/>
  <c r="S304" i="5"/>
  <c r="R304" i="5"/>
  <c r="Q304" i="5"/>
  <c r="P304" i="5"/>
  <c r="O304" i="5"/>
  <c r="N304" i="5"/>
  <c r="M304" i="5"/>
  <c r="L304" i="5"/>
  <c r="K304" i="5"/>
  <c r="J304" i="5"/>
  <c r="I304" i="5"/>
  <c r="H304" i="5"/>
  <c r="G304" i="5"/>
  <c r="F304" i="5"/>
  <c r="E304" i="5"/>
  <c r="D304" i="5"/>
  <c r="C304" i="5"/>
  <c r="T303" i="5"/>
  <c r="S303" i="5"/>
  <c r="R303" i="5"/>
  <c r="Q303" i="5"/>
  <c r="P303" i="5"/>
  <c r="O303" i="5"/>
  <c r="N303" i="5"/>
  <c r="M303" i="5"/>
  <c r="L303" i="5"/>
  <c r="K303" i="5"/>
  <c r="J303" i="5"/>
  <c r="I303" i="5"/>
  <c r="H303" i="5"/>
  <c r="G303" i="5"/>
  <c r="F303" i="5"/>
  <c r="E303" i="5"/>
  <c r="D303" i="5"/>
  <c r="C303" i="5"/>
  <c r="T302" i="5"/>
  <c r="S302" i="5"/>
  <c r="R302" i="5"/>
  <c r="Q302" i="5"/>
  <c r="P302" i="5"/>
  <c r="O302" i="5"/>
  <c r="N302" i="5"/>
  <c r="M302" i="5"/>
  <c r="L302" i="5"/>
  <c r="K302" i="5"/>
  <c r="J302" i="5"/>
  <c r="I302" i="5"/>
  <c r="H302" i="5"/>
  <c r="G302" i="5"/>
  <c r="F302" i="5"/>
  <c r="E302" i="5"/>
  <c r="D302" i="5"/>
  <c r="C302" i="5"/>
  <c r="T301" i="5"/>
  <c r="S301" i="5"/>
  <c r="R301" i="5"/>
  <c r="Q301" i="5"/>
  <c r="P301" i="5"/>
  <c r="O301" i="5"/>
  <c r="N301" i="5"/>
  <c r="M301" i="5"/>
  <c r="L301" i="5"/>
  <c r="K301" i="5"/>
  <c r="J301" i="5"/>
  <c r="I301" i="5"/>
  <c r="H301" i="5"/>
  <c r="G301" i="5"/>
  <c r="F301" i="5"/>
  <c r="E301" i="5"/>
  <c r="D301" i="5"/>
  <c r="C301" i="5"/>
  <c r="T300" i="5"/>
  <c r="S300" i="5"/>
  <c r="R300" i="5"/>
  <c r="Q300" i="5"/>
  <c r="P300" i="5"/>
  <c r="O300" i="5"/>
  <c r="N300" i="5"/>
  <c r="M300" i="5"/>
  <c r="L300" i="5"/>
  <c r="K300" i="5"/>
  <c r="J300" i="5"/>
  <c r="I300" i="5"/>
  <c r="H300" i="5"/>
  <c r="G300" i="5"/>
  <c r="F300" i="5"/>
  <c r="E300" i="5"/>
  <c r="D300" i="5"/>
  <c r="C300" i="5"/>
  <c r="T299" i="5"/>
  <c r="S299" i="5"/>
  <c r="R299" i="5"/>
  <c r="Q299" i="5"/>
  <c r="P299" i="5"/>
  <c r="O299" i="5"/>
  <c r="N299" i="5"/>
  <c r="M299" i="5"/>
  <c r="L299" i="5"/>
  <c r="K299" i="5"/>
  <c r="J299" i="5"/>
  <c r="I299" i="5"/>
  <c r="H299" i="5"/>
  <c r="G299" i="5"/>
  <c r="F299" i="5"/>
  <c r="E299" i="5"/>
  <c r="D299" i="5"/>
  <c r="C299" i="5"/>
  <c r="T298" i="5"/>
  <c r="S298" i="5"/>
  <c r="R298" i="5"/>
  <c r="Q298" i="5"/>
  <c r="P298" i="5"/>
  <c r="O298" i="5"/>
  <c r="N298" i="5"/>
  <c r="M298" i="5"/>
  <c r="L298" i="5"/>
  <c r="K298" i="5"/>
  <c r="J298" i="5"/>
  <c r="I298" i="5"/>
  <c r="H298" i="5"/>
  <c r="G298" i="5"/>
  <c r="F298" i="5"/>
  <c r="E298" i="5"/>
  <c r="D298" i="5"/>
  <c r="C298" i="5"/>
  <c r="T297" i="5"/>
  <c r="S297" i="5"/>
  <c r="R297" i="5"/>
  <c r="Q297" i="5"/>
  <c r="P297" i="5"/>
  <c r="O297" i="5"/>
  <c r="N297" i="5"/>
  <c r="M297" i="5"/>
  <c r="L297" i="5"/>
  <c r="K297" i="5"/>
  <c r="J297" i="5"/>
  <c r="I297" i="5"/>
  <c r="H297" i="5"/>
  <c r="G297" i="5"/>
  <c r="F297" i="5"/>
  <c r="E297" i="5"/>
  <c r="D297" i="5"/>
  <c r="C297" i="5"/>
  <c r="T296" i="5"/>
  <c r="S296" i="5"/>
  <c r="R296" i="5"/>
  <c r="Q296" i="5"/>
  <c r="P296" i="5"/>
  <c r="O296" i="5"/>
  <c r="N296" i="5"/>
  <c r="M296" i="5"/>
  <c r="L296" i="5"/>
  <c r="K296" i="5"/>
  <c r="J296" i="5"/>
  <c r="I296" i="5"/>
  <c r="H296" i="5"/>
  <c r="G296" i="5"/>
  <c r="F296" i="5"/>
  <c r="E296" i="5"/>
  <c r="D296" i="5"/>
  <c r="C296" i="5"/>
  <c r="T295" i="5"/>
  <c r="S295" i="5"/>
  <c r="R295" i="5"/>
  <c r="Q295" i="5"/>
  <c r="P295" i="5"/>
  <c r="O295" i="5"/>
  <c r="N295" i="5"/>
  <c r="M295" i="5"/>
  <c r="L295" i="5"/>
  <c r="K295" i="5"/>
  <c r="J295" i="5"/>
  <c r="I295" i="5"/>
  <c r="H295" i="5"/>
  <c r="G295" i="5"/>
  <c r="F295" i="5"/>
  <c r="E295" i="5"/>
  <c r="D295" i="5"/>
  <c r="C295" i="5"/>
  <c r="T294" i="5"/>
  <c r="S294" i="5"/>
  <c r="R294" i="5"/>
  <c r="Q294" i="5"/>
  <c r="P294" i="5"/>
  <c r="O294" i="5"/>
  <c r="N294" i="5"/>
  <c r="M294" i="5"/>
  <c r="L294" i="5"/>
  <c r="K294" i="5"/>
  <c r="J294" i="5"/>
  <c r="I294" i="5"/>
  <c r="H294" i="5"/>
  <c r="G294" i="5"/>
  <c r="F294" i="5"/>
  <c r="E294" i="5"/>
  <c r="D294" i="5"/>
  <c r="C294" i="5"/>
  <c r="T293" i="5"/>
  <c r="S293" i="5"/>
  <c r="R293" i="5"/>
  <c r="Q293" i="5"/>
  <c r="P293" i="5"/>
  <c r="O293" i="5"/>
  <c r="N293" i="5"/>
  <c r="M293" i="5"/>
  <c r="L293" i="5"/>
  <c r="K293" i="5"/>
  <c r="J293" i="5"/>
  <c r="I293" i="5"/>
  <c r="H293" i="5"/>
  <c r="G293" i="5"/>
  <c r="F293" i="5"/>
  <c r="E293" i="5"/>
  <c r="D293" i="5"/>
  <c r="C293" i="5"/>
  <c r="T292" i="5"/>
  <c r="S292" i="5"/>
  <c r="R292" i="5"/>
  <c r="Q292" i="5"/>
  <c r="P292" i="5"/>
  <c r="O292" i="5"/>
  <c r="N292" i="5"/>
  <c r="M292" i="5"/>
  <c r="L292" i="5"/>
  <c r="K292" i="5"/>
  <c r="J292" i="5"/>
  <c r="I292" i="5"/>
  <c r="H292" i="5"/>
  <c r="G292" i="5"/>
  <c r="F292" i="5"/>
  <c r="E292" i="5"/>
  <c r="D292" i="5"/>
  <c r="C292" i="5"/>
  <c r="T291" i="5"/>
  <c r="S291" i="5"/>
  <c r="R291" i="5"/>
  <c r="Q291" i="5"/>
  <c r="P291" i="5"/>
  <c r="O291" i="5"/>
  <c r="N291" i="5"/>
  <c r="M291" i="5"/>
  <c r="L291" i="5"/>
  <c r="K291" i="5"/>
  <c r="J291" i="5"/>
  <c r="I291" i="5"/>
  <c r="H291" i="5"/>
  <c r="G291" i="5"/>
  <c r="F291" i="5"/>
  <c r="E291" i="5"/>
  <c r="D291" i="5"/>
  <c r="C291" i="5"/>
  <c r="T290" i="5"/>
  <c r="S290" i="5"/>
  <c r="R290" i="5"/>
  <c r="Q290" i="5"/>
  <c r="P290" i="5"/>
  <c r="O290" i="5"/>
  <c r="N290" i="5"/>
  <c r="M290" i="5"/>
  <c r="L290" i="5"/>
  <c r="K290" i="5"/>
  <c r="J290" i="5"/>
  <c r="I290" i="5"/>
  <c r="H290" i="5"/>
  <c r="G290" i="5"/>
  <c r="F290" i="5"/>
  <c r="E290" i="5"/>
  <c r="D290" i="5"/>
  <c r="C290" i="5"/>
  <c r="T289" i="5"/>
  <c r="S289" i="5"/>
  <c r="R289" i="5"/>
  <c r="Q289" i="5"/>
  <c r="P289" i="5"/>
  <c r="O289" i="5"/>
  <c r="N289" i="5"/>
  <c r="M289" i="5"/>
  <c r="L289" i="5"/>
  <c r="K289" i="5"/>
  <c r="J289" i="5"/>
  <c r="I289" i="5"/>
  <c r="H289" i="5"/>
  <c r="G289" i="5"/>
  <c r="F289" i="5"/>
  <c r="E289" i="5"/>
  <c r="D289" i="5"/>
  <c r="C289" i="5"/>
  <c r="T288" i="5"/>
  <c r="S288" i="5"/>
  <c r="R288" i="5"/>
  <c r="Q288" i="5"/>
  <c r="P288" i="5"/>
  <c r="O288" i="5"/>
  <c r="N288" i="5"/>
  <c r="M288" i="5"/>
  <c r="L288" i="5"/>
  <c r="K288" i="5"/>
  <c r="J288" i="5"/>
  <c r="I288" i="5"/>
  <c r="H288" i="5"/>
  <c r="G288" i="5"/>
  <c r="F288" i="5"/>
  <c r="E288" i="5"/>
  <c r="D288" i="5"/>
  <c r="C288" i="5"/>
  <c r="T287" i="5"/>
  <c r="S287" i="5"/>
  <c r="R287" i="5"/>
  <c r="Q287" i="5"/>
  <c r="P287" i="5"/>
  <c r="O287" i="5"/>
  <c r="N287" i="5"/>
  <c r="M287" i="5"/>
  <c r="L287" i="5"/>
  <c r="K287" i="5"/>
  <c r="J287" i="5"/>
  <c r="I287" i="5"/>
  <c r="H287" i="5"/>
  <c r="G287" i="5"/>
  <c r="F287" i="5"/>
  <c r="E287" i="5"/>
  <c r="D287" i="5"/>
  <c r="C287" i="5"/>
  <c r="T286" i="5"/>
  <c r="S286" i="5"/>
  <c r="R286" i="5"/>
  <c r="Q286" i="5"/>
  <c r="P286" i="5"/>
  <c r="O286" i="5"/>
  <c r="N286" i="5"/>
  <c r="M286" i="5"/>
  <c r="L286" i="5"/>
  <c r="K286" i="5"/>
  <c r="J286" i="5"/>
  <c r="I286" i="5"/>
  <c r="H286" i="5"/>
  <c r="G286" i="5"/>
  <c r="F286" i="5"/>
  <c r="E286" i="5"/>
  <c r="D286" i="5"/>
  <c r="C286" i="5"/>
  <c r="T285" i="5"/>
  <c r="S285" i="5"/>
  <c r="R285" i="5"/>
  <c r="Q285" i="5"/>
  <c r="P285" i="5"/>
  <c r="O285" i="5"/>
  <c r="N285" i="5"/>
  <c r="M285" i="5"/>
  <c r="L285" i="5"/>
  <c r="K285" i="5"/>
  <c r="J285" i="5"/>
  <c r="I285" i="5"/>
  <c r="H285" i="5"/>
  <c r="G285" i="5"/>
  <c r="F285" i="5"/>
  <c r="E285" i="5"/>
  <c r="D285" i="5"/>
  <c r="C285" i="5"/>
  <c r="T284" i="5"/>
  <c r="S284" i="5"/>
  <c r="R284" i="5"/>
  <c r="Q284" i="5"/>
  <c r="P284" i="5"/>
  <c r="O284" i="5"/>
  <c r="N284" i="5"/>
  <c r="M284" i="5"/>
  <c r="L284" i="5"/>
  <c r="K284" i="5"/>
  <c r="J284" i="5"/>
  <c r="I284" i="5"/>
  <c r="H284" i="5"/>
  <c r="G284" i="5"/>
  <c r="F284" i="5"/>
  <c r="E284" i="5"/>
  <c r="D284" i="5"/>
  <c r="C284" i="5"/>
  <c r="T283" i="5"/>
  <c r="S283" i="5"/>
  <c r="R283" i="5"/>
  <c r="Q283" i="5"/>
  <c r="P283" i="5"/>
  <c r="O283" i="5"/>
  <c r="N283" i="5"/>
  <c r="M283" i="5"/>
  <c r="L283" i="5"/>
  <c r="K283" i="5"/>
  <c r="J283" i="5"/>
  <c r="I283" i="5"/>
  <c r="H283" i="5"/>
  <c r="G283" i="5"/>
  <c r="F283" i="5"/>
  <c r="E283" i="5"/>
  <c r="D283" i="5"/>
  <c r="C283" i="5"/>
  <c r="T282" i="5"/>
  <c r="S282" i="5"/>
  <c r="R282" i="5"/>
  <c r="Q282" i="5"/>
  <c r="P282" i="5"/>
  <c r="O282" i="5"/>
  <c r="N282" i="5"/>
  <c r="M282" i="5"/>
  <c r="L282" i="5"/>
  <c r="K282" i="5"/>
  <c r="J282" i="5"/>
  <c r="I282" i="5"/>
  <c r="H282" i="5"/>
  <c r="G282" i="5"/>
  <c r="F282" i="5"/>
  <c r="E282" i="5"/>
  <c r="D282" i="5"/>
  <c r="C282" i="5"/>
  <c r="T281" i="5"/>
  <c r="S281" i="5"/>
  <c r="R281" i="5"/>
  <c r="Q281" i="5"/>
  <c r="P281" i="5"/>
  <c r="O281" i="5"/>
  <c r="N281" i="5"/>
  <c r="M281" i="5"/>
  <c r="L281" i="5"/>
  <c r="K281" i="5"/>
  <c r="J281" i="5"/>
  <c r="I281" i="5"/>
  <c r="H281" i="5"/>
  <c r="G281" i="5"/>
  <c r="F281" i="5"/>
  <c r="E281" i="5"/>
  <c r="D281" i="5"/>
  <c r="C281" i="5"/>
  <c r="T280" i="5"/>
  <c r="S280" i="5"/>
  <c r="R280" i="5"/>
  <c r="Q280" i="5"/>
  <c r="P280" i="5"/>
  <c r="O280" i="5"/>
  <c r="N280" i="5"/>
  <c r="M280" i="5"/>
  <c r="L280" i="5"/>
  <c r="K280" i="5"/>
  <c r="J280" i="5"/>
  <c r="I280" i="5"/>
  <c r="H280" i="5"/>
  <c r="G280" i="5"/>
  <c r="F280" i="5"/>
  <c r="E280" i="5"/>
  <c r="D280" i="5"/>
  <c r="C280" i="5"/>
  <c r="T279" i="5"/>
  <c r="S279" i="5"/>
  <c r="R279" i="5"/>
  <c r="Q279" i="5"/>
  <c r="P279" i="5"/>
  <c r="O279" i="5"/>
  <c r="N279" i="5"/>
  <c r="M279" i="5"/>
  <c r="L279" i="5"/>
  <c r="K279" i="5"/>
  <c r="J279" i="5"/>
  <c r="I279" i="5"/>
  <c r="H279" i="5"/>
  <c r="G279" i="5"/>
  <c r="F279" i="5"/>
  <c r="E279" i="5"/>
  <c r="D279" i="5"/>
  <c r="C279" i="5"/>
  <c r="T278" i="5"/>
  <c r="S278" i="5"/>
  <c r="R278" i="5"/>
  <c r="Q278" i="5"/>
  <c r="P278" i="5"/>
  <c r="O278" i="5"/>
  <c r="N278" i="5"/>
  <c r="M278" i="5"/>
  <c r="L278" i="5"/>
  <c r="K278" i="5"/>
  <c r="J278" i="5"/>
  <c r="I278" i="5"/>
  <c r="H278" i="5"/>
  <c r="G278" i="5"/>
  <c r="F278" i="5"/>
  <c r="E278" i="5"/>
  <c r="D278" i="5"/>
  <c r="C278" i="5"/>
  <c r="T277" i="5"/>
  <c r="S277" i="5"/>
  <c r="R277" i="5"/>
  <c r="Q277" i="5"/>
  <c r="P277" i="5"/>
  <c r="O277" i="5"/>
  <c r="N277" i="5"/>
  <c r="M277" i="5"/>
  <c r="L277" i="5"/>
  <c r="K277" i="5"/>
  <c r="J277" i="5"/>
  <c r="I277" i="5"/>
  <c r="H277" i="5"/>
  <c r="G277" i="5"/>
  <c r="F277" i="5"/>
  <c r="E277" i="5"/>
  <c r="D277" i="5"/>
  <c r="C277" i="5"/>
  <c r="T276" i="5"/>
  <c r="S276" i="5"/>
  <c r="R276" i="5"/>
  <c r="Q276" i="5"/>
  <c r="P276" i="5"/>
  <c r="O276" i="5"/>
  <c r="N276" i="5"/>
  <c r="M276" i="5"/>
  <c r="L276" i="5"/>
  <c r="K276" i="5"/>
  <c r="J276" i="5"/>
  <c r="I276" i="5"/>
  <c r="H276" i="5"/>
  <c r="G276" i="5"/>
  <c r="F276" i="5"/>
  <c r="E276" i="5"/>
  <c r="D276" i="5"/>
  <c r="C276" i="5"/>
  <c r="T275" i="5"/>
  <c r="S275" i="5"/>
  <c r="R275" i="5"/>
  <c r="Q275" i="5"/>
  <c r="P275" i="5"/>
  <c r="O275" i="5"/>
  <c r="N275" i="5"/>
  <c r="M275" i="5"/>
  <c r="L275" i="5"/>
  <c r="K275" i="5"/>
  <c r="J275" i="5"/>
  <c r="I275" i="5"/>
  <c r="H275" i="5"/>
  <c r="G275" i="5"/>
  <c r="F275" i="5"/>
  <c r="E275" i="5"/>
  <c r="D275" i="5"/>
  <c r="C275" i="5"/>
  <c r="T274" i="5"/>
  <c r="S274" i="5"/>
  <c r="R274" i="5"/>
  <c r="Q274" i="5"/>
  <c r="P274" i="5"/>
  <c r="O274" i="5"/>
  <c r="N274" i="5"/>
  <c r="M274" i="5"/>
  <c r="L274" i="5"/>
  <c r="K274" i="5"/>
  <c r="J274" i="5"/>
  <c r="I274" i="5"/>
  <c r="H274" i="5"/>
  <c r="G274" i="5"/>
  <c r="F274" i="5"/>
  <c r="E274" i="5"/>
  <c r="D274" i="5"/>
  <c r="C274" i="5"/>
  <c r="T273" i="5"/>
  <c r="S273" i="5"/>
  <c r="R273" i="5"/>
  <c r="Q273" i="5"/>
  <c r="P273" i="5"/>
  <c r="O273" i="5"/>
  <c r="N273" i="5"/>
  <c r="M273" i="5"/>
  <c r="L273" i="5"/>
  <c r="K273" i="5"/>
  <c r="J273" i="5"/>
  <c r="I273" i="5"/>
  <c r="H273" i="5"/>
  <c r="G273" i="5"/>
  <c r="F273" i="5"/>
  <c r="E273" i="5"/>
  <c r="D273" i="5"/>
  <c r="C273" i="5"/>
  <c r="T272" i="5"/>
  <c r="S272" i="5"/>
  <c r="R272" i="5"/>
  <c r="Q272" i="5"/>
  <c r="P272" i="5"/>
  <c r="O272" i="5"/>
  <c r="N272" i="5"/>
  <c r="M272" i="5"/>
  <c r="L272" i="5"/>
  <c r="K272" i="5"/>
  <c r="J272" i="5"/>
  <c r="I272" i="5"/>
  <c r="H272" i="5"/>
  <c r="G272" i="5"/>
  <c r="F272" i="5"/>
  <c r="E272" i="5"/>
  <c r="D272" i="5"/>
  <c r="C272" i="5"/>
  <c r="T271" i="5"/>
  <c r="S271" i="5"/>
  <c r="R271" i="5"/>
  <c r="Q271" i="5"/>
  <c r="P271" i="5"/>
  <c r="O271" i="5"/>
  <c r="N271" i="5"/>
  <c r="M271" i="5"/>
  <c r="L271" i="5"/>
  <c r="K271" i="5"/>
  <c r="J271" i="5"/>
  <c r="I271" i="5"/>
  <c r="H271" i="5"/>
  <c r="G271" i="5"/>
  <c r="F271" i="5"/>
  <c r="E271" i="5"/>
  <c r="D271" i="5"/>
  <c r="C271" i="5"/>
  <c r="T270" i="5"/>
  <c r="S270" i="5"/>
  <c r="R270" i="5"/>
  <c r="Q270" i="5"/>
  <c r="P270" i="5"/>
  <c r="O270" i="5"/>
  <c r="N270" i="5"/>
  <c r="M270" i="5"/>
  <c r="L270" i="5"/>
  <c r="K270" i="5"/>
  <c r="J270" i="5"/>
  <c r="I270" i="5"/>
  <c r="H270" i="5"/>
  <c r="G270" i="5"/>
  <c r="F270" i="5"/>
  <c r="E270" i="5"/>
  <c r="D270" i="5"/>
  <c r="C270" i="5"/>
  <c r="T269" i="5"/>
  <c r="S269" i="5"/>
  <c r="R269" i="5"/>
  <c r="Q269" i="5"/>
  <c r="P269" i="5"/>
  <c r="O269" i="5"/>
  <c r="N269" i="5"/>
  <c r="M269" i="5"/>
  <c r="L269" i="5"/>
  <c r="K269" i="5"/>
  <c r="J269" i="5"/>
  <c r="I269" i="5"/>
  <c r="H269" i="5"/>
  <c r="G269" i="5"/>
  <c r="F269" i="5"/>
  <c r="E269" i="5"/>
  <c r="D269" i="5"/>
  <c r="C269" i="5"/>
  <c r="T268" i="5"/>
  <c r="S268" i="5"/>
  <c r="R268" i="5"/>
  <c r="Q268" i="5"/>
  <c r="P268" i="5"/>
  <c r="O268" i="5"/>
  <c r="N268" i="5"/>
  <c r="M268" i="5"/>
  <c r="L268" i="5"/>
  <c r="K268" i="5"/>
  <c r="J268" i="5"/>
  <c r="I268" i="5"/>
  <c r="H268" i="5"/>
  <c r="G268" i="5"/>
  <c r="F268" i="5"/>
  <c r="E268" i="5"/>
  <c r="D268" i="5"/>
  <c r="C268" i="5"/>
  <c r="T267" i="5"/>
  <c r="S267" i="5"/>
  <c r="R267" i="5"/>
  <c r="Q267" i="5"/>
  <c r="P267" i="5"/>
  <c r="O267" i="5"/>
  <c r="N267" i="5"/>
  <c r="M267" i="5"/>
  <c r="L267" i="5"/>
  <c r="K267" i="5"/>
  <c r="J267" i="5"/>
  <c r="I267" i="5"/>
  <c r="H267" i="5"/>
  <c r="G267" i="5"/>
  <c r="F267" i="5"/>
  <c r="E267" i="5"/>
  <c r="D267" i="5"/>
  <c r="C267" i="5"/>
  <c r="T266" i="5"/>
  <c r="S266" i="5"/>
  <c r="R266" i="5"/>
  <c r="Q266" i="5"/>
  <c r="P266" i="5"/>
  <c r="O266" i="5"/>
  <c r="N266" i="5"/>
  <c r="M266" i="5"/>
  <c r="L266" i="5"/>
  <c r="K266" i="5"/>
  <c r="J266" i="5"/>
  <c r="I266" i="5"/>
  <c r="H266" i="5"/>
  <c r="G266" i="5"/>
  <c r="F266" i="5"/>
  <c r="E266" i="5"/>
  <c r="D266" i="5"/>
  <c r="C266" i="5"/>
  <c r="T265" i="5"/>
  <c r="S265" i="5"/>
  <c r="R265" i="5"/>
  <c r="Q265" i="5"/>
  <c r="P265" i="5"/>
  <c r="O265" i="5"/>
  <c r="N265" i="5"/>
  <c r="M265" i="5"/>
  <c r="L265" i="5"/>
  <c r="K265" i="5"/>
  <c r="J265" i="5"/>
  <c r="I265" i="5"/>
  <c r="H265" i="5"/>
  <c r="G265" i="5"/>
  <c r="F265" i="5"/>
  <c r="E265" i="5"/>
  <c r="D265" i="5"/>
  <c r="C265" i="5"/>
  <c r="T264" i="5"/>
  <c r="S264" i="5"/>
  <c r="R264" i="5"/>
  <c r="Q264" i="5"/>
  <c r="P264" i="5"/>
  <c r="O264" i="5"/>
  <c r="N264" i="5"/>
  <c r="M264" i="5"/>
  <c r="L264" i="5"/>
  <c r="K264" i="5"/>
  <c r="J264" i="5"/>
  <c r="I264" i="5"/>
  <c r="H264" i="5"/>
  <c r="G264" i="5"/>
  <c r="F264" i="5"/>
  <c r="E264" i="5"/>
  <c r="D264" i="5"/>
  <c r="C264" i="5"/>
  <c r="T263" i="5"/>
  <c r="S263" i="5"/>
  <c r="R263" i="5"/>
  <c r="Q263" i="5"/>
  <c r="P263" i="5"/>
  <c r="O263" i="5"/>
  <c r="N263" i="5"/>
  <c r="M263" i="5"/>
  <c r="L263" i="5"/>
  <c r="K263" i="5"/>
  <c r="J263" i="5"/>
  <c r="I263" i="5"/>
  <c r="H263" i="5"/>
  <c r="G263" i="5"/>
  <c r="F263" i="5"/>
  <c r="E263" i="5"/>
  <c r="D263" i="5"/>
  <c r="C263" i="5"/>
  <c r="T262" i="5"/>
  <c r="S262" i="5"/>
  <c r="R262" i="5"/>
  <c r="Q262" i="5"/>
  <c r="P262" i="5"/>
  <c r="O262" i="5"/>
  <c r="N262" i="5"/>
  <c r="M262" i="5"/>
  <c r="L262" i="5"/>
  <c r="K262" i="5"/>
  <c r="J262" i="5"/>
  <c r="I262" i="5"/>
  <c r="H262" i="5"/>
  <c r="G262" i="5"/>
  <c r="F262" i="5"/>
  <c r="E262" i="5"/>
  <c r="D262" i="5"/>
  <c r="C262" i="5"/>
  <c r="T261" i="5"/>
  <c r="S261" i="5"/>
  <c r="R261" i="5"/>
  <c r="Q261" i="5"/>
  <c r="P261" i="5"/>
  <c r="O261" i="5"/>
  <c r="N261" i="5"/>
  <c r="M261" i="5"/>
  <c r="L261" i="5"/>
  <c r="K261" i="5"/>
  <c r="J261" i="5"/>
  <c r="I261" i="5"/>
  <c r="H261" i="5"/>
  <c r="G261" i="5"/>
  <c r="F261" i="5"/>
  <c r="E261" i="5"/>
  <c r="D261" i="5"/>
  <c r="C261" i="5"/>
  <c r="T260" i="5"/>
  <c r="S260" i="5"/>
  <c r="R260" i="5"/>
  <c r="Q260" i="5"/>
  <c r="P260" i="5"/>
  <c r="O260" i="5"/>
  <c r="N260" i="5"/>
  <c r="M260" i="5"/>
  <c r="L260" i="5"/>
  <c r="K260" i="5"/>
  <c r="J260" i="5"/>
  <c r="I260" i="5"/>
  <c r="H260" i="5"/>
  <c r="G260" i="5"/>
  <c r="F260" i="5"/>
  <c r="E260" i="5"/>
  <c r="D260" i="5"/>
  <c r="C260" i="5"/>
  <c r="T259" i="5"/>
  <c r="S259" i="5"/>
  <c r="R259" i="5"/>
  <c r="Q259" i="5"/>
  <c r="P259" i="5"/>
  <c r="O259" i="5"/>
  <c r="N259" i="5"/>
  <c r="M259" i="5"/>
  <c r="L259" i="5"/>
  <c r="K259" i="5"/>
  <c r="J259" i="5"/>
  <c r="I259" i="5"/>
  <c r="H259" i="5"/>
  <c r="G259" i="5"/>
  <c r="F259" i="5"/>
  <c r="E259" i="5"/>
  <c r="D259" i="5"/>
  <c r="C259" i="5"/>
  <c r="T258" i="5"/>
  <c r="S258" i="5"/>
  <c r="R258" i="5"/>
  <c r="Q258" i="5"/>
  <c r="P258" i="5"/>
  <c r="O258" i="5"/>
  <c r="N258" i="5"/>
  <c r="M258" i="5"/>
  <c r="L258" i="5"/>
  <c r="K258" i="5"/>
  <c r="J258" i="5"/>
  <c r="I258" i="5"/>
  <c r="H258" i="5"/>
  <c r="G258" i="5"/>
  <c r="F258" i="5"/>
  <c r="E258" i="5"/>
  <c r="D258" i="5"/>
  <c r="C258" i="5"/>
  <c r="T257" i="5"/>
  <c r="S257" i="5"/>
  <c r="R257" i="5"/>
  <c r="Q257" i="5"/>
  <c r="P257" i="5"/>
  <c r="O257" i="5"/>
  <c r="N257" i="5"/>
  <c r="M257" i="5"/>
  <c r="L257" i="5"/>
  <c r="K257" i="5"/>
  <c r="J257" i="5"/>
  <c r="I257" i="5"/>
  <c r="H257" i="5"/>
  <c r="G257" i="5"/>
  <c r="F257" i="5"/>
  <c r="E257" i="5"/>
  <c r="D257" i="5"/>
  <c r="C257" i="5"/>
  <c r="T256" i="5"/>
  <c r="S256" i="5"/>
  <c r="R256" i="5"/>
  <c r="Q256" i="5"/>
  <c r="P256" i="5"/>
  <c r="O256" i="5"/>
  <c r="N256" i="5"/>
  <c r="M256" i="5"/>
  <c r="L256" i="5"/>
  <c r="K256" i="5"/>
  <c r="J256" i="5"/>
  <c r="I256" i="5"/>
  <c r="H256" i="5"/>
  <c r="G256" i="5"/>
  <c r="F256" i="5"/>
  <c r="E256" i="5"/>
  <c r="D256" i="5"/>
  <c r="C256" i="5"/>
  <c r="T255" i="5"/>
  <c r="S255" i="5"/>
  <c r="R255" i="5"/>
  <c r="Q255" i="5"/>
  <c r="P255" i="5"/>
  <c r="O255" i="5"/>
  <c r="N255" i="5"/>
  <c r="M255" i="5"/>
  <c r="L255" i="5"/>
  <c r="K255" i="5"/>
  <c r="J255" i="5"/>
  <c r="I255" i="5"/>
  <c r="H255" i="5"/>
  <c r="G255" i="5"/>
  <c r="F255" i="5"/>
  <c r="E255" i="5"/>
  <c r="D255" i="5"/>
  <c r="C255" i="5"/>
  <c r="T254" i="5"/>
  <c r="S254" i="5"/>
  <c r="R254" i="5"/>
  <c r="Q254" i="5"/>
  <c r="P254" i="5"/>
  <c r="O254" i="5"/>
  <c r="N254" i="5"/>
  <c r="M254" i="5"/>
  <c r="L254" i="5"/>
  <c r="K254" i="5"/>
  <c r="J254" i="5"/>
  <c r="I254" i="5"/>
  <c r="H254" i="5"/>
  <c r="G254" i="5"/>
  <c r="F254" i="5"/>
  <c r="E254" i="5"/>
  <c r="D254" i="5"/>
  <c r="C254" i="5"/>
  <c r="T253" i="5"/>
  <c r="S253" i="5"/>
  <c r="R253" i="5"/>
  <c r="Q253" i="5"/>
  <c r="P253" i="5"/>
  <c r="O253" i="5"/>
  <c r="N253" i="5"/>
  <c r="M253" i="5"/>
  <c r="L253" i="5"/>
  <c r="K253" i="5"/>
  <c r="J253" i="5"/>
  <c r="I253" i="5"/>
  <c r="H253" i="5"/>
  <c r="G253" i="5"/>
  <c r="F253" i="5"/>
  <c r="E253" i="5"/>
  <c r="D253" i="5"/>
  <c r="C253" i="5"/>
  <c r="T252" i="5"/>
  <c r="S252" i="5"/>
  <c r="R252" i="5"/>
  <c r="Q252" i="5"/>
  <c r="P252" i="5"/>
  <c r="O252" i="5"/>
  <c r="N252" i="5"/>
  <c r="M252" i="5"/>
  <c r="L252" i="5"/>
  <c r="K252" i="5"/>
  <c r="J252" i="5"/>
  <c r="I252" i="5"/>
  <c r="H252" i="5"/>
  <c r="G252" i="5"/>
  <c r="F252" i="5"/>
  <c r="E252" i="5"/>
  <c r="D252" i="5"/>
  <c r="C252" i="5"/>
  <c r="T251" i="5"/>
  <c r="S251" i="5"/>
  <c r="R251" i="5"/>
  <c r="Q251" i="5"/>
  <c r="P251" i="5"/>
  <c r="O251" i="5"/>
  <c r="N251" i="5"/>
  <c r="M251" i="5"/>
  <c r="L251" i="5"/>
  <c r="K251" i="5"/>
  <c r="J251" i="5"/>
  <c r="I251" i="5"/>
  <c r="H251" i="5"/>
  <c r="G251" i="5"/>
  <c r="F251" i="5"/>
  <c r="E251" i="5"/>
  <c r="D251" i="5"/>
  <c r="C251" i="5"/>
  <c r="T250" i="5"/>
  <c r="S250" i="5"/>
  <c r="R250" i="5"/>
  <c r="Q250" i="5"/>
  <c r="P250" i="5"/>
  <c r="O250" i="5"/>
  <c r="N250" i="5"/>
  <c r="M250" i="5"/>
  <c r="L250" i="5"/>
  <c r="K250" i="5"/>
  <c r="J250" i="5"/>
  <c r="I250" i="5"/>
  <c r="H250" i="5"/>
  <c r="G250" i="5"/>
  <c r="F250" i="5"/>
  <c r="E250" i="5"/>
  <c r="D250" i="5"/>
  <c r="C250" i="5"/>
  <c r="T249" i="5"/>
  <c r="S249" i="5"/>
  <c r="R249" i="5"/>
  <c r="Q249" i="5"/>
  <c r="P249" i="5"/>
  <c r="O249" i="5"/>
  <c r="N249" i="5"/>
  <c r="M249" i="5"/>
  <c r="L249" i="5"/>
  <c r="K249" i="5"/>
  <c r="J249" i="5"/>
  <c r="I249" i="5"/>
  <c r="H249" i="5"/>
  <c r="G249" i="5"/>
  <c r="F249" i="5"/>
  <c r="E249" i="5"/>
  <c r="D249" i="5"/>
  <c r="C249" i="5"/>
  <c r="T248" i="5"/>
  <c r="S248" i="5"/>
  <c r="R248" i="5"/>
  <c r="Q248" i="5"/>
  <c r="P248" i="5"/>
  <c r="O248" i="5"/>
  <c r="N248" i="5"/>
  <c r="M248" i="5"/>
  <c r="L248" i="5"/>
  <c r="K248" i="5"/>
  <c r="J248" i="5"/>
  <c r="I248" i="5"/>
  <c r="H248" i="5"/>
  <c r="G248" i="5"/>
  <c r="F248" i="5"/>
  <c r="E248" i="5"/>
  <c r="D248" i="5"/>
  <c r="C248" i="5"/>
  <c r="T247" i="5"/>
  <c r="S247" i="5"/>
  <c r="R247" i="5"/>
  <c r="Q247" i="5"/>
  <c r="P247" i="5"/>
  <c r="O247" i="5"/>
  <c r="N247" i="5"/>
  <c r="M247" i="5"/>
  <c r="L247" i="5"/>
  <c r="K247" i="5"/>
  <c r="J247" i="5"/>
  <c r="I247" i="5"/>
  <c r="H247" i="5"/>
  <c r="G247" i="5"/>
  <c r="F247" i="5"/>
  <c r="E247" i="5"/>
  <c r="D247" i="5"/>
  <c r="C247" i="5"/>
  <c r="T246" i="5"/>
  <c r="S246" i="5"/>
  <c r="R246" i="5"/>
  <c r="Q246" i="5"/>
  <c r="P246" i="5"/>
  <c r="O246" i="5"/>
  <c r="N246" i="5"/>
  <c r="M246" i="5"/>
  <c r="L246" i="5"/>
  <c r="K246" i="5"/>
  <c r="J246" i="5"/>
  <c r="I246" i="5"/>
  <c r="H246" i="5"/>
  <c r="G246" i="5"/>
  <c r="F246" i="5"/>
  <c r="E246" i="5"/>
  <c r="D246" i="5"/>
  <c r="C246" i="5"/>
  <c r="T245" i="5"/>
  <c r="S245" i="5"/>
  <c r="R245" i="5"/>
  <c r="Q245" i="5"/>
  <c r="P245" i="5"/>
  <c r="O245" i="5"/>
  <c r="N245" i="5"/>
  <c r="M245" i="5"/>
  <c r="L245" i="5"/>
  <c r="K245" i="5"/>
  <c r="J245" i="5"/>
  <c r="I245" i="5"/>
  <c r="H245" i="5"/>
  <c r="G245" i="5"/>
  <c r="F245" i="5"/>
  <c r="E245" i="5"/>
  <c r="D245" i="5"/>
  <c r="C245" i="5"/>
  <c r="T244" i="5"/>
  <c r="S244" i="5"/>
  <c r="R244" i="5"/>
  <c r="Q244" i="5"/>
  <c r="P244" i="5"/>
  <c r="O244" i="5"/>
  <c r="N244" i="5"/>
  <c r="M244" i="5"/>
  <c r="L244" i="5"/>
  <c r="K244" i="5"/>
  <c r="J244" i="5"/>
  <c r="I244" i="5"/>
  <c r="H244" i="5"/>
  <c r="G244" i="5"/>
  <c r="F244" i="5"/>
  <c r="E244" i="5"/>
  <c r="D244" i="5"/>
  <c r="C244" i="5"/>
  <c r="T243" i="5"/>
  <c r="S243" i="5"/>
  <c r="R243" i="5"/>
  <c r="Q243" i="5"/>
  <c r="P243" i="5"/>
  <c r="O243" i="5"/>
  <c r="N243" i="5"/>
  <c r="M243" i="5"/>
  <c r="L243" i="5"/>
  <c r="K243" i="5"/>
  <c r="J243" i="5"/>
  <c r="I243" i="5"/>
  <c r="H243" i="5"/>
  <c r="G243" i="5"/>
  <c r="F243" i="5"/>
  <c r="E243" i="5"/>
  <c r="D243" i="5"/>
  <c r="C243" i="5"/>
  <c r="T242" i="5"/>
  <c r="S242" i="5"/>
  <c r="R242" i="5"/>
  <c r="Q242" i="5"/>
  <c r="P242" i="5"/>
  <c r="O242" i="5"/>
  <c r="N242" i="5"/>
  <c r="M242" i="5"/>
  <c r="L242" i="5"/>
  <c r="K242" i="5"/>
  <c r="J242" i="5"/>
  <c r="I242" i="5"/>
  <c r="H242" i="5"/>
  <c r="G242" i="5"/>
  <c r="F242" i="5"/>
  <c r="E242" i="5"/>
  <c r="D242" i="5"/>
  <c r="C242" i="5"/>
  <c r="T241" i="5"/>
  <c r="S241" i="5"/>
  <c r="R241" i="5"/>
  <c r="Q241" i="5"/>
  <c r="P241" i="5"/>
  <c r="O241" i="5"/>
  <c r="N241" i="5"/>
  <c r="M241" i="5"/>
  <c r="L241" i="5"/>
  <c r="K241" i="5"/>
  <c r="J241" i="5"/>
  <c r="I241" i="5"/>
  <c r="H241" i="5"/>
  <c r="G241" i="5"/>
  <c r="F241" i="5"/>
  <c r="E241" i="5"/>
  <c r="D241" i="5"/>
  <c r="C241" i="5"/>
  <c r="T240" i="5"/>
  <c r="S240" i="5"/>
  <c r="R240" i="5"/>
  <c r="Q240" i="5"/>
  <c r="P240" i="5"/>
  <c r="O240" i="5"/>
  <c r="N240" i="5"/>
  <c r="M240" i="5"/>
  <c r="L240" i="5"/>
  <c r="K240" i="5"/>
  <c r="J240" i="5"/>
  <c r="I240" i="5"/>
  <c r="H240" i="5"/>
  <c r="G240" i="5"/>
  <c r="F240" i="5"/>
  <c r="E240" i="5"/>
  <c r="D240" i="5"/>
  <c r="C240" i="5"/>
  <c r="T239" i="5"/>
  <c r="S239" i="5"/>
  <c r="R239" i="5"/>
  <c r="Q239" i="5"/>
  <c r="P239" i="5"/>
  <c r="O239" i="5"/>
  <c r="N239" i="5"/>
  <c r="M239" i="5"/>
  <c r="L239" i="5"/>
  <c r="K239" i="5"/>
  <c r="J239" i="5"/>
  <c r="I239" i="5"/>
  <c r="H239" i="5"/>
  <c r="G239" i="5"/>
  <c r="F239" i="5"/>
  <c r="E239" i="5"/>
  <c r="D239" i="5"/>
  <c r="C239" i="5"/>
  <c r="T238" i="5"/>
  <c r="S238" i="5"/>
  <c r="R238" i="5"/>
  <c r="Q238" i="5"/>
  <c r="P238" i="5"/>
  <c r="O238" i="5"/>
  <c r="N238" i="5"/>
  <c r="M238" i="5"/>
  <c r="L238" i="5"/>
  <c r="K238" i="5"/>
  <c r="J238" i="5"/>
  <c r="I238" i="5"/>
  <c r="H238" i="5"/>
  <c r="G238" i="5"/>
  <c r="F238" i="5"/>
  <c r="E238" i="5"/>
  <c r="D238" i="5"/>
  <c r="C238" i="5"/>
  <c r="T237" i="5"/>
  <c r="S237" i="5"/>
  <c r="R237" i="5"/>
  <c r="Q237" i="5"/>
  <c r="P237" i="5"/>
  <c r="O237" i="5"/>
  <c r="N237" i="5"/>
  <c r="M237" i="5"/>
  <c r="L237" i="5"/>
  <c r="K237" i="5"/>
  <c r="J237" i="5"/>
  <c r="I237" i="5"/>
  <c r="H237" i="5"/>
  <c r="G237" i="5"/>
  <c r="F237" i="5"/>
  <c r="E237" i="5"/>
  <c r="D237" i="5"/>
  <c r="C237" i="5"/>
  <c r="T236" i="5"/>
  <c r="S236" i="5"/>
  <c r="R236" i="5"/>
  <c r="Q236" i="5"/>
  <c r="P236" i="5"/>
  <c r="O236" i="5"/>
  <c r="N236" i="5"/>
  <c r="M236" i="5"/>
  <c r="L236" i="5"/>
  <c r="K236" i="5"/>
  <c r="J236" i="5"/>
  <c r="I236" i="5"/>
  <c r="H236" i="5"/>
  <c r="G236" i="5"/>
  <c r="F236" i="5"/>
  <c r="E236" i="5"/>
  <c r="D236" i="5"/>
  <c r="C236" i="5"/>
  <c r="T235" i="5"/>
  <c r="S235" i="5"/>
  <c r="R235" i="5"/>
  <c r="Q235" i="5"/>
  <c r="P235" i="5"/>
  <c r="O235" i="5"/>
  <c r="N235" i="5"/>
  <c r="M235" i="5"/>
  <c r="L235" i="5"/>
  <c r="K235" i="5"/>
  <c r="J235" i="5"/>
  <c r="I235" i="5"/>
  <c r="H235" i="5"/>
  <c r="G235" i="5"/>
  <c r="F235" i="5"/>
  <c r="E235" i="5"/>
  <c r="D235" i="5"/>
  <c r="C235" i="5"/>
  <c r="T234" i="5"/>
  <c r="S234" i="5"/>
  <c r="R234" i="5"/>
  <c r="Q234" i="5"/>
  <c r="P234" i="5"/>
  <c r="O234" i="5"/>
  <c r="N234" i="5"/>
  <c r="M234" i="5"/>
  <c r="L234" i="5"/>
  <c r="K234" i="5"/>
  <c r="J234" i="5"/>
  <c r="I234" i="5"/>
  <c r="H234" i="5"/>
  <c r="G234" i="5"/>
  <c r="F234" i="5"/>
  <c r="E234" i="5"/>
  <c r="D234" i="5"/>
  <c r="C234" i="5"/>
  <c r="T233" i="5"/>
  <c r="S233" i="5"/>
  <c r="R233" i="5"/>
  <c r="Q233" i="5"/>
  <c r="P233" i="5"/>
  <c r="O233" i="5"/>
  <c r="N233" i="5"/>
  <c r="M233" i="5"/>
  <c r="L233" i="5"/>
  <c r="K233" i="5"/>
  <c r="J233" i="5"/>
  <c r="I233" i="5"/>
  <c r="H233" i="5"/>
  <c r="G233" i="5"/>
  <c r="F233" i="5"/>
  <c r="E233" i="5"/>
  <c r="D233" i="5"/>
  <c r="C233" i="5"/>
  <c r="T232" i="5"/>
  <c r="S232" i="5"/>
  <c r="R232" i="5"/>
  <c r="Q232" i="5"/>
  <c r="P232" i="5"/>
  <c r="O232" i="5"/>
  <c r="N232" i="5"/>
  <c r="M232" i="5"/>
  <c r="L232" i="5"/>
  <c r="K232" i="5"/>
  <c r="J232" i="5"/>
  <c r="I232" i="5"/>
  <c r="H232" i="5"/>
  <c r="G232" i="5"/>
  <c r="F232" i="5"/>
  <c r="E232" i="5"/>
  <c r="D232" i="5"/>
  <c r="C232" i="5"/>
  <c r="T231" i="5"/>
  <c r="S231" i="5"/>
  <c r="R231" i="5"/>
  <c r="Q231" i="5"/>
  <c r="P231" i="5"/>
  <c r="O231" i="5"/>
  <c r="N231" i="5"/>
  <c r="M231" i="5"/>
  <c r="L231" i="5"/>
  <c r="K231" i="5"/>
  <c r="J231" i="5"/>
  <c r="I231" i="5"/>
  <c r="H231" i="5"/>
  <c r="G231" i="5"/>
  <c r="F231" i="5"/>
  <c r="E231" i="5"/>
  <c r="D231" i="5"/>
  <c r="C231" i="5"/>
  <c r="T230" i="5"/>
  <c r="S230" i="5"/>
  <c r="R230" i="5"/>
  <c r="Q230" i="5"/>
  <c r="P230" i="5"/>
  <c r="O230" i="5"/>
  <c r="N230" i="5"/>
  <c r="M230" i="5"/>
  <c r="L230" i="5"/>
  <c r="K230" i="5"/>
  <c r="J230" i="5"/>
  <c r="I230" i="5"/>
  <c r="H230" i="5"/>
  <c r="G230" i="5"/>
  <c r="F230" i="5"/>
  <c r="E230" i="5"/>
  <c r="D230" i="5"/>
  <c r="C230" i="5"/>
  <c r="T229" i="5"/>
  <c r="S229" i="5"/>
  <c r="R229" i="5"/>
  <c r="Q229" i="5"/>
  <c r="P229" i="5"/>
  <c r="O229" i="5"/>
  <c r="N229" i="5"/>
  <c r="M229" i="5"/>
  <c r="L229" i="5"/>
  <c r="K229" i="5"/>
  <c r="J229" i="5"/>
  <c r="I229" i="5"/>
  <c r="H229" i="5"/>
  <c r="G229" i="5"/>
  <c r="F229" i="5"/>
  <c r="E229" i="5"/>
  <c r="D229" i="5"/>
  <c r="C229" i="5"/>
  <c r="T228" i="5"/>
  <c r="S228" i="5"/>
  <c r="R228" i="5"/>
  <c r="Q228" i="5"/>
  <c r="P228" i="5"/>
  <c r="O228" i="5"/>
  <c r="N228" i="5"/>
  <c r="M228" i="5"/>
  <c r="L228" i="5"/>
  <c r="K228" i="5"/>
  <c r="J228" i="5"/>
  <c r="I228" i="5"/>
  <c r="H228" i="5"/>
  <c r="G228" i="5"/>
  <c r="F228" i="5"/>
  <c r="E228" i="5"/>
  <c r="D228" i="5"/>
  <c r="C228" i="5"/>
  <c r="T227" i="5"/>
  <c r="S227" i="5"/>
  <c r="R227" i="5"/>
  <c r="Q227" i="5"/>
  <c r="P227" i="5"/>
  <c r="O227" i="5"/>
  <c r="N227" i="5"/>
  <c r="M227" i="5"/>
  <c r="L227" i="5"/>
  <c r="K227" i="5"/>
  <c r="J227" i="5"/>
  <c r="I227" i="5"/>
  <c r="H227" i="5"/>
  <c r="G227" i="5"/>
  <c r="F227" i="5"/>
  <c r="E227" i="5"/>
  <c r="D227" i="5"/>
  <c r="C227" i="5"/>
  <c r="T226" i="5"/>
  <c r="S226" i="5"/>
  <c r="R226" i="5"/>
  <c r="Q226" i="5"/>
  <c r="P226" i="5"/>
  <c r="O226" i="5"/>
  <c r="N226" i="5"/>
  <c r="M226" i="5"/>
  <c r="L226" i="5"/>
  <c r="K226" i="5"/>
  <c r="J226" i="5"/>
  <c r="I226" i="5"/>
  <c r="H226" i="5"/>
  <c r="G226" i="5"/>
  <c r="F226" i="5"/>
  <c r="E226" i="5"/>
  <c r="D226" i="5"/>
  <c r="C226" i="5"/>
  <c r="T225" i="5"/>
  <c r="S225" i="5"/>
  <c r="R225" i="5"/>
  <c r="Q225" i="5"/>
  <c r="P225" i="5"/>
  <c r="O225" i="5"/>
  <c r="N225" i="5"/>
  <c r="M225" i="5"/>
  <c r="L225" i="5"/>
  <c r="K225" i="5"/>
  <c r="J225" i="5"/>
  <c r="I225" i="5"/>
  <c r="H225" i="5"/>
  <c r="G225" i="5"/>
  <c r="F225" i="5"/>
  <c r="E225" i="5"/>
  <c r="D225" i="5"/>
  <c r="C225" i="5"/>
  <c r="T224" i="5"/>
  <c r="S224" i="5"/>
  <c r="R224" i="5"/>
  <c r="Q224" i="5"/>
  <c r="P224" i="5"/>
  <c r="O224" i="5"/>
  <c r="N224" i="5"/>
  <c r="M224" i="5"/>
  <c r="L224" i="5"/>
  <c r="K224" i="5"/>
  <c r="J224" i="5"/>
  <c r="I224" i="5"/>
  <c r="H224" i="5"/>
  <c r="G224" i="5"/>
  <c r="F224" i="5"/>
  <c r="E224" i="5"/>
  <c r="D224" i="5"/>
  <c r="C224" i="5"/>
  <c r="T223" i="5"/>
  <c r="S223" i="5"/>
  <c r="R223" i="5"/>
  <c r="Q223" i="5"/>
  <c r="P223" i="5"/>
  <c r="O223" i="5"/>
  <c r="N223" i="5"/>
  <c r="M223" i="5"/>
  <c r="L223" i="5"/>
  <c r="K223" i="5"/>
  <c r="J223" i="5"/>
  <c r="I223" i="5"/>
  <c r="H223" i="5"/>
  <c r="G223" i="5"/>
  <c r="F223" i="5"/>
  <c r="E223" i="5"/>
  <c r="D223" i="5"/>
  <c r="C223" i="5"/>
  <c r="T222" i="5"/>
  <c r="S222" i="5"/>
  <c r="R222" i="5"/>
  <c r="Q222" i="5"/>
  <c r="P222" i="5"/>
  <c r="O222" i="5"/>
  <c r="N222" i="5"/>
  <c r="M222" i="5"/>
  <c r="L222" i="5"/>
  <c r="K222" i="5"/>
  <c r="J222" i="5"/>
  <c r="I222" i="5"/>
  <c r="H222" i="5"/>
  <c r="G222" i="5"/>
  <c r="F222" i="5"/>
  <c r="E222" i="5"/>
  <c r="D222" i="5"/>
  <c r="C222" i="5"/>
  <c r="T221" i="5"/>
  <c r="S221" i="5"/>
  <c r="R221" i="5"/>
  <c r="Q221" i="5"/>
  <c r="P221" i="5"/>
  <c r="O221" i="5"/>
  <c r="N221" i="5"/>
  <c r="M221" i="5"/>
  <c r="L221" i="5"/>
  <c r="K221" i="5"/>
  <c r="J221" i="5"/>
  <c r="I221" i="5"/>
  <c r="H221" i="5"/>
  <c r="G221" i="5"/>
  <c r="F221" i="5"/>
  <c r="E221" i="5"/>
  <c r="D221" i="5"/>
  <c r="C221" i="5"/>
  <c r="T220" i="5"/>
  <c r="S220" i="5"/>
  <c r="R220" i="5"/>
  <c r="Q220" i="5"/>
  <c r="P220" i="5"/>
  <c r="O220" i="5"/>
  <c r="N220" i="5"/>
  <c r="M220" i="5"/>
  <c r="L220" i="5"/>
  <c r="K220" i="5"/>
  <c r="J220" i="5"/>
  <c r="I220" i="5"/>
  <c r="H220" i="5"/>
  <c r="G220" i="5"/>
  <c r="F220" i="5"/>
  <c r="E220" i="5"/>
  <c r="D220" i="5"/>
  <c r="C220" i="5"/>
  <c r="T219" i="5"/>
  <c r="S219" i="5"/>
  <c r="R219" i="5"/>
  <c r="Q219" i="5"/>
  <c r="P219" i="5"/>
  <c r="O219" i="5"/>
  <c r="N219" i="5"/>
  <c r="M219" i="5"/>
  <c r="L219" i="5"/>
  <c r="K219" i="5"/>
  <c r="J219" i="5"/>
  <c r="I219" i="5"/>
  <c r="H219" i="5"/>
  <c r="G219" i="5"/>
  <c r="F219" i="5"/>
  <c r="E219" i="5"/>
  <c r="D219" i="5"/>
  <c r="C219" i="5"/>
  <c r="T218" i="5"/>
  <c r="S218" i="5"/>
  <c r="R218" i="5"/>
  <c r="Q218" i="5"/>
  <c r="P218" i="5"/>
  <c r="O218" i="5"/>
  <c r="N218" i="5"/>
  <c r="M218" i="5"/>
  <c r="L218" i="5"/>
  <c r="K218" i="5"/>
  <c r="J218" i="5"/>
  <c r="I218" i="5"/>
  <c r="H218" i="5"/>
  <c r="G218" i="5"/>
  <c r="F218" i="5"/>
  <c r="E218" i="5"/>
  <c r="D218" i="5"/>
  <c r="C218" i="5"/>
  <c r="T217" i="5"/>
  <c r="S217" i="5"/>
  <c r="R217" i="5"/>
  <c r="Q217" i="5"/>
  <c r="P217" i="5"/>
  <c r="O217" i="5"/>
  <c r="N217" i="5"/>
  <c r="M217" i="5"/>
  <c r="L217" i="5"/>
  <c r="K217" i="5"/>
  <c r="J217" i="5"/>
  <c r="I217" i="5"/>
  <c r="H217" i="5"/>
  <c r="G217" i="5"/>
  <c r="F217" i="5"/>
  <c r="E217" i="5"/>
  <c r="D217" i="5"/>
  <c r="C217" i="5"/>
  <c r="T216" i="5"/>
  <c r="S216" i="5"/>
  <c r="R216" i="5"/>
  <c r="Q216" i="5"/>
  <c r="P216" i="5"/>
  <c r="O216" i="5"/>
  <c r="N216" i="5"/>
  <c r="M216" i="5"/>
  <c r="L216" i="5"/>
  <c r="K216" i="5"/>
  <c r="J216" i="5"/>
  <c r="I216" i="5"/>
  <c r="H216" i="5"/>
  <c r="G216" i="5"/>
  <c r="F216" i="5"/>
  <c r="E216" i="5"/>
  <c r="D216" i="5"/>
  <c r="C216" i="5"/>
  <c r="T215" i="5"/>
  <c r="S215" i="5"/>
  <c r="R215" i="5"/>
  <c r="Q215" i="5"/>
  <c r="P215" i="5"/>
  <c r="O215" i="5"/>
  <c r="N215" i="5"/>
  <c r="M215" i="5"/>
  <c r="L215" i="5"/>
  <c r="K215" i="5"/>
  <c r="J215" i="5"/>
  <c r="I215" i="5"/>
  <c r="H215" i="5"/>
  <c r="G215" i="5"/>
  <c r="F215" i="5"/>
  <c r="E215" i="5"/>
  <c r="D215" i="5"/>
  <c r="C215" i="5"/>
  <c r="T214" i="5"/>
  <c r="S214" i="5"/>
  <c r="R214" i="5"/>
  <c r="Q214" i="5"/>
  <c r="P214" i="5"/>
  <c r="O214" i="5"/>
  <c r="N214" i="5"/>
  <c r="M214" i="5"/>
  <c r="L214" i="5"/>
  <c r="K214" i="5"/>
  <c r="J214" i="5"/>
  <c r="I214" i="5"/>
  <c r="H214" i="5"/>
  <c r="G214" i="5"/>
  <c r="F214" i="5"/>
  <c r="E214" i="5"/>
  <c r="D214" i="5"/>
  <c r="C214" i="5"/>
  <c r="T213" i="5"/>
  <c r="S213" i="5"/>
  <c r="R213" i="5"/>
  <c r="Q213" i="5"/>
  <c r="P213" i="5"/>
  <c r="O213" i="5"/>
  <c r="N213" i="5"/>
  <c r="M213" i="5"/>
  <c r="L213" i="5"/>
  <c r="K213" i="5"/>
  <c r="J213" i="5"/>
  <c r="I213" i="5"/>
  <c r="H213" i="5"/>
  <c r="G213" i="5"/>
  <c r="F213" i="5"/>
  <c r="E213" i="5"/>
  <c r="D213" i="5"/>
  <c r="C213" i="5"/>
  <c r="T212" i="5"/>
  <c r="S212" i="5"/>
  <c r="R212" i="5"/>
  <c r="Q212" i="5"/>
  <c r="P212" i="5"/>
  <c r="O212" i="5"/>
  <c r="N212" i="5"/>
  <c r="M212" i="5"/>
  <c r="L212" i="5"/>
  <c r="K212" i="5"/>
  <c r="J212" i="5"/>
  <c r="I212" i="5"/>
  <c r="H212" i="5"/>
  <c r="G212" i="5"/>
  <c r="F212" i="5"/>
  <c r="E212" i="5"/>
  <c r="D212" i="5"/>
  <c r="C212" i="5"/>
  <c r="T211" i="5"/>
  <c r="S211" i="5"/>
  <c r="R211" i="5"/>
  <c r="Q211" i="5"/>
  <c r="P211" i="5"/>
  <c r="O211" i="5"/>
  <c r="N211" i="5"/>
  <c r="M211" i="5"/>
  <c r="L211" i="5"/>
  <c r="K211" i="5"/>
  <c r="J211" i="5"/>
  <c r="I211" i="5"/>
  <c r="H211" i="5"/>
  <c r="G211" i="5"/>
  <c r="F211" i="5"/>
  <c r="E211" i="5"/>
  <c r="D211" i="5"/>
  <c r="C211" i="5"/>
  <c r="T210" i="5"/>
  <c r="S210" i="5"/>
  <c r="R210" i="5"/>
  <c r="Q210" i="5"/>
  <c r="P210" i="5"/>
  <c r="O210" i="5"/>
  <c r="N210" i="5"/>
  <c r="M210" i="5"/>
  <c r="L210" i="5"/>
  <c r="K210" i="5"/>
  <c r="J210" i="5"/>
  <c r="I210" i="5"/>
  <c r="H210" i="5"/>
  <c r="G210" i="5"/>
  <c r="F210" i="5"/>
  <c r="E210" i="5"/>
  <c r="D210" i="5"/>
  <c r="C210" i="5"/>
  <c r="T209" i="5"/>
  <c r="S209" i="5"/>
  <c r="R209" i="5"/>
  <c r="Q209" i="5"/>
  <c r="P209" i="5"/>
  <c r="O209" i="5"/>
  <c r="N209" i="5"/>
  <c r="M209" i="5"/>
  <c r="L209" i="5"/>
  <c r="K209" i="5"/>
  <c r="J209" i="5"/>
  <c r="I209" i="5"/>
  <c r="H209" i="5"/>
  <c r="G209" i="5"/>
  <c r="F209" i="5"/>
  <c r="E209" i="5"/>
  <c r="D209" i="5"/>
  <c r="C209" i="5"/>
  <c r="T208" i="5"/>
  <c r="S208" i="5"/>
  <c r="R208" i="5"/>
  <c r="Q208" i="5"/>
  <c r="P208" i="5"/>
  <c r="O208" i="5"/>
  <c r="N208" i="5"/>
  <c r="M208" i="5"/>
  <c r="L208" i="5"/>
  <c r="K208" i="5"/>
  <c r="J208" i="5"/>
  <c r="I208" i="5"/>
  <c r="H208" i="5"/>
  <c r="G208" i="5"/>
  <c r="F208" i="5"/>
  <c r="E208" i="5"/>
  <c r="D208" i="5"/>
  <c r="C208" i="5"/>
  <c r="T207" i="5"/>
  <c r="S207" i="5"/>
  <c r="R207" i="5"/>
  <c r="Q207" i="5"/>
  <c r="P207" i="5"/>
  <c r="O207" i="5"/>
  <c r="N207" i="5"/>
  <c r="M207" i="5"/>
  <c r="L207" i="5"/>
  <c r="K207" i="5"/>
  <c r="J207" i="5"/>
  <c r="I207" i="5"/>
  <c r="H207" i="5"/>
  <c r="G207" i="5"/>
  <c r="F207" i="5"/>
  <c r="E207" i="5"/>
  <c r="D207" i="5"/>
  <c r="C207" i="5"/>
  <c r="T206" i="5"/>
  <c r="S206" i="5"/>
  <c r="R206" i="5"/>
  <c r="Q206" i="5"/>
  <c r="P206" i="5"/>
  <c r="O206" i="5"/>
  <c r="N206" i="5"/>
  <c r="M206" i="5"/>
  <c r="L206" i="5"/>
  <c r="K206" i="5"/>
  <c r="J206" i="5"/>
  <c r="I206" i="5"/>
  <c r="H206" i="5"/>
  <c r="G206" i="5"/>
  <c r="F206" i="5"/>
  <c r="E206" i="5"/>
  <c r="D206" i="5"/>
  <c r="C206" i="5"/>
  <c r="T205" i="5"/>
  <c r="S205" i="5"/>
  <c r="R205" i="5"/>
  <c r="Q205" i="5"/>
  <c r="P205" i="5"/>
  <c r="O205" i="5"/>
  <c r="N205" i="5"/>
  <c r="M205" i="5"/>
  <c r="L205" i="5"/>
  <c r="K205" i="5"/>
  <c r="J205" i="5"/>
  <c r="I205" i="5"/>
  <c r="H205" i="5"/>
  <c r="G205" i="5"/>
  <c r="F205" i="5"/>
  <c r="E205" i="5"/>
  <c r="D205" i="5"/>
  <c r="C205" i="5"/>
  <c r="T204" i="5"/>
  <c r="S204" i="5"/>
  <c r="R204" i="5"/>
  <c r="Q204" i="5"/>
  <c r="P204" i="5"/>
  <c r="O204" i="5"/>
  <c r="N204" i="5"/>
  <c r="M204" i="5"/>
  <c r="L204" i="5"/>
  <c r="K204" i="5"/>
  <c r="J204" i="5"/>
  <c r="I204" i="5"/>
  <c r="H204" i="5"/>
  <c r="G204" i="5"/>
  <c r="F204" i="5"/>
  <c r="E204" i="5"/>
  <c r="D204" i="5"/>
  <c r="C204" i="5"/>
  <c r="T203" i="5"/>
  <c r="S203" i="5"/>
  <c r="R203" i="5"/>
  <c r="Q203" i="5"/>
  <c r="P203" i="5"/>
  <c r="O203" i="5"/>
  <c r="N203" i="5"/>
  <c r="M203" i="5"/>
  <c r="L203" i="5"/>
  <c r="K203" i="5"/>
  <c r="J203" i="5"/>
  <c r="I203" i="5"/>
  <c r="H203" i="5"/>
  <c r="G203" i="5"/>
  <c r="F203" i="5"/>
  <c r="E203" i="5"/>
  <c r="D203" i="5"/>
  <c r="C203" i="5"/>
  <c r="T202" i="5"/>
  <c r="S202" i="5"/>
  <c r="R202" i="5"/>
  <c r="Q202" i="5"/>
  <c r="P202" i="5"/>
  <c r="O202" i="5"/>
  <c r="N202" i="5"/>
  <c r="M202" i="5"/>
  <c r="L202" i="5"/>
  <c r="K202" i="5"/>
  <c r="J202" i="5"/>
  <c r="I202" i="5"/>
  <c r="H202" i="5"/>
  <c r="G202" i="5"/>
  <c r="F202" i="5"/>
  <c r="E202" i="5"/>
  <c r="D202" i="5"/>
  <c r="C202" i="5"/>
  <c r="T201" i="5"/>
  <c r="S201" i="5"/>
  <c r="R201" i="5"/>
  <c r="Q201" i="5"/>
  <c r="P201" i="5"/>
  <c r="O201" i="5"/>
  <c r="N201" i="5"/>
  <c r="M201" i="5"/>
  <c r="L201" i="5"/>
  <c r="K201" i="5"/>
  <c r="J201" i="5"/>
  <c r="I201" i="5"/>
  <c r="H201" i="5"/>
  <c r="G201" i="5"/>
  <c r="F201" i="5"/>
  <c r="E201" i="5"/>
  <c r="D201" i="5"/>
  <c r="C201" i="5"/>
  <c r="T200" i="5"/>
  <c r="S200" i="5"/>
  <c r="R200" i="5"/>
  <c r="Q200" i="5"/>
  <c r="P200" i="5"/>
  <c r="O200" i="5"/>
  <c r="N200" i="5"/>
  <c r="M200" i="5"/>
  <c r="L200" i="5"/>
  <c r="K200" i="5"/>
  <c r="J200" i="5"/>
  <c r="I200" i="5"/>
  <c r="H200" i="5"/>
  <c r="G200" i="5"/>
  <c r="F200" i="5"/>
  <c r="E200" i="5"/>
  <c r="D200" i="5"/>
  <c r="C200" i="5"/>
  <c r="T199" i="5"/>
  <c r="S199" i="5"/>
  <c r="R199" i="5"/>
  <c r="Q199" i="5"/>
  <c r="P199" i="5"/>
  <c r="O199" i="5"/>
  <c r="N199" i="5"/>
  <c r="M199" i="5"/>
  <c r="L199" i="5"/>
  <c r="K199" i="5"/>
  <c r="J199" i="5"/>
  <c r="I199" i="5"/>
  <c r="H199" i="5"/>
  <c r="G199" i="5"/>
  <c r="F199" i="5"/>
  <c r="E199" i="5"/>
  <c r="D199" i="5"/>
  <c r="C199" i="5"/>
  <c r="T198" i="5"/>
  <c r="S198" i="5"/>
  <c r="R198" i="5"/>
  <c r="Q198" i="5"/>
  <c r="P198" i="5"/>
  <c r="O198" i="5"/>
  <c r="N198" i="5"/>
  <c r="M198" i="5"/>
  <c r="L198" i="5"/>
  <c r="K198" i="5"/>
  <c r="J198" i="5"/>
  <c r="I198" i="5"/>
  <c r="H198" i="5"/>
  <c r="G198" i="5"/>
  <c r="F198" i="5"/>
  <c r="E198" i="5"/>
  <c r="D198" i="5"/>
  <c r="C198" i="5"/>
  <c r="T197" i="5"/>
  <c r="S197" i="5"/>
  <c r="R197" i="5"/>
  <c r="Q197" i="5"/>
  <c r="P197" i="5"/>
  <c r="O197" i="5"/>
  <c r="N197" i="5"/>
  <c r="M197" i="5"/>
  <c r="L197" i="5"/>
  <c r="K197" i="5"/>
  <c r="J197" i="5"/>
  <c r="I197" i="5"/>
  <c r="H197" i="5"/>
  <c r="G197" i="5"/>
  <c r="F197" i="5"/>
  <c r="E197" i="5"/>
  <c r="D197" i="5"/>
  <c r="C197" i="5"/>
  <c r="T196" i="5"/>
  <c r="S196" i="5"/>
  <c r="R196" i="5"/>
  <c r="Q196" i="5"/>
  <c r="P196" i="5"/>
  <c r="O196" i="5"/>
  <c r="N196" i="5"/>
  <c r="M196" i="5"/>
  <c r="L196" i="5"/>
  <c r="K196" i="5"/>
  <c r="J196" i="5"/>
  <c r="I196" i="5"/>
  <c r="H196" i="5"/>
  <c r="G196" i="5"/>
  <c r="F196" i="5"/>
  <c r="E196" i="5"/>
  <c r="D196" i="5"/>
  <c r="C196" i="5"/>
  <c r="T195" i="5"/>
  <c r="S195" i="5"/>
  <c r="R195" i="5"/>
  <c r="Q195" i="5"/>
  <c r="P195" i="5"/>
  <c r="O195" i="5"/>
  <c r="N195" i="5"/>
  <c r="M195" i="5"/>
  <c r="L195" i="5"/>
  <c r="K195" i="5"/>
  <c r="J195" i="5"/>
  <c r="I195" i="5"/>
  <c r="H195" i="5"/>
  <c r="G195" i="5"/>
  <c r="F195" i="5"/>
  <c r="E195" i="5"/>
  <c r="D195" i="5"/>
  <c r="C195" i="5"/>
  <c r="T194" i="5"/>
  <c r="S194" i="5"/>
  <c r="R194" i="5"/>
  <c r="Q194" i="5"/>
  <c r="P194" i="5"/>
  <c r="O194" i="5"/>
  <c r="N194" i="5"/>
  <c r="M194" i="5"/>
  <c r="L194" i="5"/>
  <c r="K194" i="5"/>
  <c r="J194" i="5"/>
  <c r="I194" i="5"/>
  <c r="H194" i="5"/>
  <c r="G194" i="5"/>
  <c r="F194" i="5"/>
  <c r="E194" i="5"/>
  <c r="D194" i="5"/>
  <c r="C194" i="5"/>
  <c r="T193" i="5"/>
  <c r="S193" i="5"/>
  <c r="R193" i="5"/>
  <c r="Q193" i="5"/>
  <c r="P193" i="5"/>
  <c r="O193" i="5"/>
  <c r="N193" i="5"/>
  <c r="M193" i="5"/>
  <c r="L193" i="5"/>
  <c r="K193" i="5"/>
  <c r="J193" i="5"/>
  <c r="I193" i="5"/>
  <c r="H193" i="5"/>
  <c r="G193" i="5"/>
  <c r="F193" i="5"/>
  <c r="E193" i="5"/>
  <c r="D193" i="5"/>
  <c r="C193" i="5"/>
  <c r="T192" i="5"/>
  <c r="S192" i="5"/>
  <c r="R192" i="5"/>
  <c r="Q192" i="5"/>
  <c r="P192" i="5"/>
  <c r="O192" i="5"/>
  <c r="N192" i="5"/>
  <c r="M192" i="5"/>
  <c r="L192" i="5"/>
  <c r="K192" i="5"/>
  <c r="J192" i="5"/>
  <c r="I192" i="5"/>
  <c r="H192" i="5"/>
  <c r="G192" i="5"/>
  <c r="F192" i="5"/>
  <c r="E192" i="5"/>
  <c r="D192" i="5"/>
  <c r="C192" i="5"/>
  <c r="T191" i="5"/>
  <c r="S191" i="5"/>
  <c r="R191" i="5"/>
  <c r="Q191" i="5"/>
  <c r="P191" i="5"/>
  <c r="O191" i="5"/>
  <c r="N191" i="5"/>
  <c r="M191" i="5"/>
  <c r="L191" i="5"/>
  <c r="K191" i="5"/>
  <c r="J191" i="5"/>
  <c r="I191" i="5"/>
  <c r="H191" i="5"/>
  <c r="G191" i="5"/>
  <c r="F191" i="5"/>
  <c r="E191" i="5"/>
  <c r="D191" i="5"/>
  <c r="C191" i="5"/>
  <c r="T190" i="5"/>
  <c r="S190" i="5"/>
  <c r="R190" i="5"/>
  <c r="Q190" i="5"/>
  <c r="P190" i="5"/>
  <c r="O190" i="5"/>
  <c r="N190" i="5"/>
  <c r="M190" i="5"/>
  <c r="L190" i="5"/>
  <c r="K190" i="5"/>
  <c r="J190" i="5"/>
  <c r="I190" i="5"/>
  <c r="H190" i="5"/>
  <c r="G190" i="5"/>
  <c r="F190" i="5"/>
  <c r="E190" i="5"/>
  <c r="D190" i="5"/>
  <c r="C190" i="5"/>
  <c r="T189" i="5"/>
  <c r="S189" i="5"/>
  <c r="R189" i="5"/>
  <c r="Q189" i="5"/>
  <c r="P189" i="5"/>
  <c r="O189" i="5"/>
  <c r="N189" i="5"/>
  <c r="M189" i="5"/>
  <c r="L189" i="5"/>
  <c r="K189" i="5"/>
  <c r="J189" i="5"/>
  <c r="I189" i="5"/>
  <c r="H189" i="5"/>
  <c r="G189" i="5"/>
  <c r="F189" i="5"/>
  <c r="E189" i="5"/>
  <c r="D189" i="5"/>
  <c r="C189" i="5"/>
  <c r="T188" i="5"/>
  <c r="S188" i="5"/>
  <c r="R188" i="5"/>
  <c r="Q188" i="5"/>
  <c r="P188" i="5"/>
  <c r="O188" i="5"/>
  <c r="N188" i="5"/>
  <c r="M188" i="5"/>
  <c r="L188" i="5"/>
  <c r="K188" i="5"/>
  <c r="J188" i="5"/>
  <c r="I188" i="5"/>
  <c r="H188" i="5"/>
  <c r="G188" i="5"/>
  <c r="F188" i="5"/>
  <c r="E188" i="5"/>
  <c r="D188" i="5"/>
  <c r="C188" i="5"/>
  <c r="T187" i="5"/>
  <c r="S187" i="5"/>
  <c r="R187" i="5"/>
  <c r="Q187" i="5"/>
  <c r="P187" i="5"/>
  <c r="O187" i="5"/>
  <c r="N187" i="5"/>
  <c r="M187" i="5"/>
  <c r="L187" i="5"/>
  <c r="K187" i="5"/>
  <c r="J187" i="5"/>
  <c r="I187" i="5"/>
  <c r="H187" i="5"/>
  <c r="G187" i="5"/>
  <c r="F187" i="5"/>
  <c r="E187" i="5"/>
  <c r="D187" i="5"/>
  <c r="C187" i="5"/>
  <c r="T186" i="5"/>
  <c r="S186" i="5"/>
  <c r="R186" i="5"/>
  <c r="Q186" i="5"/>
  <c r="P186" i="5"/>
  <c r="O186" i="5"/>
  <c r="N186" i="5"/>
  <c r="M186" i="5"/>
  <c r="L186" i="5"/>
  <c r="K186" i="5"/>
  <c r="J186" i="5"/>
  <c r="I186" i="5"/>
  <c r="H186" i="5"/>
  <c r="G186" i="5"/>
  <c r="F186" i="5"/>
  <c r="E186" i="5"/>
  <c r="D186" i="5"/>
  <c r="C186" i="5"/>
  <c r="T185" i="5"/>
  <c r="S185" i="5"/>
  <c r="R185" i="5"/>
  <c r="Q185" i="5"/>
  <c r="P185" i="5"/>
  <c r="O185" i="5"/>
  <c r="N185" i="5"/>
  <c r="M185" i="5"/>
  <c r="L185" i="5"/>
  <c r="K185" i="5"/>
  <c r="J185" i="5"/>
  <c r="I185" i="5"/>
  <c r="H185" i="5"/>
  <c r="G185" i="5"/>
  <c r="F185" i="5"/>
  <c r="E185" i="5"/>
  <c r="D185" i="5"/>
  <c r="C185" i="5"/>
  <c r="T184" i="5"/>
  <c r="S184" i="5"/>
  <c r="R184" i="5"/>
  <c r="Q184" i="5"/>
  <c r="P184" i="5"/>
  <c r="O184" i="5"/>
  <c r="N184" i="5"/>
  <c r="M184" i="5"/>
  <c r="L184" i="5"/>
  <c r="K184" i="5"/>
  <c r="J184" i="5"/>
  <c r="I184" i="5"/>
  <c r="H184" i="5"/>
  <c r="G184" i="5"/>
  <c r="F184" i="5"/>
  <c r="E184" i="5"/>
  <c r="D184" i="5"/>
  <c r="C184" i="5"/>
  <c r="T183" i="5"/>
  <c r="S183" i="5"/>
  <c r="R183" i="5"/>
  <c r="Q183" i="5"/>
  <c r="P183" i="5"/>
  <c r="O183" i="5"/>
  <c r="N183" i="5"/>
  <c r="M183" i="5"/>
  <c r="L183" i="5"/>
  <c r="K183" i="5"/>
  <c r="J183" i="5"/>
  <c r="I183" i="5"/>
  <c r="H183" i="5"/>
  <c r="G183" i="5"/>
  <c r="F183" i="5"/>
  <c r="E183" i="5"/>
  <c r="D183" i="5"/>
  <c r="C183" i="5"/>
  <c r="T182" i="5"/>
  <c r="S182" i="5"/>
  <c r="R182" i="5"/>
  <c r="Q182" i="5"/>
  <c r="P182" i="5"/>
  <c r="O182" i="5"/>
  <c r="N182" i="5"/>
  <c r="M182" i="5"/>
  <c r="L182" i="5"/>
  <c r="K182" i="5"/>
  <c r="J182" i="5"/>
  <c r="I182" i="5"/>
  <c r="H182" i="5"/>
  <c r="G182" i="5"/>
  <c r="F182" i="5"/>
  <c r="E182" i="5"/>
  <c r="D182" i="5"/>
  <c r="C182" i="5"/>
  <c r="T181" i="5"/>
  <c r="S181" i="5"/>
  <c r="R181" i="5"/>
  <c r="Q181" i="5"/>
  <c r="P181" i="5"/>
  <c r="O181" i="5"/>
  <c r="N181" i="5"/>
  <c r="M181" i="5"/>
  <c r="L181" i="5"/>
  <c r="K181" i="5"/>
  <c r="J181" i="5"/>
  <c r="I181" i="5"/>
  <c r="H181" i="5"/>
  <c r="G181" i="5"/>
  <c r="F181" i="5"/>
  <c r="E181" i="5"/>
  <c r="D181" i="5"/>
  <c r="C181" i="5"/>
  <c r="T180" i="5"/>
  <c r="S180" i="5"/>
  <c r="R180" i="5"/>
  <c r="Q180" i="5"/>
  <c r="P180" i="5"/>
  <c r="O180" i="5"/>
  <c r="N180" i="5"/>
  <c r="M180" i="5"/>
  <c r="L180" i="5"/>
  <c r="K180" i="5"/>
  <c r="J180" i="5"/>
  <c r="I180" i="5"/>
  <c r="H180" i="5"/>
  <c r="G180" i="5"/>
  <c r="F180" i="5"/>
  <c r="E180" i="5"/>
  <c r="D180" i="5"/>
  <c r="C180" i="5"/>
  <c r="T179" i="5"/>
  <c r="S179" i="5"/>
  <c r="R179" i="5"/>
  <c r="Q179" i="5"/>
  <c r="P179" i="5"/>
  <c r="O179" i="5"/>
  <c r="N179" i="5"/>
  <c r="M179" i="5"/>
  <c r="L179" i="5"/>
  <c r="K179" i="5"/>
  <c r="J179" i="5"/>
  <c r="I179" i="5"/>
  <c r="H179" i="5"/>
  <c r="G179" i="5"/>
  <c r="F179" i="5"/>
  <c r="E179" i="5"/>
  <c r="D179" i="5"/>
  <c r="C179" i="5"/>
  <c r="T178" i="5"/>
  <c r="S178" i="5"/>
  <c r="R178" i="5"/>
  <c r="Q178" i="5"/>
  <c r="P178" i="5"/>
  <c r="O178" i="5"/>
  <c r="N178" i="5"/>
  <c r="M178" i="5"/>
  <c r="L178" i="5"/>
  <c r="K178" i="5"/>
  <c r="J178" i="5"/>
  <c r="I178" i="5"/>
  <c r="H178" i="5"/>
  <c r="G178" i="5"/>
  <c r="F178" i="5"/>
  <c r="E178" i="5"/>
  <c r="D178" i="5"/>
  <c r="C178" i="5"/>
  <c r="T177" i="5"/>
  <c r="S177" i="5"/>
  <c r="R177" i="5"/>
  <c r="Q177" i="5"/>
  <c r="P177" i="5"/>
  <c r="O177" i="5"/>
  <c r="N177" i="5"/>
  <c r="M177" i="5"/>
  <c r="L177" i="5"/>
  <c r="K177" i="5"/>
  <c r="J177" i="5"/>
  <c r="I177" i="5"/>
  <c r="H177" i="5"/>
  <c r="G177" i="5"/>
  <c r="F177" i="5"/>
  <c r="E177" i="5"/>
  <c r="D177" i="5"/>
  <c r="C177" i="5"/>
  <c r="T176" i="5"/>
  <c r="S176" i="5"/>
  <c r="R176" i="5"/>
  <c r="Q176" i="5"/>
  <c r="P176" i="5"/>
  <c r="O176" i="5"/>
  <c r="N176" i="5"/>
  <c r="M176" i="5"/>
  <c r="L176" i="5"/>
  <c r="K176" i="5"/>
  <c r="J176" i="5"/>
  <c r="I176" i="5"/>
  <c r="H176" i="5"/>
  <c r="G176" i="5"/>
  <c r="F176" i="5"/>
  <c r="E176" i="5"/>
  <c r="D176" i="5"/>
  <c r="C176" i="5"/>
  <c r="T175" i="5"/>
  <c r="S175" i="5"/>
  <c r="R175" i="5"/>
  <c r="Q175" i="5"/>
  <c r="P175" i="5"/>
  <c r="O175" i="5"/>
  <c r="N175" i="5"/>
  <c r="M175" i="5"/>
  <c r="L175" i="5"/>
  <c r="K175" i="5"/>
  <c r="J175" i="5"/>
  <c r="I175" i="5"/>
  <c r="H175" i="5"/>
  <c r="G175" i="5"/>
  <c r="F175" i="5"/>
  <c r="E175" i="5"/>
  <c r="D175" i="5"/>
  <c r="C175" i="5"/>
  <c r="T174" i="5"/>
  <c r="S174" i="5"/>
  <c r="R174" i="5"/>
  <c r="Q174" i="5"/>
  <c r="P174" i="5"/>
  <c r="O174" i="5"/>
  <c r="N174" i="5"/>
  <c r="M174" i="5"/>
  <c r="L174" i="5"/>
  <c r="K174" i="5"/>
  <c r="J174" i="5"/>
  <c r="I174" i="5"/>
  <c r="H174" i="5"/>
  <c r="G174" i="5"/>
  <c r="F174" i="5"/>
  <c r="E174" i="5"/>
  <c r="D174" i="5"/>
  <c r="C174" i="5"/>
  <c r="T173" i="5"/>
  <c r="S173" i="5"/>
  <c r="R173" i="5"/>
  <c r="Q173" i="5"/>
  <c r="P173" i="5"/>
  <c r="O173" i="5"/>
  <c r="N173" i="5"/>
  <c r="M173" i="5"/>
  <c r="L173" i="5"/>
  <c r="K173" i="5"/>
  <c r="J173" i="5"/>
  <c r="I173" i="5"/>
  <c r="H173" i="5"/>
  <c r="G173" i="5"/>
  <c r="F173" i="5"/>
  <c r="E173" i="5"/>
  <c r="D173" i="5"/>
  <c r="C173" i="5"/>
  <c r="T172" i="5"/>
  <c r="S172" i="5"/>
  <c r="R172" i="5"/>
  <c r="Q172" i="5"/>
  <c r="P172" i="5"/>
  <c r="O172" i="5"/>
  <c r="N172" i="5"/>
  <c r="M172" i="5"/>
  <c r="L172" i="5"/>
  <c r="K172" i="5"/>
  <c r="J172" i="5"/>
  <c r="I172" i="5"/>
  <c r="H172" i="5"/>
  <c r="G172" i="5"/>
  <c r="F172" i="5"/>
  <c r="E172" i="5"/>
  <c r="D172" i="5"/>
  <c r="C172" i="5"/>
  <c r="T171" i="5"/>
  <c r="S171" i="5"/>
  <c r="R171" i="5"/>
  <c r="Q171" i="5"/>
  <c r="P171" i="5"/>
  <c r="O171" i="5"/>
  <c r="N171" i="5"/>
  <c r="M171" i="5"/>
  <c r="L171" i="5"/>
  <c r="K171" i="5"/>
  <c r="J171" i="5"/>
  <c r="I171" i="5"/>
  <c r="H171" i="5"/>
  <c r="G171" i="5"/>
  <c r="F171" i="5"/>
  <c r="E171" i="5"/>
  <c r="D171" i="5"/>
  <c r="C171" i="5"/>
  <c r="T170" i="5"/>
  <c r="S170" i="5"/>
  <c r="R170" i="5"/>
  <c r="Q170" i="5"/>
  <c r="P170" i="5"/>
  <c r="O170" i="5"/>
  <c r="N170" i="5"/>
  <c r="M170" i="5"/>
  <c r="L170" i="5"/>
  <c r="K170" i="5"/>
  <c r="J170" i="5"/>
  <c r="I170" i="5"/>
  <c r="H170" i="5"/>
  <c r="G170" i="5"/>
  <c r="F170" i="5"/>
  <c r="E170" i="5"/>
  <c r="D170" i="5"/>
  <c r="C170" i="5"/>
  <c r="T169" i="5"/>
  <c r="S169" i="5"/>
  <c r="R169" i="5"/>
  <c r="Q169" i="5"/>
  <c r="P169" i="5"/>
  <c r="O169" i="5"/>
  <c r="N169" i="5"/>
  <c r="M169" i="5"/>
  <c r="L169" i="5"/>
  <c r="K169" i="5"/>
  <c r="J169" i="5"/>
  <c r="I169" i="5"/>
  <c r="H169" i="5"/>
  <c r="G169" i="5"/>
  <c r="F169" i="5"/>
  <c r="E169" i="5"/>
  <c r="D169" i="5"/>
  <c r="C169" i="5"/>
  <c r="T168" i="5"/>
  <c r="S168" i="5"/>
  <c r="R168" i="5"/>
  <c r="Q168" i="5"/>
  <c r="P168" i="5"/>
  <c r="O168" i="5"/>
  <c r="N168" i="5"/>
  <c r="M168" i="5"/>
  <c r="L168" i="5"/>
  <c r="K168" i="5"/>
  <c r="J168" i="5"/>
  <c r="I168" i="5"/>
  <c r="H168" i="5"/>
  <c r="G168" i="5"/>
  <c r="F168" i="5"/>
  <c r="E168" i="5"/>
  <c r="D168" i="5"/>
  <c r="C168" i="5"/>
  <c r="T167" i="5"/>
  <c r="S167" i="5"/>
  <c r="R167" i="5"/>
  <c r="Q167" i="5"/>
  <c r="P167" i="5"/>
  <c r="O167" i="5"/>
  <c r="N167" i="5"/>
  <c r="M167" i="5"/>
  <c r="L167" i="5"/>
  <c r="K167" i="5"/>
  <c r="J167" i="5"/>
  <c r="I167" i="5"/>
  <c r="H167" i="5"/>
  <c r="G167" i="5"/>
  <c r="F167" i="5"/>
  <c r="E167" i="5"/>
  <c r="D167" i="5"/>
  <c r="C167" i="5"/>
  <c r="T166" i="5"/>
  <c r="S166" i="5"/>
  <c r="R166" i="5"/>
  <c r="Q166" i="5"/>
  <c r="P166" i="5"/>
  <c r="O166" i="5"/>
  <c r="N166" i="5"/>
  <c r="M166" i="5"/>
  <c r="L166" i="5"/>
  <c r="K166" i="5"/>
  <c r="J166" i="5"/>
  <c r="I166" i="5"/>
  <c r="H166" i="5"/>
  <c r="G166" i="5"/>
  <c r="F166" i="5"/>
  <c r="E166" i="5"/>
  <c r="D166" i="5"/>
  <c r="C166" i="5"/>
  <c r="T165" i="5"/>
  <c r="S165" i="5"/>
  <c r="R165" i="5"/>
  <c r="Q165" i="5"/>
  <c r="P165" i="5"/>
  <c r="O165" i="5"/>
  <c r="N165" i="5"/>
  <c r="M165" i="5"/>
  <c r="L165" i="5"/>
  <c r="K165" i="5"/>
  <c r="J165" i="5"/>
  <c r="I165" i="5"/>
  <c r="H165" i="5"/>
  <c r="G165" i="5"/>
  <c r="F165" i="5"/>
  <c r="E165" i="5"/>
  <c r="D165" i="5"/>
  <c r="C165" i="5"/>
  <c r="T164" i="5"/>
  <c r="S164" i="5"/>
  <c r="R164" i="5"/>
  <c r="Q164" i="5"/>
  <c r="P164" i="5"/>
  <c r="O164" i="5"/>
  <c r="N164" i="5"/>
  <c r="M164" i="5"/>
  <c r="L164" i="5"/>
  <c r="K164" i="5"/>
  <c r="J164" i="5"/>
  <c r="I164" i="5"/>
  <c r="H164" i="5"/>
  <c r="G164" i="5"/>
  <c r="F164" i="5"/>
  <c r="E164" i="5"/>
  <c r="D164" i="5"/>
  <c r="C164" i="5"/>
  <c r="T163" i="5"/>
  <c r="S163" i="5"/>
  <c r="R163" i="5"/>
  <c r="Q163" i="5"/>
  <c r="P163" i="5"/>
  <c r="O163" i="5"/>
  <c r="N163" i="5"/>
  <c r="M163" i="5"/>
  <c r="L163" i="5"/>
  <c r="K163" i="5"/>
  <c r="J163" i="5"/>
  <c r="I163" i="5"/>
  <c r="H163" i="5"/>
  <c r="G163" i="5"/>
  <c r="F163" i="5"/>
  <c r="E163" i="5"/>
  <c r="D163" i="5"/>
  <c r="C163" i="5"/>
  <c r="T162" i="5"/>
  <c r="S162" i="5"/>
  <c r="R162" i="5"/>
  <c r="Q162" i="5"/>
  <c r="P162" i="5"/>
  <c r="O162" i="5"/>
  <c r="N162" i="5"/>
  <c r="M162" i="5"/>
  <c r="L162" i="5"/>
  <c r="K162" i="5"/>
  <c r="J162" i="5"/>
  <c r="I162" i="5"/>
  <c r="H162" i="5"/>
  <c r="G162" i="5"/>
  <c r="F162" i="5"/>
  <c r="E162" i="5"/>
  <c r="D162" i="5"/>
  <c r="C162" i="5"/>
  <c r="T161" i="5"/>
  <c r="S161" i="5"/>
  <c r="R161" i="5"/>
  <c r="Q161" i="5"/>
  <c r="P161" i="5"/>
  <c r="O161" i="5"/>
  <c r="N161" i="5"/>
  <c r="M161" i="5"/>
  <c r="L161" i="5"/>
  <c r="K161" i="5"/>
  <c r="J161" i="5"/>
  <c r="I161" i="5"/>
  <c r="H161" i="5"/>
  <c r="G161" i="5"/>
  <c r="F161" i="5"/>
  <c r="E161" i="5"/>
  <c r="D161" i="5"/>
  <c r="C161" i="5"/>
  <c r="T160" i="5"/>
  <c r="S160" i="5"/>
  <c r="R160" i="5"/>
  <c r="Q160" i="5"/>
  <c r="P160" i="5"/>
  <c r="O160" i="5"/>
  <c r="N160" i="5"/>
  <c r="M160" i="5"/>
  <c r="L160" i="5"/>
  <c r="K160" i="5"/>
  <c r="J160" i="5"/>
  <c r="I160" i="5"/>
  <c r="H160" i="5"/>
  <c r="G160" i="5"/>
  <c r="F160" i="5"/>
  <c r="E160" i="5"/>
  <c r="D160" i="5"/>
  <c r="C160" i="5"/>
  <c r="T159" i="5"/>
  <c r="S159" i="5"/>
  <c r="R159" i="5"/>
  <c r="Q159" i="5"/>
  <c r="P159" i="5"/>
  <c r="O159" i="5"/>
  <c r="N159" i="5"/>
  <c r="M159" i="5"/>
  <c r="L159" i="5"/>
  <c r="K159" i="5"/>
  <c r="J159" i="5"/>
  <c r="I159" i="5"/>
  <c r="H159" i="5"/>
  <c r="G159" i="5"/>
  <c r="F159" i="5"/>
  <c r="E159" i="5"/>
  <c r="D159" i="5"/>
  <c r="C159" i="5"/>
  <c r="T158" i="5"/>
  <c r="S158" i="5"/>
  <c r="R158" i="5"/>
  <c r="Q158" i="5"/>
  <c r="P158" i="5"/>
  <c r="O158" i="5"/>
  <c r="N158" i="5"/>
  <c r="M158" i="5"/>
  <c r="L158" i="5"/>
  <c r="K158" i="5"/>
  <c r="J158" i="5"/>
  <c r="I158" i="5"/>
  <c r="H158" i="5"/>
  <c r="G158" i="5"/>
  <c r="F158" i="5"/>
  <c r="E158" i="5"/>
  <c r="D158" i="5"/>
  <c r="C158" i="5"/>
  <c r="T157" i="5"/>
  <c r="S157" i="5"/>
  <c r="R157" i="5"/>
  <c r="Q157" i="5"/>
  <c r="P157" i="5"/>
  <c r="O157" i="5"/>
  <c r="N157" i="5"/>
  <c r="M157" i="5"/>
  <c r="L157" i="5"/>
  <c r="K157" i="5"/>
  <c r="J157" i="5"/>
  <c r="I157" i="5"/>
  <c r="H157" i="5"/>
  <c r="G157" i="5"/>
  <c r="F157" i="5"/>
  <c r="E157" i="5"/>
  <c r="D157" i="5"/>
  <c r="C157" i="5"/>
  <c r="T156" i="5"/>
  <c r="S156" i="5"/>
  <c r="R156" i="5"/>
  <c r="Q156" i="5"/>
  <c r="P156" i="5"/>
  <c r="O156" i="5"/>
  <c r="N156" i="5"/>
  <c r="M156" i="5"/>
  <c r="L156" i="5"/>
  <c r="K156" i="5"/>
  <c r="J156" i="5"/>
  <c r="I156" i="5"/>
  <c r="H156" i="5"/>
  <c r="G156" i="5"/>
  <c r="F156" i="5"/>
  <c r="E156" i="5"/>
  <c r="D156" i="5"/>
  <c r="C156" i="5"/>
  <c r="T155" i="5"/>
  <c r="S155" i="5"/>
  <c r="R155" i="5"/>
  <c r="Q155" i="5"/>
  <c r="P155" i="5"/>
  <c r="O155" i="5"/>
  <c r="N155" i="5"/>
  <c r="M155" i="5"/>
  <c r="L155" i="5"/>
  <c r="K155" i="5"/>
  <c r="J155" i="5"/>
  <c r="I155" i="5"/>
  <c r="H155" i="5"/>
  <c r="G155" i="5"/>
  <c r="F155" i="5"/>
  <c r="E155" i="5"/>
  <c r="D155" i="5"/>
  <c r="C155" i="5"/>
  <c r="T154" i="5"/>
  <c r="S154" i="5"/>
  <c r="R154" i="5"/>
  <c r="Q154" i="5"/>
  <c r="P154" i="5"/>
  <c r="O154" i="5"/>
  <c r="N154" i="5"/>
  <c r="M154" i="5"/>
  <c r="L154" i="5"/>
  <c r="K154" i="5"/>
  <c r="J154" i="5"/>
  <c r="I154" i="5"/>
  <c r="H154" i="5"/>
  <c r="G154" i="5"/>
  <c r="F154" i="5"/>
  <c r="E154" i="5"/>
  <c r="D154" i="5"/>
  <c r="C154" i="5"/>
  <c r="T153" i="5"/>
  <c r="S153" i="5"/>
  <c r="R153" i="5"/>
  <c r="Q153" i="5"/>
  <c r="P153" i="5"/>
  <c r="O153" i="5"/>
  <c r="N153" i="5"/>
  <c r="M153" i="5"/>
  <c r="L153" i="5"/>
  <c r="K153" i="5"/>
  <c r="J153" i="5"/>
  <c r="I153" i="5"/>
  <c r="H153" i="5"/>
  <c r="G153" i="5"/>
  <c r="F153" i="5"/>
  <c r="E153" i="5"/>
  <c r="D153" i="5"/>
  <c r="C153" i="5"/>
  <c r="T152" i="5"/>
  <c r="S152" i="5"/>
  <c r="R152" i="5"/>
  <c r="Q152" i="5"/>
  <c r="P152" i="5"/>
  <c r="O152" i="5"/>
  <c r="N152" i="5"/>
  <c r="M152" i="5"/>
  <c r="L152" i="5"/>
  <c r="K152" i="5"/>
  <c r="J152" i="5"/>
  <c r="I152" i="5"/>
  <c r="H152" i="5"/>
  <c r="G152" i="5"/>
  <c r="F152" i="5"/>
  <c r="E152" i="5"/>
  <c r="D152" i="5"/>
  <c r="C152" i="5"/>
  <c r="T151" i="5"/>
  <c r="S151" i="5"/>
  <c r="R151" i="5"/>
  <c r="Q151" i="5"/>
  <c r="P151" i="5"/>
  <c r="O151" i="5"/>
  <c r="N151" i="5"/>
  <c r="M151" i="5"/>
  <c r="L151" i="5"/>
  <c r="K151" i="5"/>
  <c r="J151" i="5"/>
  <c r="I151" i="5"/>
  <c r="H151" i="5"/>
  <c r="G151" i="5"/>
  <c r="F151" i="5"/>
  <c r="E151" i="5"/>
  <c r="D151" i="5"/>
  <c r="C151" i="5"/>
  <c r="T150" i="5"/>
  <c r="S150" i="5"/>
  <c r="R150" i="5"/>
  <c r="Q150" i="5"/>
  <c r="P150" i="5"/>
  <c r="O150" i="5"/>
  <c r="N150" i="5"/>
  <c r="M150" i="5"/>
  <c r="L150" i="5"/>
  <c r="K150" i="5"/>
  <c r="J150" i="5"/>
  <c r="I150" i="5"/>
  <c r="H150" i="5"/>
  <c r="G150" i="5"/>
  <c r="F150" i="5"/>
  <c r="E150" i="5"/>
  <c r="D150" i="5"/>
  <c r="C150" i="5"/>
  <c r="T149" i="5"/>
  <c r="S149" i="5"/>
  <c r="R149" i="5"/>
  <c r="Q149" i="5"/>
  <c r="P149" i="5"/>
  <c r="O149" i="5"/>
  <c r="N149" i="5"/>
  <c r="M149" i="5"/>
  <c r="L149" i="5"/>
  <c r="K149" i="5"/>
  <c r="J149" i="5"/>
  <c r="I149" i="5"/>
  <c r="H149" i="5"/>
  <c r="G149" i="5"/>
  <c r="F149" i="5"/>
  <c r="E149" i="5"/>
  <c r="D149" i="5"/>
  <c r="C149" i="5"/>
  <c r="T148" i="5"/>
  <c r="S148" i="5"/>
  <c r="R148" i="5"/>
  <c r="Q148" i="5"/>
  <c r="P148" i="5"/>
  <c r="O148" i="5"/>
  <c r="N148" i="5"/>
  <c r="M148" i="5"/>
  <c r="L148" i="5"/>
  <c r="K148" i="5"/>
  <c r="J148" i="5"/>
  <c r="I148" i="5"/>
  <c r="H148" i="5"/>
  <c r="G148" i="5"/>
  <c r="F148" i="5"/>
  <c r="E148" i="5"/>
  <c r="D148" i="5"/>
  <c r="C148" i="5"/>
  <c r="T147" i="5"/>
  <c r="S147" i="5"/>
  <c r="R147" i="5"/>
  <c r="Q147" i="5"/>
  <c r="P147" i="5"/>
  <c r="O147" i="5"/>
  <c r="N147" i="5"/>
  <c r="M147" i="5"/>
  <c r="L147" i="5"/>
  <c r="K147" i="5"/>
  <c r="J147" i="5"/>
  <c r="I147" i="5"/>
  <c r="H147" i="5"/>
  <c r="G147" i="5"/>
  <c r="F147" i="5"/>
  <c r="E147" i="5"/>
  <c r="D147" i="5"/>
  <c r="C147" i="5"/>
  <c r="T146" i="5"/>
  <c r="S146" i="5"/>
  <c r="R146" i="5"/>
  <c r="Q146" i="5"/>
  <c r="P146" i="5"/>
  <c r="O146" i="5"/>
  <c r="N146" i="5"/>
  <c r="M146" i="5"/>
  <c r="L146" i="5"/>
  <c r="K146" i="5"/>
  <c r="J146" i="5"/>
  <c r="I146" i="5"/>
  <c r="H146" i="5"/>
  <c r="G146" i="5"/>
  <c r="F146" i="5"/>
  <c r="E146" i="5"/>
  <c r="D146" i="5"/>
  <c r="C146" i="5"/>
  <c r="T145" i="5"/>
  <c r="S145" i="5"/>
  <c r="R145" i="5"/>
  <c r="Q145" i="5"/>
  <c r="P145" i="5"/>
  <c r="O145" i="5"/>
  <c r="N145" i="5"/>
  <c r="M145" i="5"/>
  <c r="L145" i="5"/>
  <c r="K145" i="5"/>
  <c r="J145" i="5"/>
  <c r="I145" i="5"/>
  <c r="H145" i="5"/>
  <c r="G145" i="5"/>
  <c r="F145" i="5"/>
  <c r="E145" i="5"/>
  <c r="D145" i="5"/>
  <c r="C145" i="5"/>
  <c r="T144" i="5"/>
  <c r="S144" i="5"/>
  <c r="R144" i="5"/>
  <c r="Q144" i="5"/>
  <c r="P144" i="5"/>
  <c r="O144" i="5"/>
  <c r="N144" i="5"/>
  <c r="M144" i="5"/>
  <c r="L144" i="5"/>
  <c r="K144" i="5"/>
  <c r="J144" i="5"/>
  <c r="I144" i="5"/>
  <c r="H144" i="5"/>
  <c r="G144" i="5"/>
  <c r="F144" i="5"/>
  <c r="E144" i="5"/>
  <c r="D144" i="5"/>
  <c r="C144" i="5"/>
  <c r="T143" i="5"/>
  <c r="S143" i="5"/>
  <c r="R143" i="5"/>
  <c r="Q143" i="5"/>
  <c r="P143" i="5"/>
  <c r="O143" i="5"/>
  <c r="N143" i="5"/>
  <c r="M143" i="5"/>
  <c r="L143" i="5"/>
  <c r="K143" i="5"/>
  <c r="J143" i="5"/>
  <c r="I143" i="5"/>
  <c r="H143" i="5"/>
  <c r="G143" i="5"/>
  <c r="F143" i="5"/>
  <c r="E143" i="5"/>
  <c r="D143" i="5"/>
  <c r="C143" i="5"/>
  <c r="T142" i="5"/>
  <c r="S142" i="5"/>
  <c r="R142" i="5"/>
  <c r="Q142" i="5"/>
  <c r="P142" i="5"/>
  <c r="O142" i="5"/>
  <c r="N142" i="5"/>
  <c r="M142" i="5"/>
  <c r="L142" i="5"/>
  <c r="K142" i="5"/>
  <c r="J142" i="5"/>
  <c r="I142" i="5"/>
  <c r="H142" i="5"/>
  <c r="G142" i="5"/>
  <c r="F142" i="5"/>
  <c r="E142" i="5"/>
  <c r="D142" i="5"/>
  <c r="C142" i="5"/>
  <c r="T141" i="5"/>
  <c r="S141" i="5"/>
  <c r="R141" i="5"/>
  <c r="Q141" i="5"/>
  <c r="P141" i="5"/>
  <c r="O141" i="5"/>
  <c r="N141" i="5"/>
  <c r="M141" i="5"/>
  <c r="L141" i="5"/>
  <c r="K141" i="5"/>
  <c r="J141" i="5"/>
  <c r="I141" i="5"/>
  <c r="H141" i="5"/>
  <c r="G141" i="5"/>
  <c r="F141" i="5"/>
  <c r="E141" i="5"/>
  <c r="D141" i="5"/>
  <c r="C141" i="5"/>
  <c r="T140" i="5"/>
  <c r="S140" i="5"/>
  <c r="R140" i="5"/>
  <c r="Q140" i="5"/>
  <c r="P140" i="5"/>
  <c r="O140" i="5"/>
  <c r="N140" i="5"/>
  <c r="M140" i="5"/>
  <c r="L140" i="5"/>
  <c r="K140" i="5"/>
  <c r="J140" i="5"/>
  <c r="I140" i="5"/>
  <c r="H140" i="5"/>
  <c r="G140" i="5"/>
  <c r="F140" i="5"/>
  <c r="E140" i="5"/>
  <c r="D140" i="5"/>
  <c r="C140" i="5"/>
  <c r="T139" i="5"/>
  <c r="S139" i="5"/>
  <c r="R139" i="5"/>
  <c r="Q139" i="5"/>
  <c r="P139" i="5"/>
  <c r="O139" i="5"/>
  <c r="N139" i="5"/>
  <c r="M139" i="5"/>
  <c r="L139" i="5"/>
  <c r="K139" i="5"/>
  <c r="J139" i="5"/>
  <c r="I139" i="5"/>
  <c r="H139" i="5"/>
  <c r="G139" i="5"/>
  <c r="F139" i="5"/>
  <c r="E139" i="5"/>
  <c r="D139" i="5"/>
  <c r="C139" i="5"/>
  <c r="T138" i="5"/>
  <c r="S138" i="5"/>
  <c r="R138" i="5"/>
  <c r="Q138" i="5"/>
  <c r="P138" i="5"/>
  <c r="O138" i="5"/>
  <c r="N138" i="5"/>
  <c r="M138" i="5"/>
  <c r="L138" i="5"/>
  <c r="K138" i="5"/>
  <c r="J138" i="5"/>
  <c r="I138" i="5"/>
  <c r="H138" i="5"/>
  <c r="G138" i="5"/>
  <c r="F138" i="5"/>
  <c r="E138" i="5"/>
  <c r="D138" i="5"/>
  <c r="C138" i="5"/>
  <c r="T137" i="5"/>
  <c r="S137" i="5"/>
  <c r="R137" i="5"/>
  <c r="Q137" i="5"/>
  <c r="P137" i="5"/>
  <c r="O137" i="5"/>
  <c r="N137" i="5"/>
  <c r="M137" i="5"/>
  <c r="L137" i="5"/>
  <c r="K137" i="5"/>
  <c r="J137" i="5"/>
  <c r="I137" i="5"/>
  <c r="H137" i="5"/>
  <c r="G137" i="5"/>
  <c r="F137" i="5"/>
  <c r="E137" i="5"/>
  <c r="D137" i="5"/>
  <c r="C137" i="5"/>
  <c r="T136" i="5"/>
  <c r="S136" i="5"/>
  <c r="R136" i="5"/>
  <c r="Q136" i="5"/>
  <c r="P136" i="5"/>
  <c r="O136" i="5"/>
  <c r="N136" i="5"/>
  <c r="M136" i="5"/>
  <c r="L136" i="5"/>
  <c r="K136" i="5"/>
  <c r="J136" i="5"/>
  <c r="I136" i="5"/>
  <c r="H136" i="5"/>
  <c r="G136" i="5"/>
  <c r="F136" i="5"/>
  <c r="E136" i="5"/>
  <c r="D136" i="5"/>
  <c r="C136" i="5"/>
  <c r="T135" i="5"/>
  <c r="S135" i="5"/>
  <c r="R135" i="5"/>
  <c r="Q135" i="5"/>
  <c r="P135" i="5"/>
  <c r="O135" i="5"/>
  <c r="N135" i="5"/>
  <c r="M135" i="5"/>
  <c r="L135" i="5"/>
  <c r="K135" i="5"/>
  <c r="J135" i="5"/>
  <c r="I135" i="5"/>
  <c r="H135" i="5"/>
  <c r="G135" i="5"/>
  <c r="F135" i="5"/>
  <c r="E135" i="5"/>
  <c r="D135" i="5"/>
  <c r="C135" i="5"/>
  <c r="T134" i="5"/>
  <c r="S134" i="5"/>
  <c r="R134" i="5"/>
  <c r="Q134" i="5"/>
  <c r="P134" i="5"/>
  <c r="O134" i="5"/>
  <c r="N134" i="5"/>
  <c r="M134" i="5"/>
  <c r="L134" i="5"/>
  <c r="K134" i="5"/>
  <c r="J134" i="5"/>
  <c r="I134" i="5"/>
  <c r="H134" i="5"/>
  <c r="G134" i="5"/>
  <c r="F134" i="5"/>
  <c r="E134" i="5"/>
  <c r="D134" i="5"/>
  <c r="C134" i="5"/>
  <c r="T133" i="5"/>
  <c r="S133" i="5"/>
  <c r="R133" i="5"/>
  <c r="Q133" i="5"/>
  <c r="P133" i="5"/>
  <c r="O133" i="5"/>
  <c r="N133" i="5"/>
  <c r="M133" i="5"/>
  <c r="L133" i="5"/>
  <c r="K133" i="5"/>
  <c r="J133" i="5"/>
  <c r="I133" i="5"/>
  <c r="H133" i="5"/>
  <c r="G133" i="5"/>
  <c r="F133" i="5"/>
  <c r="E133" i="5"/>
  <c r="D133" i="5"/>
  <c r="C133" i="5"/>
  <c r="T132" i="5"/>
  <c r="S132" i="5"/>
  <c r="R132" i="5"/>
  <c r="Q132" i="5"/>
  <c r="P132" i="5"/>
  <c r="O132" i="5"/>
  <c r="N132" i="5"/>
  <c r="M132" i="5"/>
  <c r="L132" i="5"/>
  <c r="K132" i="5"/>
  <c r="J132" i="5"/>
  <c r="I132" i="5"/>
  <c r="H132" i="5"/>
  <c r="G132" i="5"/>
  <c r="F132" i="5"/>
  <c r="E132" i="5"/>
  <c r="D132" i="5"/>
  <c r="C132" i="5"/>
  <c r="T131" i="5"/>
  <c r="S131" i="5"/>
  <c r="R131" i="5"/>
  <c r="Q131" i="5"/>
  <c r="P131" i="5"/>
  <c r="O131" i="5"/>
  <c r="N131" i="5"/>
  <c r="M131" i="5"/>
  <c r="L131" i="5"/>
  <c r="K131" i="5"/>
  <c r="J131" i="5"/>
  <c r="I131" i="5"/>
  <c r="H131" i="5"/>
  <c r="G131" i="5"/>
  <c r="F131" i="5"/>
  <c r="E131" i="5"/>
  <c r="D131" i="5"/>
  <c r="C131" i="5"/>
  <c r="T130" i="5"/>
  <c r="S130" i="5"/>
  <c r="R130" i="5"/>
  <c r="Q130" i="5"/>
  <c r="P130" i="5"/>
  <c r="O130" i="5"/>
  <c r="N130" i="5"/>
  <c r="M130" i="5"/>
  <c r="L130" i="5"/>
  <c r="K130" i="5"/>
  <c r="J130" i="5"/>
  <c r="I130" i="5"/>
  <c r="H130" i="5"/>
  <c r="G130" i="5"/>
  <c r="F130" i="5"/>
  <c r="E130" i="5"/>
  <c r="D130" i="5"/>
  <c r="C130" i="5"/>
  <c r="T129" i="5"/>
  <c r="S129" i="5"/>
  <c r="R129" i="5"/>
  <c r="Q129" i="5"/>
  <c r="P129" i="5"/>
  <c r="O129" i="5"/>
  <c r="N129" i="5"/>
  <c r="M129" i="5"/>
  <c r="L129" i="5"/>
  <c r="K129" i="5"/>
  <c r="J129" i="5"/>
  <c r="I129" i="5"/>
  <c r="H129" i="5"/>
  <c r="G129" i="5"/>
  <c r="F129" i="5"/>
  <c r="E129" i="5"/>
  <c r="D129" i="5"/>
  <c r="C129" i="5"/>
  <c r="T128" i="5"/>
  <c r="S128" i="5"/>
  <c r="R128" i="5"/>
  <c r="Q128" i="5"/>
  <c r="P128" i="5"/>
  <c r="O128" i="5"/>
  <c r="N128" i="5"/>
  <c r="M128" i="5"/>
  <c r="L128" i="5"/>
  <c r="K128" i="5"/>
  <c r="J128" i="5"/>
  <c r="I128" i="5"/>
  <c r="H128" i="5"/>
  <c r="G128" i="5"/>
  <c r="F128" i="5"/>
  <c r="E128" i="5"/>
  <c r="D128" i="5"/>
  <c r="C128" i="5"/>
  <c r="T127" i="5"/>
  <c r="S127" i="5"/>
  <c r="R127" i="5"/>
  <c r="Q127" i="5"/>
  <c r="P127" i="5"/>
  <c r="O127" i="5"/>
  <c r="N127" i="5"/>
  <c r="M127" i="5"/>
  <c r="L127" i="5"/>
  <c r="K127" i="5"/>
  <c r="J127" i="5"/>
  <c r="I127" i="5"/>
  <c r="H127" i="5"/>
  <c r="G127" i="5"/>
  <c r="F127" i="5"/>
  <c r="E127" i="5"/>
  <c r="D127" i="5"/>
  <c r="C127" i="5"/>
  <c r="T126" i="5"/>
  <c r="S126" i="5"/>
  <c r="R126" i="5"/>
  <c r="Q126" i="5"/>
  <c r="P126" i="5"/>
  <c r="O126" i="5"/>
  <c r="N126" i="5"/>
  <c r="M126" i="5"/>
  <c r="L126" i="5"/>
  <c r="K126" i="5"/>
  <c r="J126" i="5"/>
  <c r="I126" i="5"/>
  <c r="H126" i="5"/>
  <c r="G126" i="5"/>
  <c r="F126" i="5"/>
  <c r="E126" i="5"/>
  <c r="D126" i="5"/>
  <c r="C126" i="5"/>
  <c r="T125" i="5"/>
  <c r="S125" i="5"/>
  <c r="R125" i="5"/>
  <c r="Q125" i="5"/>
  <c r="P125" i="5"/>
  <c r="O125" i="5"/>
  <c r="N125" i="5"/>
  <c r="M125" i="5"/>
  <c r="L125" i="5"/>
  <c r="K125" i="5"/>
  <c r="J125" i="5"/>
  <c r="I125" i="5"/>
  <c r="H125" i="5"/>
  <c r="G125" i="5"/>
  <c r="F125" i="5"/>
  <c r="E125" i="5"/>
  <c r="D125" i="5"/>
  <c r="C125" i="5"/>
  <c r="T124" i="5"/>
  <c r="S124" i="5"/>
  <c r="R124" i="5"/>
  <c r="Q124" i="5"/>
  <c r="P124" i="5"/>
  <c r="O124" i="5"/>
  <c r="N124" i="5"/>
  <c r="M124" i="5"/>
  <c r="L124" i="5"/>
  <c r="K124" i="5"/>
  <c r="J124" i="5"/>
  <c r="I124" i="5"/>
  <c r="H124" i="5"/>
  <c r="G124" i="5"/>
  <c r="F124" i="5"/>
  <c r="E124" i="5"/>
  <c r="D124" i="5"/>
  <c r="C124" i="5"/>
  <c r="T123" i="5"/>
  <c r="S123" i="5"/>
  <c r="R123" i="5"/>
  <c r="Q123" i="5"/>
  <c r="P123" i="5"/>
  <c r="O123" i="5"/>
  <c r="N123" i="5"/>
  <c r="M123" i="5"/>
  <c r="L123" i="5"/>
  <c r="K123" i="5"/>
  <c r="J123" i="5"/>
  <c r="I123" i="5"/>
  <c r="H123" i="5"/>
  <c r="G123" i="5"/>
  <c r="F123" i="5"/>
  <c r="E123" i="5"/>
  <c r="D123" i="5"/>
  <c r="C123" i="5"/>
  <c r="T122" i="5"/>
  <c r="S122" i="5"/>
  <c r="R122" i="5"/>
  <c r="Q122" i="5"/>
  <c r="P122" i="5"/>
  <c r="O122" i="5"/>
  <c r="N122" i="5"/>
  <c r="M122" i="5"/>
  <c r="L122" i="5"/>
  <c r="K122" i="5"/>
  <c r="J122" i="5"/>
  <c r="I122" i="5"/>
  <c r="H122" i="5"/>
  <c r="G122" i="5"/>
  <c r="F122" i="5"/>
  <c r="E122" i="5"/>
  <c r="D122" i="5"/>
  <c r="C122" i="5"/>
  <c r="T121" i="5"/>
  <c r="S121" i="5"/>
  <c r="R121" i="5"/>
  <c r="Q121" i="5"/>
  <c r="P121" i="5"/>
  <c r="O121" i="5"/>
  <c r="N121" i="5"/>
  <c r="M121" i="5"/>
  <c r="L121" i="5"/>
  <c r="K121" i="5"/>
  <c r="J121" i="5"/>
  <c r="I121" i="5"/>
  <c r="H121" i="5"/>
  <c r="G121" i="5"/>
  <c r="F121" i="5"/>
  <c r="E121" i="5"/>
  <c r="D121" i="5"/>
  <c r="C121" i="5"/>
  <c r="T120" i="5"/>
  <c r="S120" i="5"/>
  <c r="R120" i="5"/>
  <c r="Q120" i="5"/>
  <c r="P120" i="5"/>
  <c r="O120" i="5"/>
  <c r="N120" i="5"/>
  <c r="M120" i="5"/>
  <c r="L120" i="5"/>
  <c r="K120" i="5"/>
  <c r="J120" i="5"/>
  <c r="I120" i="5"/>
  <c r="H120" i="5"/>
  <c r="G120" i="5"/>
  <c r="F120" i="5"/>
  <c r="E120" i="5"/>
  <c r="D120" i="5"/>
  <c r="C120" i="5"/>
  <c r="T119" i="5"/>
  <c r="S119" i="5"/>
  <c r="R119" i="5"/>
  <c r="Q119" i="5"/>
  <c r="P119" i="5"/>
  <c r="O119" i="5"/>
  <c r="N119" i="5"/>
  <c r="M119" i="5"/>
  <c r="L119" i="5"/>
  <c r="K119" i="5"/>
  <c r="J119" i="5"/>
  <c r="I119" i="5"/>
  <c r="H119" i="5"/>
  <c r="G119" i="5"/>
  <c r="F119" i="5"/>
  <c r="E119" i="5"/>
  <c r="D119" i="5"/>
  <c r="C119" i="5"/>
  <c r="T118" i="5"/>
  <c r="S118" i="5"/>
  <c r="R118" i="5"/>
  <c r="Q118" i="5"/>
  <c r="P118" i="5"/>
  <c r="O118" i="5"/>
  <c r="N118" i="5"/>
  <c r="M118" i="5"/>
  <c r="L118" i="5"/>
  <c r="K118" i="5"/>
  <c r="J118" i="5"/>
  <c r="I118" i="5"/>
  <c r="H118" i="5"/>
  <c r="G118" i="5"/>
  <c r="F118" i="5"/>
  <c r="E118" i="5"/>
  <c r="D118" i="5"/>
  <c r="C118" i="5"/>
  <c r="T117" i="5"/>
  <c r="S117" i="5"/>
  <c r="R117" i="5"/>
  <c r="Q117" i="5"/>
  <c r="P117" i="5"/>
  <c r="O117" i="5"/>
  <c r="N117" i="5"/>
  <c r="M117" i="5"/>
  <c r="L117" i="5"/>
  <c r="K117" i="5"/>
  <c r="J117" i="5"/>
  <c r="I117" i="5"/>
  <c r="H117" i="5"/>
  <c r="G117" i="5"/>
  <c r="F117" i="5"/>
  <c r="E117" i="5"/>
  <c r="D117" i="5"/>
  <c r="C117" i="5"/>
  <c r="T116" i="5"/>
  <c r="S116" i="5"/>
  <c r="R116" i="5"/>
  <c r="Q116" i="5"/>
  <c r="P116" i="5"/>
  <c r="O116" i="5"/>
  <c r="N116" i="5"/>
  <c r="M116" i="5"/>
  <c r="L116" i="5"/>
  <c r="K116" i="5"/>
  <c r="J116" i="5"/>
  <c r="I116" i="5"/>
  <c r="H116" i="5"/>
  <c r="G116" i="5"/>
  <c r="F116" i="5"/>
  <c r="E116" i="5"/>
  <c r="D116" i="5"/>
  <c r="C116" i="5"/>
  <c r="T115" i="5"/>
  <c r="S115" i="5"/>
  <c r="R115" i="5"/>
  <c r="Q115" i="5"/>
  <c r="P115" i="5"/>
  <c r="O115" i="5"/>
  <c r="N115" i="5"/>
  <c r="M115" i="5"/>
  <c r="L115" i="5"/>
  <c r="K115" i="5"/>
  <c r="J115" i="5"/>
  <c r="I115" i="5"/>
  <c r="H115" i="5"/>
  <c r="G115" i="5"/>
  <c r="F115" i="5"/>
  <c r="E115" i="5"/>
  <c r="D115" i="5"/>
  <c r="C115" i="5"/>
  <c r="T114" i="5"/>
  <c r="S114" i="5"/>
  <c r="R114" i="5"/>
  <c r="Q114" i="5"/>
  <c r="P114" i="5"/>
  <c r="O114" i="5"/>
  <c r="N114" i="5"/>
  <c r="M114" i="5"/>
  <c r="L114" i="5"/>
  <c r="K114" i="5"/>
  <c r="J114" i="5"/>
  <c r="I114" i="5"/>
  <c r="H114" i="5"/>
  <c r="G114" i="5"/>
  <c r="F114" i="5"/>
  <c r="E114" i="5"/>
  <c r="D114" i="5"/>
  <c r="C114" i="5"/>
  <c r="T113" i="5"/>
  <c r="S113" i="5"/>
  <c r="R113" i="5"/>
  <c r="Q113" i="5"/>
  <c r="P113" i="5"/>
  <c r="O113" i="5"/>
  <c r="N113" i="5"/>
  <c r="M113" i="5"/>
  <c r="L113" i="5"/>
  <c r="K113" i="5"/>
  <c r="J113" i="5"/>
  <c r="I113" i="5"/>
  <c r="H113" i="5"/>
  <c r="G113" i="5"/>
  <c r="F113" i="5"/>
  <c r="E113" i="5"/>
  <c r="D113" i="5"/>
  <c r="C113" i="5"/>
  <c r="T112" i="5"/>
  <c r="S112" i="5"/>
  <c r="R112" i="5"/>
  <c r="Q112" i="5"/>
  <c r="P112" i="5"/>
  <c r="O112" i="5"/>
  <c r="N112" i="5"/>
  <c r="M112" i="5"/>
  <c r="L112" i="5"/>
  <c r="K112" i="5"/>
  <c r="J112" i="5"/>
  <c r="I112" i="5"/>
  <c r="H112" i="5"/>
  <c r="G112" i="5"/>
  <c r="F112" i="5"/>
  <c r="E112" i="5"/>
  <c r="D112" i="5"/>
  <c r="C112" i="5"/>
  <c r="T111" i="5"/>
  <c r="S111" i="5"/>
  <c r="R111" i="5"/>
  <c r="Q111" i="5"/>
  <c r="P111" i="5"/>
  <c r="O111" i="5"/>
  <c r="N111" i="5"/>
  <c r="M111" i="5"/>
  <c r="L111" i="5"/>
  <c r="K111" i="5"/>
  <c r="J111" i="5"/>
  <c r="I111" i="5"/>
  <c r="H111" i="5"/>
  <c r="G111" i="5"/>
  <c r="F111" i="5"/>
  <c r="E111" i="5"/>
  <c r="D111" i="5"/>
  <c r="C111" i="5"/>
  <c r="T110" i="5"/>
  <c r="S110" i="5"/>
  <c r="R110" i="5"/>
  <c r="Q110" i="5"/>
  <c r="P110" i="5"/>
  <c r="O110" i="5"/>
  <c r="N110" i="5"/>
  <c r="M110" i="5"/>
  <c r="L110" i="5"/>
  <c r="K110" i="5"/>
  <c r="J110" i="5"/>
  <c r="I110" i="5"/>
  <c r="H110" i="5"/>
  <c r="G110" i="5"/>
  <c r="F110" i="5"/>
  <c r="E110" i="5"/>
  <c r="D110" i="5"/>
  <c r="C110" i="5"/>
  <c r="T109" i="5"/>
  <c r="S109" i="5"/>
  <c r="R109" i="5"/>
  <c r="Q109" i="5"/>
  <c r="P109" i="5"/>
  <c r="O109" i="5"/>
  <c r="N109" i="5"/>
  <c r="M109" i="5"/>
  <c r="L109" i="5"/>
  <c r="K109" i="5"/>
  <c r="J109" i="5"/>
  <c r="I109" i="5"/>
  <c r="H109" i="5"/>
  <c r="G109" i="5"/>
  <c r="F109" i="5"/>
  <c r="E109" i="5"/>
  <c r="D109" i="5"/>
  <c r="C109" i="5"/>
  <c r="T108" i="5"/>
  <c r="S108" i="5"/>
  <c r="R108" i="5"/>
  <c r="Q108" i="5"/>
  <c r="P108" i="5"/>
  <c r="O108" i="5"/>
  <c r="N108" i="5"/>
  <c r="M108" i="5"/>
  <c r="L108" i="5"/>
  <c r="K108" i="5"/>
  <c r="J108" i="5"/>
  <c r="I108" i="5"/>
  <c r="H108" i="5"/>
  <c r="G108" i="5"/>
  <c r="F108" i="5"/>
  <c r="E108" i="5"/>
  <c r="D108" i="5"/>
  <c r="C108" i="5"/>
  <c r="T107" i="5"/>
  <c r="S107" i="5"/>
  <c r="R107" i="5"/>
  <c r="Q107" i="5"/>
  <c r="P107" i="5"/>
  <c r="O107" i="5"/>
  <c r="N107" i="5"/>
  <c r="M107" i="5"/>
  <c r="L107" i="5"/>
  <c r="K107" i="5"/>
  <c r="J107" i="5"/>
  <c r="I107" i="5"/>
  <c r="H107" i="5"/>
  <c r="G107" i="5"/>
  <c r="F107" i="5"/>
  <c r="E107" i="5"/>
  <c r="D107" i="5"/>
  <c r="C107" i="5"/>
  <c r="T106" i="5"/>
  <c r="S106" i="5"/>
  <c r="R106" i="5"/>
  <c r="Q106" i="5"/>
  <c r="P106" i="5"/>
  <c r="O106" i="5"/>
  <c r="N106" i="5"/>
  <c r="M106" i="5"/>
  <c r="L106" i="5"/>
  <c r="K106" i="5"/>
  <c r="J106" i="5"/>
  <c r="I106" i="5"/>
  <c r="H106" i="5"/>
  <c r="G106" i="5"/>
  <c r="F106" i="5"/>
  <c r="E106" i="5"/>
  <c r="D106" i="5"/>
  <c r="C106" i="5"/>
  <c r="T105" i="5"/>
  <c r="S105" i="5"/>
  <c r="R105" i="5"/>
  <c r="Q105" i="5"/>
  <c r="P105" i="5"/>
  <c r="O105" i="5"/>
  <c r="N105" i="5"/>
  <c r="M105" i="5"/>
  <c r="L105" i="5"/>
  <c r="K105" i="5"/>
  <c r="J105" i="5"/>
  <c r="I105" i="5"/>
  <c r="H105" i="5"/>
  <c r="G105" i="5"/>
  <c r="F105" i="5"/>
  <c r="E105" i="5"/>
  <c r="D105" i="5"/>
  <c r="C105" i="5"/>
  <c r="T104" i="5"/>
  <c r="S104" i="5"/>
  <c r="R104" i="5"/>
  <c r="Q104" i="5"/>
  <c r="P104" i="5"/>
  <c r="O104" i="5"/>
  <c r="N104" i="5"/>
  <c r="M104" i="5"/>
  <c r="L104" i="5"/>
  <c r="K104" i="5"/>
  <c r="J104" i="5"/>
  <c r="I104" i="5"/>
  <c r="H104" i="5"/>
  <c r="G104" i="5"/>
  <c r="F104" i="5"/>
  <c r="E104" i="5"/>
  <c r="D104" i="5"/>
  <c r="C104" i="5"/>
  <c r="T103" i="5"/>
  <c r="S103" i="5"/>
  <c r="R103" i="5"/>
  <c r="Q103" i="5"/>
  <c r="P103" i="5"/>
  <c r="O103" i="5"/>
  <c r="N103" i="5"/>
  <c r="M103" i="5"/>
  <c r="L103" i="5"/>
  <c r="K103" i="5"/>
  <c r="J103" i="5"/>
  <c r="I103" i="5"/>
  <c r="H103" i="5"/>
  <c r="G103" i="5"/>
  <c r="F103" i="5"/>
  <c r="E103" i="5"/>
  <c r="D103" i="5"/>
  <c r="C103" i="5"/>
  <c r="T102" i="5"/>
  <c r="S102" i="5"/>
  <c r="R102" i="5"/>
  <c r="Q102" i="5"/>
  <c r="P102" i="5"/>
  <c r="O102" i="5"/>
  <c r="N102" i="5"/>
  <c r="M102" i="5"/>
  <c r="L102" i="5"/>
  <c r="K102" i="5"/>
  <c r="J102" i="5"/>
  <c r="I102" i="5"/>
  <c r="H102" i="5"/>
  <c r="G102" i="5"/>
  <c r="F102" i="5"/>
  <c r="E102" i="5"/>
  <c r="D102" i="5"/>
  <c r="C102" i="5"/>
  <c r="T101" i="5"/>
  <c r="S101" i="5"/>
  <c r="R101" i="5"/>
  <c r="Q101" i="5"/>
  <c r="P101" i="5"/>
  <c r="O101" i="5"/>
  <c r="N101" i="5"/>
  <c r="M101" i="5"/>
  <c r="L101" i="5"/>
  <c r="K101" i="5"/>
  <c r="J101" i="5"/>
  <c r="I101" i="5"/>
  <c r="H101" i="5"/>
  <c r="G101" i="5"/>
  <c r="F101" i="5"/>
  <c r="E101" i="5"/>
  <c r="D101" i="5"/>
  <c r="C101" i="5"/>
  <c r="T100" i="5"/>
  <c r="S100" i="5"/>
  <c r="R100" i="5"/>
  <c r="Q100" i="5"/>
  <c r="P100" i="5"/>
  <c r="O100" i="5"/>
  <c r="N100" i="5"/>
  <c r="M100" i="5"/>
  <c r="L100" i="5"/>
  <c r="K100" i="5"/>
  <c r="J100" i="5"/>
  <c r="I100" i="5"/>
  <c r="H100" i="5"/>
  <c r="G100" i="5"/>
  <c r="F100" i="5"/>
  <c r="E100" i="5"/>
  <c r="D100" i="5"/>
  <c r="C100" i="5"/>
  <c r="T99" i="5"/>
  <c r="S99" i="5"/>
  <c r="R99" i="5"/>
  <c r="Q99" i="5"/>
  <c r="P99" i="5"/>
  <c r="O99" i="5"/>
  <c r="N99" i="5"/>
  <c r="M99" i="5"/>
  <c r="L99" i="5"/>
  <c r="K99" i="5"/>
  <c r="J99" i="5"/>
  <c r="I99" i="5"/>
  <c r="H99" i="5"/>
  <c r="G99" i="5"/>
  <c r="F99" i="5"/>
  <c r="E99" i="5"/>
  <c r="D99" i="5"/>
  <c r="C99" i="5"/>
  <c r="T98" i="5"/>
  <c r="S98" i="5"/>
  <c r="R98" i="5"/>
  <c r="Q98" i="5"/>
  <c r="P98" i="5"/>
  <c r="O98" i="5"/>
  <c r="N98" i="5"/>
  <c r="M98" i="5"/>
  <c r="L98" i="5"/>
  <c r="K98" i="5"/>
  <c r="J98" i="5"/>
  <c r="I98" i="5"/>
  <c r="H98" i="5"/>
  <c r="G98" i="5"/>
  <c r="F98" i="5"/>
  <c r="E98" i="5"/>
  <c r="D98" i="5"/>
  <c r="C98" i="5"/>
  <c r="T97" i="5"/>
  <c r="S97" i="5"/>
  <c r="R97" i="5"/>
  <c r="Q97" i="5"/>
  <c r="P97" i="5"/>
  <c r="O97" i="5"/>
  <c r="N97" i="5"/>
  <c r="M97" i="5"/>
  <c r="L97" i="5"/>
  <c r="K97" i="5"/>
  <c r="J97" i="5"/>
  <c r="I97" i="5"/>
  <c r="H97" i="5"/>
  <c r="G97" i="5"/>
  <c r="F97" i="5"/>
  <c r="E97" i="5"/>
  <c r="D97" i="5"/>
  <c r="C97" i="5"/>
  <c r="T96" i="5"/>
  <c r="S96" i="5"/>
  <c r="R96" i="5"/>
  <c r="Q96" i="5"/>
  <c r="P96" i="5"/>
  <c r="O96" i="5"/>
  <c r="N96" i="5"/>
  <c r="M96" i="5"/>
  <c r="L96" i="5"/>
  <c r="K96" i="5"/>
  <c r="J96" i="5"/>
  <c r="I96" i="5"/>
  <c r="H96" i="5"/>
  <c r="G96" i="5"/>
  <c r="F96" i="5"/>
  <c r="E96" i="5"/>
  <c r="D96" i="5"/>
  <c r="C96" i="5"/>
  <c r="T95" i="5"/>
  <c r="S95" i="5"/>
  <c r="R95" i="5"/>
  <c r="Q95" i="5"/>
  <c r="P95" i="5"/>
  <c r="O95" i="5"/>
  <c r="N95" i="5"/>
  <c r="M95" i="5"/>
  <c r="L95" i="5"/>
  <c r="K95" i="5"/>
  <c r="J95" i="5"/>
  <c r="I95" i="5"/>
  <c r="H95" i="5"/>
  <c r="G95" i="5"/>
  <c r="F95" i="5"/>
  <c r="E95" i="5"/>
  <c r="D95" i="5"/>
  <c r="C95" i="5"/>
  <c r="T94" i="5"/>
  <c r="S94" i="5"/>
  <c r="R94" i="5"/>
  <c r="Q94" i="5"/>
  <c r="P94" i="5"/>
  <c r="O94" i="5"/>
  <c r="N94" i="5"/>
  <c r="M94" i="5"/>
  <c r="L94" i="5"/>
  <c r="K94" i="5"/>
  <c r="J94" i="5"/>
  <c r="I94" i="5"/>
  <c r="H94" i="5"/>
  <c r="G94" i="5"/>
  <c r="F94" i="5"/>
  <c r="E94" i="5"/>
  <c r="D94" i="5"/>
  <c r="C94" i="5"/>
  <c r="T93" i="5"/>
  <c r="S93" i="5"/>
  <c r="R93" i="5"/>
  <c r="Q93" i="5"/>
  <c r="P93" i="5"/>
  <c r="O93" i="5"/>
  <c r="N93" i="5"/>
  <c r="M93" i="5"/>
  <c r="L93" i="5"/>
  <c r="K93" i="5"/>
  <c r="J93" i="5"/>
  <c r="I93" i="5"/>
  <c r="H93" i="5"/>
  <c r="G93" i="5"/>
  <c r="F93" i="5"/>
  <c r="E93" i="5"/>
  <c r="D93" i="5"/>
  <c r="C93" i="5"/>
  <c r="T92" i="5"/>
  <c r="S92" i="5"/>
  <c r="R92" i="5"/>
  <c r="Q92" i="5"/>
  <c r="P92" i="5"/>
  <c r="O92" i="5"/>
  <c r="N92" i="5"/>
  <c r="M92" i="5"/>
  <c r="L92" i="5"/>
  <c r="K92" i="5"/>
  <c r="J92" i="5"/>
  <c r="I92" i="5"/>
  <c r="H92" i="5"/>
  <c r="G92" i="5"/>
  <c r="F92" i="5"/>
  <c r="E92" i="5"/>
  <c r="D92" i="5"/>
  <c r="C92" i="5"/>
  <c r="T91" i="5"/>
  <c r="S91" i="5"/>
  <c r="R91" i="5"/>
  <c r="Q91" i="5"/>
  <c r="P91" i="5"/>
  <c r="O91" i="5"/>
  <c r="N91" i="5"/>
  <c r="M91" i="5"/>
  <c r="L91" i="5"/>
  <c r="K91" i="5"/>
  <c r="J91" i="5"/>
  <c r="I91" i="5"/>
  <c r="H91" i="5"/>
  <c r="G91" i="5"/>
  <c r="F91" i="5"/>
  <c r="E91" i="5"/>
  <c r="D91" i="5"/>
  <c r="C91" i="5"/>
  <c r="T90" i="5"/>
  <c r="S90" i="5"/>
  <c r="R90" i="5"/>
  <c r="Q90" i="5"/>
  <c r="P90" i="5"/>
  <c r="O90" i="5"/>
  <c r="N90" i="5"/>
  <c r="M90" i="5"/>
  <c r="L90" i="5"/>
  <c r="K90" i="5"/>
  <c r="J90" i="5"/>
  <c r="I90" i="5"/>
  <c r="H90" i="5"/>
  <c r="G90" i="5"/>
  <c r="F90" i="5"/>
  <c r="E90" i="5"/>
  <c r="D90" i="5"/>
  <c r="C90" i="5"/>
  <c r="T89" i="5"/>
  <c r="S89" i="5"/>
  <c r="R89" i="5"/>
  <c r="Q89" i="5"/>
  <c r="P89" i="5"/>
  <c r="O89" i="5"/>
  <c r="N89" i="5"/>
  <c r="M89" i="5"/>
  <c r="L89" i="5"/>
  <c r="K89" i="5"/>
  <c r="J89" i="5"/>
  <c r="I89" i="5"/>
  <c r="H89" i="5"/>
  <c r="G89" i="5"/>
  <c r="F89" i="5"/>
  <c r="E89" i="5"/>
  <c r="D89" i="5"/>
  <c r="C89" i="5"/>
  <c r="T88" i="5"/>
  <c r="S88" i="5"/>
  <c r="R88" i="5"/>
  <c r="Q88" i="5"/>
  <c r="P88" i="5"/>
  <c r="O88" i="5"/>
  <c r="N88" i="5"/>
  <c r="M88" i="5"/>
  <c r="L88" i="5"/>
  <c r="K88" i="5"/>
  <c r="J88" i="5"/>
  <c r="I88" i="5"/>
  <c r="H88" i="5"/>
  <c r="G88" i="5"/>
  <c r="F88" i="5"/>
  <c r="E88" i="5"/>
  <c r="D88" i="5"/>
  <c r="C88" i="5"/>
  <c r="T87" i="5"/>
  <c r="S87" i="5"/>
  <c r="R87" i="5"/>
  <c r="Q87" i="5"/>
  <c r="P87" i="5"/>
  <c r="O87" i="5"/>
  <c r="N87" i="5"/>
  <c r="M87" i="5"/>
  <c r="L87" i="5"/>
  <c r="K87" i="5"/>
  <c r="J87" i="5"/>
  <c r="I87" i="5"/>
  <c r="H87" i="5"/>
  <c r="G87" i="5"/>
  <c r="F87" i="5"/>
  <c r="E87" i="5"/>
  <c r="D87" i="5"/>
  <c r="C87" i="5"/>
  <c r="T86" i="5"/>
  <c r="S86" i="5"/>
  <c r="R86" i="5"/>
  <c r="Q86" i="5"/>
  <c r="P86" i="5"/>
  <c r="O86" i="5"/>
  <c r="N86" i="5"/>
  <c r="M86" i="5"/>
  <c r="L86" i="5"/>
  <c r="K86" i="5"/>
  <c r="J86" i="5"/>
  <c r="I86" i="5"/>
  <c r="H86" i="5"/>
  <c r="G86" i="5"/>
  <c r="F86" i="5"/>
  <c r="E86" i="5"/>
  <c r="D86" i="5"/>
  <c r="C86" i="5"/>
  <c r="T85" i="5"/>
  <c r="S85" i="5"/>
  <c r="R85" i="5"/>
  <c r="Q85" i="5"/>
  <c r="P85" i="5"/>
  <c r="O85" i="5"/>
  <c r="N85" i="5"/>
  <c r="M85" i="5"/>
  <c r="L85" i="5"/>
  <c r="K85" i="5"/>
  <c r="J85" i="5"/>
  <c r="I85" i="5"/>
  <c r="H85" i="5"/>
  <c r="G85" i="5"/>
  <c r="F85" i="5"/>
  <c r="E85" i="5"/>
  <c r="D85" i="5"/>
  <c r="C85" i="5"/>
  <c r="T84" i="5"/>
  <c r="S84" i="5"/>
  <c r="R84" i="5"/>
  <c r="Q84" i="5"/>
  <c r="P84" i="5"/>
  <c r="O84" i="5"/>
  <c r="N84" i="5"/>
  <c r="M84" i="5"/>
  <c r="L84" i="5"/>
  <c r="K84" i="5"/>
  <c r="J84" i="5"/>
  <c r="I84" i="5"/>
  <c r="H84" i="5"/>
  <c r="G84" i="5"/>
  <c r="F84" i="5"/>
  <c r="E84" i="5"/>
  <c r="D84" i="5"/>
  <c r="C84" i="5"/>
  <c r="T83" i="5"/>
  <c r="S83" i="5"/>
  <c r="R83" i="5"/>
  <c r="Q83" i="5"/>
  <c r="P83" i="5"/>
  <c r="O83" i="5"/>
  <c r="N83" i="5"/>
  <c r="M83" i="5"/>
  <c r="L83" i="5"/>
  <c r="K83" i="5"/>
  <c r="J83" i="5"/>
  <c r="I83" i="5"/>
  <c r="H83" i="5"/>
  <c r="G83" i="5"/>
  <c r="F83" i="5"/>
  <c r="E83" i="5"/>
  <c r="D83" i="5"/>
  <c r="C83" i="5"/>
  <c r="T82" i="5"/>
  <c r="S82" i="5"/>
  <c r="R82" i="5"/>
  <c r="Q82" i="5"/>
  <c r="P82" i="5"/>
  <c r="O82" i="5"/>
  <c r="N82" i="5"/>
  <c r="M82" i="5"/>
  <c r="L82" i="5"/>
  <c r="K82" i="5"/>
  <c r="J82" i="5"/>
  <c r="I82" i="5"/>
  <c r="H82" i="5"/>
  <c r="G82" i="5"/>
  <c r="F82" i="5"/>
  <c r="E82" i="5"/>
  <c r="D82" i="5"/>
  <c r="C82" i="5"/>
  <c r="T81" i="5"/>
  <c r="S81" i="5"/>
  <c r="R81" i="5"/>
  <c r="Q81" i="5"/>
  <c r="P81" i="5"/>
  <c r="O81" i="5"/>
  <c r="N81" i="5"/>
  <c r="M81" i="5"/>
  <c r="L81" i="5"/>
  <c r="K81" i="5"/>
  <c r="J81" i="5"/>
  <c r="I81" i="5"/>
  <c r="H81" i="5"/>
  <c r="G81" i="5"/>
  <c r="F81" i="5"/>
  <c r="E81" i="5"/>
  <c r="D81" i="5"/>
  <c r="C81" i="5"/>
  <c r="T80" i="5"/>
  <c r="S80" i="5"/>
  <c r="R80" i="5"/>
  <c r="Q80" i="5"/>
  <c r="P80" i="5"/>
  <c r="O80" i="5"/>
  <c r="N80" i="5"/>
  <c r="M80" i="5"/>
  <c r="L80" i="5"/>
  <c r="K80" i="5"/>
  <c r="J80" i="5"/>
  <c r="I80" i="5"/>
  <c r="H80" i="5"/>
  <c r="G80" i="5"/>
  <c r="F80" i="5"/>
  <c r="E80" i="5"/>
  <c r="D80" i="5"/>
  <c r="C80" i="5"/>
  <c r="T79" i="5"/>
  <c r="S79" i="5"/>
  <c r="R79" i="5"/>
  <c r="Q79" i="5"/>
  <c r="P79" i="5"/>
  <c r="O79" i="5"/>
  <c r="N79" i="5"/>
  <c r="M79" i="5"/>
  <c r="L79" i="5"/>
  <c r="K79" i="5"/>
  <c r="J79" i="5"/>
  <c r="I79" i="5"/>
  <c r="H79" i="5"/>
  <c r="G79" i="5"/>
  <c r="F79" i="5"/>
  <c r="E79" i="5"/>
  <c r="D79" i="5"/>
  <c r="C79" i="5"/>
  <c r="T78" i="5"/>
  <c r="S78" i="5"/>
  <c r="R78" i="5"/>
  <c r="Q78" i="5"/>
  <c r="P78" i="5"/>
  <c r="O78" i="5"/>
  <c r="N78" i="5"/>
  <c r="M78" i="5"/>
  <c r="L78" i="5"/>
  <c r="K78" i="5"/>
  <c r="J78" i="5"/>
  <c r="I78" i="5"/>
  <c r="H78" i="5"/>
  <c r="G78" i="5"/>
  <c r="F78" i="5"/>
  <c r="E78" i="5"/>
  <c r="D78" i="5"/>
  <c r="C78" i="5"/>
  <c r="T77" i="5"/>
  <c r="S77" i="5"/>
  <c r="R77" i="5"/>
  <c r="Q77" i="5"/>
  <c r="P77" i="5"/>
  <c r="O77" i="5"/>
  <c r="N77" i="5"/>
  <c r="M77" i="5"/>
  <c r="L77" i="5"/>
  <c r="K77" i="5"/>
  <c r="J77" i="5"/>
  <c r="I77" i="5"/>
  <c r="H77" i="5"/>
  <c r="G77" i="5"/>
  <c r="F77" i="5"/>
  <c r="E77" i="5"/>
  <c r="D77" i="5"/>
  <c r="C77" i="5"/>
  <c r="T76" i="5"/>
  <c r="S76" i="5"/>
  <c r="R76" i="5"/>
  <c r="Q76" i="5"/>
  <c r="P76" i="5"/>
  <c r="O76" i="5"/>
  <c r="N76" i="5"/>
  <c r="M76" i="5"/>
  <c r="L76" i="5"/>
  <c r="K76" i="5"/>
  <c r="J76" i="5"/>
  <c r="I76" i="5"/>
  <c r="H76" i="5"/>
  <c r="G76" i="5"/>
  <c r="F76" i="5"/>
  <c r="E76" i="5"/>
  <c r="D76" i="5"/>
  <c r="C76" i="5"/>
  <c r="T75" i="5"/>
  <c r="S75" i="5"/>
  <c r="R75" i="5"/>
  <c r="Q75" i="5"/>
  <c r="P75" i="5"/>
  <c r="O75" i="5"/>
  <c r="N75" i="5"/>
  <c r="M75" i="5"/>
  <c r="L75" i="5"/>
  <c r="K75" i="5"/>
  <c r="J75" i="5"/>
  <c r="I75" i="5"/>
  <c r="H75" i="5"/>
  <c r="G75" i="5"/>
  <c r="F75" i="5"/>
  <c r="E75" i="5"/>
  <c r="D75" i="5"/>
  <c r="C75" i="5"/>
  <c r="T74" i="5"/>
  <c r="S74" i="5"/>
  <c r="R74" i="5"/>
  <c r="Q74" i="5"/>
  <c r="P74" i="5"/>
  <c r="O74" i="5"/>
  <c r="N74" i="5"/>
  <c r="M74" i="5"/>
  <c r="L74" i="5"/>
  <c r="K74" i="5"/>
  <c r="J74" i="5"/>
  <c r="I74" i="5"/>
  <c r="H74" i="5"/>
  <c r="G74" i="5"/>
  <c r="F74" i="5"/>
  <c r="E74" i="5"/>
  <c r="D74" i="5"/>
  <c r="C74" i="5"/>
  <c r="T73" i="5"/>
  <c r="S73" i="5"/>
  <c r="R73" i="5"/>
  <c r="Q73" i="5"/>
  <c r="P73" i="5"/>
  <c r="O73" i="5"/>
  <c r="N73" i="5"/>
  <c r="M73" i="5"/>
  <c r="L73" i="5"/>
  <c r="K73" i="5"/>
  <c r="J73" i="5"/>
  <c r="I73" i="5"/>
  <c r="H73" i="5"/>
  <c r="G73" i="5"/>
  <c r="F73" i="5"/>
  <c r="E73" i="5"/>
  <c r="D73" i="5"/>
  <c r="C73" i="5"/>
  <c r="T72" i="5"/>
  <c r="S72" i="5"/>
  <c r="R72" i="5"/>
  <c r="Q72" i="5"/>
  <c r="P72" i="5"/>
  <c r="O72" i="5"/>
  <c r="N72" i="5"/>
  <c r="M72" i="5"/>
  <c r="L72" i="5"/>
  <c r="K72" i="5"/>
  <c r="J72" i="5"/>
  <c r="I72" i="5"/>
  <c r="H72" i="5"/>
  <c r="G72" i="5"/>
  <c r="F72" i="5"/>
  <c r="E72" i="5"/>
  <c r="D72" i="5"/>
  <c r="C72" i="5"/>
  <c r="T71" i="5"/>
  <c r="S71" i="5"/>
  <c r="R71" i="5"/>
  <c r="Q71" i="5"/>
  <c r="P71" i="5"/>
  <c r="O71" i="5"/>
  <c r="N71" i="5"/>
  <c r="M71" i="5"/>
  <c r="L71" i="5"/>
  <c r="K71" i="5"/>
  <c r="J71" i="5"/>
  <c r="I71" i="5"/>
  <c r="H71" i="5"/>
  <c r="G71" i="5"/>
  <c r="F71" i="5"/>
  <c r="E71" i="5"/>
  <c r="D71" i="5"/>
  <c r="C71" i="5"/>
  <c r="T70" i="5"/>
  <c r="S70" i="5"/>
  <c r="R70" i="5"/>
  <c r="Q70" i="5"/>
  <c r="P70" i="5"/>
  <c r="O70" i="5"/>
  <c r="N70" i="5"/>
  <c r="M70" i="5"/>
  <c r="L70" i="5"/>
  <c r="K70" i="5"/>
  <c r="J70" i="5"/>
  <c r="I70" i="5"/>
  <c r="H70" i="5"/>
  <c r="G70" i="5"/>
  <c r="F70" i="5"/>
  <c r="E70" i="5"/>
  <c r="D70" i="5"/>
  <c r="C70" i="5"/>
  <c r="T69" i="5"/>
  <c r="S69" i="5"/>
  <c r="R69" i="5"/>
  <c r="Q69" i="5"/>
  <c r="P69" i="5"/>
  <c r="O69" i="5"/>
  <c r="N69" i="5"/>
  <c r="M69" i="5"/>
  <c r="L69" i="5"/>
  <c r="K69" i="5"/>
  <c r="J69" i="5"/>
  <c r="I69" i="5"/>
  <c r="H69" i="5"/>
  <c r="G69" i="5"/>
  <c r="F69" i="5"/>
  <c r="E69" i="5"/>
  <c r="D69" i="5"/>
  <c r="C69" i="5"/>
  <c r="T68" i="5"/>
  <c r="S68" i="5"/>
  <c r="R68" i="5"/>
  <c r="Q68" i="5"/>
  <c r="P68" i="5"/>
  <c r="O68" i="5"/>
  <c r="N68" i="5"/>
  <c r="M68" i="5"/>
  <c r="L68" i="5"/>
  <c r="K68" i="5"/>
  <c r="J68" i="5"/>
  <c r="I68" i="5"/>
  <c r="H68" i="5"/>
  <c r="G68" i="5"/>
  <c r="F68" i="5"/>
  <c r="E68" i="5"/>
  <c r="D68" i="5"/>
  <c r="C68" i="5"/>
  <c r="T67" i="5"/>
  <c r="S67" i="5"/>
  <c r="R67" i="5"/>
  <c r="Q67" i="5"/>
  <c r="P67" i="5"/>
  <c r="O67" i="5"/>
  <c r="N67" i="5"/>
  <c r="M67" i="5"/>
  <c r="L67" i="5"/>
  <c r="K67" i="5"/>
  <c r="J67" i="5"/>
  <c r="I67" i="5"/>
  <c r="H67" i="5"/>
  <c r="G67" i="5"/>
  <c r="F67" i="5"/>
  <c r="E67" i="5"/>
  <c r="D67" i="5"/>
  <c r="C67" i="5"/>
  <c r="T66" i="5"/>
  <c r="S66" i="5"/>
  <c r="R66" i="5"/>
  <c r="Q66" i="5"/>
  <c r="P66" i="5"/>
  <c r="O66" i="5"/>
  <c r="N66" i="5"/>
  <c r="M66" i="5"/>
  <c r="L66" i="5"/>
  <c r="K66" i="5"/>
  <c r="J66" i="5"/>
  <c r="I66" i="5"/>
  <c r="H66" i="5"/>
  <c r="G66" i="5"/>
  <c r="F66" i="5"/>
  <c r="E66" i="5"/>
  <c r="D66" i="5"/>
  <c r="C66" i="5"/>
  <c r="T65" i="5"/>
  <c r="S65" i="5"/>
  <c r="R65" i="5"/>
  <c r="Q65" i="5"/>
  <c r="P65" i="5"/>
  <c r="O65" i="5"/>
  <c r="N65" i="5"/>
  <c r="M65" i="5"/>
  <c r="L65" i="5"/>
  <c r="K65" i="5"/>
  <c r="J65" i="5"/>
  <c r="I65" i="5"/>
  <c r="H65" i="5"/>
  <c r="G65" i="5"/>
  <c r="F65" i="5"/>
  <c r="E65" i="5"/>
  <c r="D65" i="5"/>
  <c r="C65" i="5"/>
  <c r="T64" i="5"/>
  <c r="S64" i="5"/>
  <c r="R64" i="5"/>
  <c r="Q64" i="5"/>
  <c r="P64" i="5"/>
  <c r="O64" i="5"/>
  <c r="N64" i="5"/>
  <c r="M64" i="5"/>
  <c r="L64" i="5"/>
  <c r="K64" i="5"/>
  <c r="J64" i="5"/>
  <c r="I64" i="5"/>
  <c r="H64" i="5"/>
  <c r="G64" i="5"/>
  <c r="F64" i="5"/>
  <c r="E64" i="5"/>
  <c r="D64" i="5"/>
  <c r="C64" i="5"/>
  <c r="T63" i="5"/>
  <c r="S63" i="5"/>
  <c r="R63" i="5"/>
  <c r="Q63" i="5"/>
  <c r="P63" i="5"/>
  <c r="O63" i="5"/>
  <c r="N63" i="5"/>
  <c r="M63" i="5"/>
  <c r="L63" i="5"/>
  <c r="K63" i="5"/>
  <c r="J63" i="5"/>
  <c r="I63" i="5"/>
  <c r="H63" i="5"/>
  <c r="G63" i="5"/>
  <c r="F63" i="5"/>
  <c r="E63" i="5"/>
  <c r="D63" i="5"/>
  <c r="C63" i="5"/>
  <c r="T62" i="5"/>
  <c r="S62" i="5"/>
  <c r="R62" i="5"/>
  <c r="Q62" i="5"/>
  <c r="P62" i="5"/>
  <c r="O62" i="5"/>
  <c r="N62" i="5"/>
  <c r="M62" i="5"/>
  <c r="L62" i="5"/>
  <c r="K62" i="5"/>
  <c r="J62" i="5"/>
  <c r="I62" i="5"/>
  <c r="H62" i="5"/>
  <c r="G62" i="5"/>
  <c r="F62" i="5"/>
  <c r="E62" i="5"/>
  <c r="D62" i="5"/>
  <c r="C62" i="5"/>
  <c r="T61" i="5"/>
  <c r="S61" i="5"/>
  <c r="R61" i="5"/>
  <c r="Q61" i="5"/>
  <c r="P61" i="5"/>
  <c r="O61" i="5"/>
  <c r="N61" i="5"/>
  <c r="M61" i="5"/>
  <c r="L61" i="5"/>
  <c r="K61" i="5"/>
  <c r="J61" i="5"/>
  <c r="I61" i="5"/>
  <c r="H61" i="5"/>
  <c r="G61" i="5"/>
  <c r="F61" i="5"/>
  <c r="E61" i="5"/>
  <c r="D61" i="5"/>
  <c r="C61" i="5"/>
  <c r="T60" i="5"/>
  <c r="S60" i="5"/>
  <c r="R60" i="5"/>
  <c r="Q60" i="5"/>
  <c r="P60" i="5"/>
  <c r="O60" i="5"/>
  <c r="N60" i="5"/>
  <c r="M60" i="5"/>
  <c r="L60" i="5"/>
  <c r="K60" i="5"/>
  <c r="J60" i="5"/>
  <c r="I60" i="5"/>
  <c r="H60" i="5"/>
  <c r="G60" i="5"/>
  <c r="F60" i="5"/>
  <c r="E60" i="5"/>
  <c r="D60" i="5"/>
  <c r="C60" i="5"/>
  <c r="T59" i="5"/>
  <c r="S59" i="5"/>
  <c r="R59" i="5"/>
  <c r="Q59" i="5"/>
  <c r="P59" i="5"/>
  <c r="O59" i="5"/>
  <c r="N59" i="5"/>
  <c r="M59" i="5"/>
  <c r="L59" i="5"/>
  <c r="K59" i="5"/>
  <c r="J59" i="5"/>
  <c r="I59" i="5"/>
  <c r="H59" i="5"/>
  <c r="G59" i="5"/>
  <c r="F59" i="5"/>
  <c r="E59" i="5"/>
  <c r="D59" i="5"/>
  <c r="C59" i="5"/>
  <c r="T58" i="5"/>
  <c r="S58" i="5"/>
  <c r="R58" i="5"/>
  <c r="Q58" i="5"/>
  <c r="P58" i="5"/>
  <c r="O58" i="5"/>
  <c r="N58" i="5"/>
  <c r="M58" i="5"/>
  <c r="L58" i="5"/>
  <c r="K58" i="5"/>
  <c r="J58" i="5"/>
  <c r="I58" i="5"/>
  <c r="H58" i="5"/>
  <c r="G58" i="5"/>
  <c r="F58" i="5"/>
  <c r="E58" i="5"/>
  <c r="D58" i="5"/>
  <c r="C58" i="5"/>
  <c r="T57" i="5"/>
  <c r="S57" i="5"/>
  <c r="R57" i="5"/>
  <c r="Q57" i="5"/>
  <c r="P57" i="5"/>
  <c r="O57" i="5"/>
  <c r="N57" i="5"/>
  <c r="M57" i="5"/>
  <c r="L57" i="5"/>
  <c r="K57" i="5"/>
  <c r="J57" i="5"/>
  <c r="I57" i="5"/>
  <c r="H57" i="5"/>
  <c r="G57" i="5"/>
  <c r="F57" i="5"/>
  <c r="E57" i="5"/>
  <c r="D57" i="5"/>
  <c r="C57" i="5"/>
  <c r="T56" i="5"/>
  <c r="S56" i="5"/>
  <c r="R56" i="5"/>
  <c r="Q56" i="5"/>
  <c r="P56" i="5"/>
  <c r="O56" i="5"/>
  <c r="N56" i="5"/>
  <c r="M56" i="5"/>
  <c r="L56" i="5"/>
  <c r="K56" i="5"/>
  <c r="J56" i="5"/>
  <c r="I56" i="5"/>
  <c r="H56" i="5"/>
  <c r="G56" i="5"/>
  <c r="F56" i="5"/>
  <c r="E56" i="5"/>
  <c r="D56" i="5"/>
  <c r="C56" i="5"/>
  <c r="T55" i="5"/>
  <c r="S55" i="5"/>
  <c r="R55" i="5"/>
  <c r="Q55" i="5"/>
  <c r="P55" i="5"/>
  <c r="O55" i="5"/>
  <c r="N55" i="5"/>
  <c r="M55" i="5"/>
  <c r="L55" i="5"/>
  <c r="K55" i="5"/>
  <c r="J55" i="5"/>
  <c r="I55" i="5"/>
  <c r="H55" i="5"/>
  <c r="G55" i="5"/>
  <c r="F55" i="5"/>
  <c r="E55" i="5"/>
  <c r="D55" i="5"/>
  <c r="C55" i="5"/>
  <c r="T54" i="5"/>
  <c r="S54" i="5"/>
  <c r="R54" i="5"/>
  <c r="Q54" i="5"/>
  <c r="P54" i="5"/>
  <c r="O54" i="5"/>
  <c r="N54" i="5"/>
  <c r="M54" i="5"/>
  <c r="L54" i="5"/>
  <c r="K54" i="5"/>
  <c r="J54" i="5"/>
  <c r="I54" i="5"/>
  <c r="H54" i="5"/>
  <c r="G54" i="5"/>
  <c r="F54" i="5"/>
  <c r="E54" i="5"/>
  <c r="D54" i="5"/>
  <c r="C54" i="5"/>
  <c r="T53" i="5"/>
  <c r="S53" i="5"/>
  <c r="R53" i="5"/>
  <c r="Q53" i="5"/>
  <c r="P53" i="5"/>
  <c r="O53" i="5"/>
  <c r="N53" i="5"/>
  <c r="M53" i="5"/>
  <c r="L53" i="5"/>
  <c r="K53" i="5"/>
  <c r="J53" i="5"/>
  <c r="I53" i="5"/>
  <c r="H53" i="5"/>
  <c r="G53" i="5"/>
  <c r="F53" i="5"/>
  <c r="E53" i="5"/>
  <c r="D53" i="5"/>
  <c r="C53" i="5"/>
  <c r="T52" i="5"/>
  <c r="S52" i="5"/>
  <c r="R52" i="5"/>
  <c r="Q52" i="5"/>
  <c r="P52" i="5"/>
  <c r="O52" i="5"/>
  <c r="N52" i="5"/>
  <c r="M52" i="5"/>
  <c r="L52" i="5"/>
  <c r="K52" i="5"/>
  <c r="J52" i="5"/>
  <c r="I52" i="5"/>
  <c r="H52" i="5"/>
  <c r="G52" i="5"/>
  <c r="F52" i="5"/>
  <c r="E52" i="5"/>
  <c r="D52" i="5"/>
  <c r="C52" i="5"/>
  <c r="T51" i="5"/>
  <c r="S51" i="5"/>
  <c r="R51" i="5"/>
  <c r="Q51" i="5"/>
  <c r="P51" i="5"/>
  <c r="O51" i="5"/>
  <c r="N51" i="5"/>
  <c r="M51" i="5"/>
  <c r="L51" i="5"/>
  <c r="K51" i="5"/>
  <c r="J51" i="5"/>
  <c r="I51" i="5"/>
  <c r="H51" i="5"/>
  <c r="G51" i="5"/>
  <c r="F51" i="5"/>
  <c r="E51" i="5"/>
  <c r="D51" i="5"/>
  <c r="C51" i="5"/>
  <c r="T50" i="5"/>
  <c r="S50" i="5"/>
  <c r="R50" i="5"/>
  <c r="Q50" i="5"/>
  <c r="P50" i="5"/>
  <c r="O50" i="5"/>
  <c r="N50" i="5"/>
  <c r="M50" i="5"/>
  <c r="L50" i="5"/>
  <c r="K50" i="5"/>
  <c r="J50" i="5"/>
  <c r="I50" i="5"/>
  <c r="H50" i="5"/>
  <c r="G50" i="5"/>
  <c r="F50" i="5"/>
  <c r="E50" i="5"/>
  <c r="D50" i="5"/>
  <c r="C50" i="5"/>
  <c r="T49" i="5"/>
  <c r="S49" i="5"/>
  <c r="R49" i="5"/>
  <c r="Q49" i="5"/>
  <c r="P49" i="5"/>
  <c r="O49" i="5"/>
  <c r="N49" i="5"/>
  <c r="M49" i="5"/>
  <c r="L49" i="5"/>
  <c r="K49" i="5"/>
  <c r="J49" i="5"/>
  <c r="I49" i="5"/>
  <c r="H49" i="5"/>
  <c r="G49" i="5"/>
  <c r="F49" i="5"/>
  <c r="E49" i="5"/>
  <c r="D49" i="5"/>
  <c r="C49" i="5"/>
  <c r="T48" i="5"/>
  <c r="S48" i="5"/>
  <c r="R48" i="5"/>
  <c r="Q48" i="5"/>
  <c r="P48" i="5"/>
  <c r="O48" i="5"/>
  <c r="N48" i="5"/>
  <c r="M48" i="5"/>
  <c r="L48" i="5"/>
  <c r="K48" i="5"/>
  <c r="J48" i="5"/>
  <c r="I48" i="5"/>
  <c r="H48" i="5"/>
  <c r="G48" i="5"/>
  <c r="F48" i="5"/>
  <c r="E48" i="5"/>
  <c r="D48" i="5"/>
  <c r="C48" i="5"/>
  <c r="T47" i="5"/>
  <c r="S47" i="5"/>
  <c r="R47" i="5"/>
  <c r="Q47" i="5"/>
  <c r="P47" i="5"/>
  <c r="O47" i="5"/>
  <c r="N47" i="5"/>
  <c r="M47" i="5"/>
  <c r="L47" i="5"/>
  <c r="K47" i="5"/>
  <c r="J47" i="5"/>
  <c r="I47" i="5"/>
  <c r="H47" i="5"/>
  <c r="G47" i="5"/>
  <c r="F47" i="5"/>
  <c r="E47" i="5"/>
  <c r="D47" i="5"/>
  <c r="C47" i="5"/>
  <c r="T46" i="5"/>
  <c r="S46" i="5"/>
  <c r="R46" i="5"/>
  <c r="Q46" i="5"/>
  <c r="P46" i="5"/>
  <c r="O46" i="5"/>
  <c r="N46" i="5"/>
  <c r="M46" i="5"/>
  <c r="L46" i="5"/>
  <c r="K46" i="5"/>
  <c r="J46" i="5"/>
  <c r="I46" i="5"/>
  <c r="H46" i="5"/>
  <c r="G46" i="5"/>
  <c r="F46" i="5"/>
  <c r="E46" i="5"/>
  <c r="D46" i="5"/>
  <c r="C46" i="5"/>
  <c r="T45" i="5"/>
  <c r="S45" i="5"/>
  <c r="R45" i="5"/>
  <c r="Q45" i="5"/>
  <c r="P45" i="5"/>
  <c r="O45" i="5"/>
  <c r="N45" i="5"/>
  <c r="M45" i="5"/>
  <c r="L45" i="5"/>
  <c r="K45" i="5"/>
  <c r="J45" i="5"/>
  <c r="I45" i="5"/>
  <c r="H45" i="5"/>
  <c r="G45" i="5"/>
  <c r="F45" i="5"/>
  <c r="E45" i="5"/>
  <c r="D45" i="5"/>
  <c r="C45" i="5"/>
  <c r="T44" i="5"/>
  <c r="S44" i="5"/>
  <c r="R44" i="5"/>
  <c r="Q44" i="5"/>
  <c r="P44" i="5"/>
  <c r="O44" i="5"/>
  <c r="N44" i="5"/>
  <c r="M44" i="5"/>
  <c r="L44" i="5"/>
  <c r="K44" i="5"/>
  <c r="J44" i="5"/>
  <c r="I44" i="5"/>
  <c r="H44" i="5"/>
  <c r="G44" i="5"/>
  <c r="F44" i="5"/>
  <c r="E44" i="5"/>
  <c r="D44" i="5"/>
  <c r="C44" i="5"/>
  <c r="T43" i="5"/>
  <c r="S43" i="5"/>
  <c r="R43" i="5"/>
  <c r="Q43" i="5"/>
  <c r="P43" i="5"/>
  <c r="O43" i="5"/>
  <c r="N43" i="5"/>
  <c r="M43" i="5"/>
  <c r="L43" i="5"/>
  <c r="K43" i="5"/>
  <c r="J43" i="5"/>
  <c r="I43" i="5"/>
  <c r="H43" i="5"/>
  <c r="G43" i="5"/>
  <c r="F43" i="5"/>
  <c r="E43" i="5"/>
  <c r="D43" i="5"/>
  <c r="C43" i="5"/>
  <c r="T42" i="5"/>
  <c r="S42" i="5"/>
  <c r="R42" i="5"/>
  <c r="Q42" i="5"/>
  <c r="P42" i="5"/>
  <c r="O42" i="5"/>
  <c r="N42" i="5"/>
  <c r="M42" i="5"/>
  <c r="L42" i="5"/>
  <c r="K42" i="5"/>
  <c r="J42" i="5"/>
  <c r="I42" i="5"/>
  <c r="H42" i="5"/>
  <c r="G42" i="5"/>
  <c r="F42" i="5"/>
  <c r="E42" i="5"/>
  <c r="D42" i="5"/>
  <c r="C42" i="5"/>
  <c r="T41" i="5"/>
  <c r="S41" i="5"/>
  <c r="R41" i="5"/>
  <c r="Q41" i="5"/>
  <c r="P41" i="5"/>
  <c r="O41" i="5"/>
  <c r="N41" i="5"/>
  <c r="M41" i="5"/>
  <c r="L41" i="5"/>
  <c r="K41" i="5"/>
  <c r="J41" i="5"/>
  <c r="I41" i="5"/>
  <c r="H41" i="5"/>
  <c r="G41" i="5"/>
  <c r="F41" i="5"/>
  <c r="E41" i="5"/>
  <c r="D41" i="5"/>
  <c r="C41" i="5"/>
  <c r="T40" i="5"/>
  <c r="S40" i="5"/>
  <c r="R40" i="5"/>
  <c r="Q40" i="5"/>
  <c r="P40" i="5"/>
  <c r="O40" i="5"/>
  <c r="N40" i="5"/>
  <c r="M40" i="5"/>
  <c r="L40" i="5"/>
  <c r="K40" i="5"/>
  <c r="J40" i="5"/>
  <c r="I40" i="5"/>
  <c r="H40" i="5"/>
  <c r="G40" i="5"/>
  <c r="F40" i="5"/>
  <c r="E40" i="5"/>
  <c r="D40" i="5"/>
  <c r="C40" i="5"/>
  <c r="T39" i="5"/>
  <c r="S39" i="5"/>
  <c r="R39" i="5"/>
  <c r="Q39" i="5"/>
  <c r="P39" i="5"/>
  <c r="O39" i="5"/>
  <c r="N39" i="5"/>
  <c r="M39" i="5"/>
  <c r="L39" i="5"/>
  <c r="K39" i="5"/>
  <c r="J39" i="5"/>
  <c r="I39" i="5"/>
  <c r="H39" i="5"/>
  <c r="G39" i="5"/>
  <c r="F39" i="5"/>
  <c r="E39" i="5"/>
  <c r="D39" i="5"/>
  <c r="C39" i="5"/>
  <c r="T38" i="5"/>
  <c r="S38" i="5"/>
  <c r="R38" i="5"/>
  <c r="Q38" i="5"/>
  <c r="P38" i="5"/>
  <c r="O38" i="5"/>
  <c r="N38" i="5"/>
  <c r="M38" i="5"/>
  <c r="L38" i="5"/>
  <c r="K38" i="5"/>
  <c r="J38" i="5"/>
  <c r="I38" i="5"/>
  <c r="H38" i="5"/>
  <c r="G38" i="5"/>
  <c r="F38" i="5"/>
  <c r="E38" i="5"/>
  <c r="D38" i="5"/>
  <c r="C38" i="5"/>
  <c r="T37" i="5"/>
  <c r="S37" i="5"/>
  <c r="R37" i="5"/>
  <c r="Q37" i="5"/>
  <c r="P37" i="5"/>
  <c r="O37" i="5"/>
  <c r="N37" i="5"/>
  <c r="M37" i="5"/>
  <c r="L37" i="5"/>
  <c r="K37" i="5"/>
  <c r="J37" i="5"/>
  <c r="I37" i="5"/>
  <c r="H37" i="5"/>
  <c r="G37" i="5"/>
  <c r="F37" i="5"/>
  <c r="E37" i="5"/>
  <c r="D37" i="5"/>
  <c r="C37" i="5"/>
  <c r="T36" i="5"/>
  <c r="S36" i="5"/>
  <c r="R36" i="5"/>
  <c r="Q36" i="5"/>
  <c r="P36" i="5"/>
  <c r="O36" i="5"/>
  <c r="N36" i="5"/>
  <c r="M36" i="5"/>
  <c r="L36" i="5"/>
  <c r="K36" i="5"/>
  <c r="J36" i="5"/>
  <c r="I36" i="5"/>
  <c r="H36" i="5"/>
  <c r="G36" i="5"/>
  <c r="F36" i="5"/>
  <c r="E36" i="5"/>
  <c r="D36" i="5"/>
  <c r="C36" i="5"/>
  <c r="T35" i="5"/>
  <c r="S35" i="5"/>
  <c r="R35" i="5"/>
  <c r="Q35" i="5"/>
  <c r="P35" i="5"/>
  <c r="O35" i="5"/>
  <c r="N35" i="5"/>
  <c r="M35" i="5"/>
  <c r="L35" i="5"/>
  <c r="K35" i="5"/>
  <c r="J35" i="5"/>
  <c r="I35" i="5"/>
  <c r="H35" i="5"/>
  <c r="G35" i="5"/>
  <c r="F35" i="5"/>
  <c r="E35" i="5"/>
  <c r="D35" i="5"/>
  <c r="C35" i="5"/>
  <c r="T34" i="5"/>
  <c r="S34" i="5"/>
  <c r="R34" i="5"/>
  <c r="Q34" i="5"/>
  <c r="P34" i="5"/>
  <c r="O34" i="5"/>
  <c r="N34" i="5"/>
  <c r="M34" i="5"/>
  <c r="L34" i="5"/>
  <c r="K34" i="5"/>
  <c r="J34" i="5"/>
  <c r="I34" i="5"/>
  <c r="H34" i="5"/>
  <c r="G34" i="5"/>
  <c r="F34" i="5"/>
  <c r="E34" i="5"/>
  <c r="D34" i="5"/>
  <c r="C34" i="5"/>
  <c r="T33" i="5"/>
  <c r="S33" i="5"/>
  <c r="R33" i="5"/>
  <c r="Q33" i="5"/>
  <c r="P33" i="5"/>
  <c r="O33" i="5"/>
  <c r="N33" i="5"/>
  <c r="M33" i="5"/>
  <c r="L33" i="5"/>
  <c r="K33" i="5"/>
  <c r="J33" i="5"/>
  <c r="I33" i="5"/>
  <c r="H33" i="5"/>
  <c r="G33" i="5"/>
  <c r="F33" i="5"/>
  <c r="E33" i="5"/>
  <c r="D33" i="5"/>
  <c r="C33" i="5"/>
  <c r="T32" i="5"/>
  <c r="S32" i="5"/>
  <c r="R32" i="5"/>
  <c r="Q32" i="5"/>
  <c r="P32" i="5"/>
  <c r="O32" i="5"/>
  <c r="N32" i="5"/>
  <c r="M32" i="5"/>
  <c r="L32" i="5"/>
  <c r="K32" i="5"/>
  <c r="J32" i="5"/>
  <c r="I32" i="5"/>
  <c r="H32" i="5"/>
  <c r="G32" i="5"/>
  <c r="F32" i="5"/>
  <c r="E32" i="5"/>
  <c r="D32" i="5"/>
  <c r="C32" i="5"/>
  <c r="T31" i="5"/>
  <c r="S31" i="5"/>
  <c r="R31" i="5"/>
  <c r="Q31" i="5"/>
  <c r="P31" i="5"/>
  <c r="O31" i="5"/>
  <c r="N31" i="5"/>
  <c r="M31" i="5"/>
  <c r="L31" i="5"/>
  <c r="K31" i="5"/>
  <c r="J31" i="5"/>
  <c r="I31" i="5"/>
  <c r="H31" i="5"/>
  <c r="G31" i="5"/>
  <c r="F31" i="5"/>
  <c r="E31" i="5"/>
  <c r="D31" i="5"/>
  <c r="C31" i="5"/>
  <c r="T30" i="5"/>
  <c r="S30" i="5"/>
  <c r="R30" i="5"/>
  <c r="Q30" i="5"/>
  <c r="P30" i="5"/>
  <c r="O30" i="5"/>
  <c r="N30" i="5"/>
  <c r="M30" i="5"/>
  <c r="L30" i="5"/>
  <c r="K30" i="5"/>
  <c r="J30" i="5"/>
  <c r="I30" i="5"/>
  <c r="H30" i="5"/>
  <c r="G30" i="5"/>
  <c r="F30" i="5"/>
  <c r="E30" i="5"/>
  <c r="D30" i="5"/>
  <c r="C30" i="5"/>
  <c r="T29" i="5"/>
  <c r="S29" i="5"/>
  <c r="R29" i="5"/>
  <c r="Q29" i="5"/>
  <c r="P29" i="5"/>
  <c r="O29" i="5"/>
  <c r="N29" i="5"/>
  <c r="M29" i="5"/>
  <c r="L29" i="5"/>
  <c r="K29" i="5"/>
  <c r="J29" i="5"/>
  <c r="I29" i="5"/>
  <c r="H29" i="5"/>
  <c r="G29" i="5"/>
  <c r="F29" i="5"/>
  <c r="E29" i="5"/>
  <c r="D29" i="5"/>
  <c r="C29" i="5"/>
  <c r="T28" i="5"/>
  <c r="S28" i="5"/>
  <c r="R28" i="5"/>
  <c r="Q28" i="5"/>
  <c r="P28" i="5"/>
  <c r="O28" i="5"/>
  <c r="N28" i="5"/>
  <c r="M28" i="5"/>
  <c r="L28" i="5"/>
  <c r="K28" i="5"/>
  <c r="J28" i="5"/>
  <c r="I28" i="5"/>
  <c r="H28" i="5"/>
  <c r="G28" i="5"/>
  <c r="F28" i="5"/>
  <c r="E28" i="5"/>
  <c r="D28" i="5"/>
  <c r="C28" i="5"/>
  <c r="T27" i="5"/>
  <c r="S27" i="5"/>
  <c r="R27" i="5"/>
  <c r="Q27" i="5"/>
  <c r="P27" i="5"/>
  <c r="O27" i="5"/>
  <c r="N27" i="5"/>
  <c r="M27" i="5"/>
  <c r="L27" i="5"/>
  <c r="K27" i="5"/>
  <c r="J27" i="5"/>
  <c r="I27" i="5"/>
  <c r="H27" i="5"/>
  <c r="G27" i="5"/>
  <c r="F27" i="5"/>
  <c r="E27" i="5"/>
  <c r="D27" i="5"/>
  <c r="C27" i="5"/>
  <c r="T26" i="5"/>
  <c r="S26" i="5"/>
  <c r="R26" i="5"/>
  <c r="Q26" i="5"/>
  <c r="P26" i="5"/>
  <c r="O26" i="5"/>
  <c r="N26" i="5"/>
  <c r="M26" i="5"/>
  <c r="L26" i="5"/>
  <c r="K26" i="5"/>
  <c r="J26" i="5"/>
  <c r="I26" i="5"/>
  <c r="H26" i="5"/>
  <c r="G26" i="5"/>
  <c r="F26" i="5"/>
  <c r="E26" i="5"/>
  <c r="D26" i="5"/>
  <c r="C26" i="5"/>
  <c r="T25" i="5"/>
  <c r="S25" i="5"/>
  <c r="R25" i="5"/>
  <c r="Q25" i="5"/>
  <c r="P25" i="5"/>
  <c r="O25" i="5"/>
  <c r="N25" i="5"/>
  <c r="M25" i="5"/>
  <c r="L25" i="5"/>
  <c r="K25" i="5"/>
  <c r="J25" i="5"/>
  <c r="I25" i="5"/>
  <c r="H25" i="5"/>
  <c r="G25" i="5"/>
  <c r="F25" i="5"/>
  <c r="E25" i="5"/>
  <c r="D25" i="5"/>
  <c r="C25" i="5"/>
  <c r="T24" i="5"/>
  <c r="S24" i="5"/>
  <c r="R24" i="5"/>
  <c r="Q24" i="5"/>
  <c r="P24" i="5"/>
  <c r="O24" i="5"/>
  <c r="N24" i="5"/>
  <c r="M24" i="5"/>
  <c r="L24" i="5"/>
  <c r="K24" i="5"/>
  <c r="J24" i="5"/>
  <c r="I24" i="5"/>
  <c r="H24" i="5"/>
  <c r="G24" i="5"/>
  <c r="F24" i="5"/>
  <c r="E24" i="5"/>
  <c r="D24" i="5"/>
  <c r="C24" i="5"/>
  <c r="T23" i="5"/>
  <c r="S23" i="5"/>
  <c r="R23" i="5"/>
  <c r="Q23" i="5"/>
  <c r="P23" i="5"/>
  <c r="O23" i="5"/>
  <c r="N23" i="5"/>
  <c r="M23" i="5"/>
  <c r="L23" i="5"/>
  <c r="K23" i="5"/>
  <c r="J23" i="5"/>
  <c r="I23" i="5"/>
  <c r="H23" i="5"/>
  <c r="G23" i="5"/>
  <c r="F23" i="5"/>
  <c r="E23" i="5"/>
  <c r="D23" i="5"/>
  <c r="C23" i="5"/>
  <c r="T22" i="5"/>
  <c r="S22" i="5"/>
  <c r="R22" i="5"/>
  <c r="Q22" i="5"/>
  <c r="P22" i="5"/>
  <c r="O22" i="5"/>
  <c r="N22" i="5"/>
  <c r="M22" i="5"/>
  <c r="L22" i="5"/>
  <c r="K22" i="5"/>
  <c r="J22" i="5"/>
  <c r="I22" i="5"/>
  <c r="H22" i="5"/>
  <c r="G22" i="5"/>
  <c r="F22" i="5"/>
  <c r="E22" i="5"/>
  <c r="D22" i="5"/>
  <c r="C22" i="5"/>
  <c r="T21" i="5"/>
  <c r="S21" i="5"/>
  <c r="R21" i="5"/>
  <c r="Q21" i="5"/>
  <c r="P21" i="5"/>
  <c r="O21" i="5"/>
  <c r="N21" i="5"/>
  <c r="M21" i="5"/>
  <c r="L21" i="5"/>
  <c r="K21" i="5"/>
  <c r="J21" i="5"/>
  <c r="I21" i="5"/>
  <c r="H21" i="5"/>
  <c r="G21" i="5"/>
  <c r="F21" i="5"/>
  <c r="E21" i="5"/>
  <c r="D21" i="5"/>
  <c r="C21" i="5"/>
  <c r="T20" i="5"/>
  <c r="S20" i="5"/>
  <c r="R20" i="5"/>
  <c r="Q20" i="5"/>
  <c r="P20" i="5"/>
  <c r="O20" i="5"/>
  <c r="N20" i="5"/>
  <c r="M20" i="5"/>
  <c r="L20" i="5"/>
  <c r="K20" i="5"/>
  <c r="J20" i="5"/>
  <c r="I20" i="5"/>
  <c r="H20" i="5"/>
  <c r="G20" i="5"/>
  <c r="F20" i="5"/>
  <c r="E20" i="5"/>
  <c r="D20" i="5"/>
  <c r="C20" i="5"/>
  <c r="T19" i="5"/>
  <c r="S19" i="5"/>
  <c r="R19" i="5"/>
  <c r="Q19" i="5"/>
  <c r="P19" i="5"/>
  <c r="O19" i="5"/>
  <c r="N19" i="5"/>
  <c r="M19" i="5"/>
  <c r="L19" i="5"/>
  <c r="K19" i="5"/>
  <c r="J19" i="5"/>
  <c r="I19" i="5"/>
  <c r="H19" i="5"/>
  <c r="G19" i="5"/>
  <c r="F19" i="5"/>
  <c r="E19" i="5"/>
  <c r="D19" i="5"/>
  <c r="C19" i="5"/>
  <c r="T18" i="5"/>
  <c r="S18" i="5"/>
  <c r="R18" i="5"/>
  <c r="Q18" i="5"/>
  <c r="P18" i="5"/>
  <c r="O18" i="5"/>
  <c r="N18" i="5"/>
  <c r="M18" i="5"/>
  <c r="L18" i="5"/>
  <c r="K18" i="5"/>
  <c r="J18" i="5"/>
  <c r="I18" i="5"/>
  <c r="H18" i="5"/>
  <c r="G18" i="5"/>
  <c r="F18" i="5"/>
  <c r="E18" i="5"/>
  <c r="D18" i="5"/>
  <c r="C18" i="5"/>
  <c r="T17" i="5"/>
  <c r="S17" i="5"/>
  <c r="R17" i="5"/>
  <c r="Q17" i="5"/>
  <c r="P17" i="5"/>
  <c r="O17" i="5"/>
  <c r="N17" i="5"/>
  <c r="M17" i="5"/>
  <c r="L17" i="5"/>
  <c r="K17" i="5"/>
  <c r="J17" i="5"/>
  <c r="I17" i="5"/>
  <c r="H17" i="5"/>
  <c r="G17" i="5"/>
  <c r="F17" i="5"/>
  <c r="E17" i="5"/>
  <c r="D17" i="5"/>
  <c r="C17" i="5"/>
  <c r="T16" i="5"/>
  <c r="S16" i="5"/>
  <c r="R16" i="5"/>
  <c r="Q16" i="5"/>
  <c r="P16" i="5"/>
  <c r="O16" i="5"/>
  <c r="N16" i="5"/>
  <c r="M16" i="5"/>
  <c r="L16" i="5"/>
  <c r="K16" i="5"/>
  <c r="J16" i="5"/>
  <c r="I16" i="5"/>
  <c r="H16" i="5"/>
  <c r="G16" i="5"/>
  <c r="F16" i="5"/>
  <c r="E16" i="5"/>
  <c r="D16" i="5"/>
  <c r="C16" i="5"/>
  <c r="T15" i="5"/>
  <c r="S15" i="5"/>
  <c r="R15" i="5"/>
  <c r="Q15" i="5"/>
  <c r="P15" i="5"/>
  <c r="O15" i="5"/>
  <c r="N15" i="5"/>
  <c r="M15" i="5"/>
  <c r="L15" i="5"/>
  <c r="K15" i="5"/>
  <c r="J15" i="5"/>
  <c r="I15" i="5"/>
  <c r="H15" i="5"/>
  <c r="G15" i="5"/>
  <c r="F15" i="5"/>
  <c r="E15" i="5"/>
  <c r="D15" i="5"/>
  <c r="C15" i="5"/>
  <c r="T14" i="5"/>
  <c r="S14" i="5"/>
  <c r="R14" i="5"/>
  <c r="Q14" i="5"/>
  <c r="P14" i="5"/>
  <c r="O14" i="5"/>
  <c r="N14" i="5"/>
  <c r="M14" i="5"/>
  <c r="L14" i="5"/>
  <c r="K14" i="5"/>
  <c r="J14" i="5"/>
  <c r="I14" i="5"/>
  <c r="H14" i="5"/>
  <c r="G14" i="5"/>
  <c r="F14" i="5"/>
  <c r="E14" i="5"/>
  <c r="D14" i="5"/>
  <c r="C14" i="5"/>
  <c r="T13" i="5"/>
  <c r="S13" i="5"/>
  <c r="R13" i="5"/>
  <c r="Q13" i="5"/>
  <c r="P13" i="5"/>
  <c r="O13" i="5"/>
  <c r="N13" i="5"/>
  <c r="M13" i="5"/>
  <c r="L13" i="5"/>
  <c r="K13" i="5"/>
  <c r="J13" i="5"/>
  <c r="I13" i="5"/>
  <c r="H13" i="5"/>
  <c r="G13" i="5"/>
  <c r="F13" i="5"/>
  <c r="E13" i="5"/>
  <c r="D13" i="5"/>
  <c r="C13" i="5"/>
  <c r="T12" i="5"/>
  <c r="S12" i="5"/>
  <c r="R12" i="5"/>
  <c r="Q12" i="5"/>
  <c r="P12" i="5"/>
  <c r="O12" i="5"/>
  <c r="N12" i="5"/>
  <c r="M12" i="5"/>
  <c r="L12" i="5"/>
  <c r="K12" i="5"/>
  <c r="J12" i="5"/>
  <c r="I12" i="5"/>
  <c r="H12" i="5"/>
  <c r="G12" i="5"/>
  <c r="F12" i="5"/>
  <c r="E12" i="5"/>
  <c r="D12" i="5"/>
  <c r="C12" i="5"/>
  <c r="T11" i="5"/>
  <c r="S11" i="5"/>
  <c r="R11" i="5"/>
  <c r="Q11" i="5"/>
  <c r="P11" i="5"/>
  <c r="O11" i="5"/>
  <c r="N11" i="5"/>
  <c r="M11" i="5"/>
  <c r="L11" i="5"/>
  <c r="K11" i="5"/>
  <c r="J11" i="5"/>
  <c r="I11" i="5"/>
  <c r="H11" i="5"/>
  <c r="G11" i="5"/>
  <c r="F11" i="5"/>
  <c r="E11" i="5"/>
  <c r="D11" i="5"/>
  <c r="C11" i="5"/>
  <c r="T10" i="5"/>
  <c r="S10" i="5"/>
  <c r="R10" i="5"/>
  <c r="Q10" i="5"/>
  <c r="P10" i="5"/>
  <c r="O10" i="5"/>
  <c r="N10" i="5"/>
  <c r="M10" i="5"/>
  <c r="L10" i="5"/>
  <c r="K10" i="5"/>
  <c r="J10" i="5"/>
  <c r="I10" i="5"/>
  <c r="H10" i="5"/>
  <c r="G10" i="5"/>
  <c r="F10" i="5"/>
  <c r="E10" i="5"/>
  <c r="D10" i="5"/>
  <c r="C10" i="5"/>
  <c r="T9" i="5"/>
  <c r="S9" i="5"/>
  <c r="R9" i="5"/>
  <c r="Q9" i="5"/>
  <c r="P9" i="5"/>
  <c r="O9" i="5"/>
  <c r="N9" i="5"/>
  <c r="M9" i="5"/>
  <c r="L9" i="5"/>
  <c r="K9" i="5"/>
  <c r="J9" i="5"/>
  <c r="I9" i="5"/>
  <c r="H9" i="5"/>
  <c r="G9" i="5"/>
  <c r="F9" i="5"/>
  <c r="E9" i="5"/>
  <c r="D9" i="5"/>
  <c r="C9" i="5"/>
  <c r="T8" i="5"/>
  <c r="S8" i="5"/>
  <c r="R8" i="5"/>
  <c r="Q8" i="5"/>
  <c r="P8" i="5"/>
  <c r="O8" i="5"/>
  <c r="N8" i="5"/>
  <c r="M8" i="5"/>
  <c r="L8" i="5"/>
  <c r="K8" i="5"/>
  <c r="J8" i="5"/>
  <c r="I8" i="5"/>
  <c r="H8" i="5"/>
  <c r="G8" i="5"/>
  <c r="F8" i="5"/>
  <c r="E8" i="5"/>
  <c r="D8" i="5"/>
  <c r="C8" i="5"/>
  <c r="T7" i="5"/>
  <c r="S7" i="5"/>
  <c r="R7" i="5"/>
  <c r="Q7" i="5"/>
  <c r="P7" i="5"/>
  <c r="O7" i="5"/>
  <c r="N7" i="5"/>
  <c r="M7" i="5"/>
  <c r="L7" i="5"/>
  <c r="K7" i="5"/>
  <c r="J7" i="5"/>
  <c r="I7" i="5"/>
  <c r="H7" i="5"/>
  <c r="G7" i="5"/>
  <c r="F7" i="5"/>
  <c r="E7" i="5"/>
  <c r="D7" i="5"/>
  <c r="C7" i="5"/>
  <c r="T6" i="5"/>
  <c r="S6" i="5"/>
  <c r="R6" i="5"/>
  <c r="Q6" i="5"/>
  <c r="P6" i="5"/>
  <c r="O6" i="5"/>
  <c r="N6" i="5"/>
  <c r="M6" i="5"/>
  <c r="L6" i="5"/>
  <c r="K6" i="5"/>
  <c r="J6" i="5"/>
  <c r="I6" i="5"/>
  <c r="H6" i="5"/>
  <c r="G6" i="5"/>
  <c r="F6" i="5"/>
  <c r="E6" i="5"/>
  <c r="D6" i="5"/>
  <c r="C6" i="5"/>
  <c r="T5" i="5"/>
  <c r="S5" i="5"/>
  <c r="R5" i="5"/>
  <c r="Q5" i="5"/>
  <c r="P5" i="5"/>
  <c r="O5" i="5"/>
  <c r="N5" i="5"/>
  <c r="M5" i="5"/>
  <c r="L5" i="5"/>
  <c r="K5" i="5"/>
  <c r="J5" i="5"/>
  <c r="I5" i="5"/>
  <c r="H5" i="5"/>
  <c r="G5" i="5"/>
  <c r="F5" i="5"/>
  <c r="E5" i="5"/>
  <c r="D5" i="5"/>
  <c r="C5" i="5"/>
  <c r="T4" i="5"/>
  <c r="S4" i="5"/>
  <c r="R4" i="5"/>
  <c r="Q4" i="5"/>
  <c r="P4" i="5"/>
  <c r="O4" i="5"/>
  <c r="N4" i="5"/>
  <c r="M4" i="5"/>
  <c r="L4" i="5"/>
  <c r="K4" i="5"/>
  <c r="J4" i="5"/>
  <c r="I4" i="5"/>
  <c r="H4" i="5"/>
  <c r="G4" i="5"/>
  <c r="F4" i="5"/>
  <c r="E4" i="5"/>
  <c r="D4" i="5"/>
  <c r="C4" i="5"/>
  <c r="T3" i="5"/>
  <c r="S3" i="5"/>
  <c r="R3" i="5"/>
  <c r="Q3" i="5"/>
  <c r="P3" i="5"/>
  <c r="O3" i="5"/>
  <c r="N3" i="5"/>
  <c r="M3" i="5"/>
  <c r="L3" i="5"/>
  <c r="K3" i="5"/>
  <c r="J3" i="5"/>
  <c r="I3" i="5"/>
  <c r="H3" i="5"/>
  <c r="G3" i="5"/>
  <c r="F3" i="5"/>
  <c r="E3" i="5"/>
  <c r="D3" i="5"/>
  <c r="C3" i="5"/>
  <c r="I175" i="8" l="1"/>
  <c r="I170" i="8" s="1"/>
  <c r="B162" i="8"/>
  <c r="I160" i="8"/>
  <c r="I150" i="8"/>
  <c r="I145" i="8" s="1"/>
  <c r="I123" i="8"/>
  <c r="I118" i="8" s="1"/>
  <c r="I181" i="8"/>
  <c r="L171" i="8" s="1"/>
  <c r="I156" i="8"/>
  <c r="L146" i="8" s="1"/>
  <c r="P134" i="8"/>
  <c r="P124" i="8"/>
  <c r="P119" i="8" s="1"/>
  <c r="P130" i="8"/>
  <c r="S120" i="8" s="1"/>
  <c r="I186" i="8"/>
  <c r="B155" i="8"/>
  <c r="D146" i="8" s="1"/>
  <c r="I161" i="8"/>
  <c r="I129" i="8"/>
  <c r="K120" i="8" s="1"/>
  <c r="B149" i="8"/>
  <c r="B144" i="8" s="1"/>
  <c r="P135" i="8"/>
  <c r="I184" i="8"/>
  <c r="I159" i="8"/>
  <c r="P133" i="8"/>
  <c r="P131" i="8"/>
  <c r="I182" i="8"/>
  <c r="I157" i="8"/>
  <c r="I183" i="8"/>
  <c r="I158" i="8"/>
  <c r="P132" i="8"/>
  <c r="I130" i="8"/>
  <c r="L120" i="8" s="1"/>
  <c r="I124" i="8"/>
  <c r="I119" i="8" s="1"/>
  <c r="I187" i="8"/>
  <c r="L170" i="8" s="1"/>
  <c r="B156" i="8"/>
  <c r="E146" i="8" s="1"/>
  <c r="B150" i="8"/>
  <c r="B145" i="8" s="1"/>
  <c r="E145" i="8" s="1"/>
  <c r="I162" i="8"/>
  <c r="L145" i="8" s="1"/>
  <c r="P136" i="8"/>
  <c r="S119" i="8" s="1"/>
  <c r="I132" i="8"/>
  <c r="K118" i="8" s="1"/>
  <c r="B158" i="8"/>
  <c r="D144" i="8" s="1"/>
  <c r="B160" i="8"/>
  <c r="P104" i="8"/>
  <c r="Q96" i="8" s="1"/>
  <c r="I131" i="8"/>
  <c r="J118" i="8" s="1"/>
  <c r="B157" i="8"/>
  <c r="C144" i="8" s="1"/>
  <c r="I133" i="8"/>
  <c r="L118" i="8" s="1"/>
  <c r="B159" i="8"/>
  <c r="E144" i="8" s="1"/>
  <c r="I134" i="8"/>
  <c r="B128" i="8"/>
  <c r="C120" i="8" s="1"/>
  <c r="I135" i="8"/>
  <c r="I180" i="8"/>
  <c r="K171" i="8" s="1"/>
  <c r="I174" i="8"/>
  <c r="I169" i="8" s="1"/>
  <c r="L177" i="8" s="1"/>
  <c r="Y103" i="8" s="1"/>
  <c r="B161" i="8"/>
  <c r="I155" i="8"/>
  <c r="K146" i="8" s="1"/>
  <c r="I149" i="8"/>
  <c r="I144" i="8" s="1"/>
  <c r="P129" i="8"/>
  <c r="R120" i="8" s="1"/>
  <c r="P123" i="8"/>
  <c r="P118" i="8" s="1"/>
  <c r="S118" i="8" s="1"/>
  <c r="P156" i="8"/>
  <c r="S146" i="8" s="1"/>
  <c r="B181" i="8"/>
  <c r="E171" i="8" s="1"/>
  <c r="B175" i="8"/>
  <c r="B170" i="8" s="1"/>
  <c r="P150" i="8"/>
  <c r="P145" i="8" s="1"/>
  <c r="J170" i="8"/>
  <c r="K170" i="8"/>
  <c r="L178" i="8"/>
  <c r="AA103" i="8" s="1"/>
  <c r="J145" i="8"/>
  <c r="K145" i="8"/>
  <c r="L153" i="8"/>
  <c r="AA100" i="8" s="1"/>
  <c r="I106" i="8"/>
  <c r="L96" i="8" s="1"/>
  <c r="P106" i="8"/>
  <c r="S96" i="8" s="1"/>
  <c r="I100" i="8"/>
  <c r="I95" i="8" s="1"/>
  <c r="P100" i="8"/>
  <c r="P95" i="8" s="1"/>
  <c r="Q119" i="8"/>
  <c r="S127" i="8"/>
  <c r="AA98" i="8" s="1"/>
  <c r="R119" i="8"/>
  <c r="I107" i="8"/>
  <c r="P107" i="8"/>
  <c r="B183" i="8"/>
  <c r="P158" i="8"/>
  <c r="I108" i="8"/>
  <c r="P108" i="8"/>
  <c r="I109" i="8"/>
  <c r="P109" i="8"/>
  <c r="L126" i="8"/>
  <c r="Y97" i="8" s="1"/>
  <c r="B111" i="8"/>
  <c r="B135" i="8"/>
  <c r="P161" i="8"/>
  <c r="B186" i="8"/>
  <c r="B112" i="8"/>
  <c r="B136" i="8"/>
  <c r="B106" i="8"/>
  <c r="E96" i="8" s="1"/>
  <c r="B130" i="8"/>
  <c r="E120" i="8" s="1"/>
  <c r="B100" i="8"/>
  <c r="B95" i="8" s="1"/>
  <c r="B124" i="8"/>
  <c r="B119" i="8" s="1"/>
  <c r="B107" i="8"/>
  <c r="B131" i="8"/>
  <c r="B182" i="8"/>
  <c r="P157" i="8"/>
  <c r="B109" i="8"/>
  <c r="B133" i="8"/>
  <c r="B184" i="8"/>
  <c r="P159" i="8"/>
  <c r="B185" i="8"/>
  <c r="P160" i="8"/>
  <c r="B154" i="8"/>
  <c r="C146" i="8" s="1"/>
  <c r="P162" i="8"/>
  <c r="B187" i="8"/>
  <c r="P154" i="8"/>
  <c r="Q146" i="8" s="1"/>
  <c r="B179" i="8"/>
  <c r="C171" i="8" s="1"/>
  <c r="I179" i="8"/>
  <c r="J171" i="8" s="1"/>
  <c r="I154" i="8"/>
  <c r="J146" i="8" s="1"/>
  <c r="P128" i="8"/>
  <c r="Q120" i="8" s="1"/>
  <c r="B108" i="8"/>
  <c r="B132" i="8"/>
  <c r="I128" i="8"/>
  <c r="J120" i="8" s="1"/>
  <c r="B110" i="8"/>
  <c r="B134" i="8"/>
  <c r="I110" i="8"/>
  <c r="P110" i="8"/>
  <c r="E152" i="8"/>
  <c r="Y99" i="8" s="1"/>
  <c r="I111" i="8"/>
  <c r="P111" i="8"/>
  <c r="I112" i="8"/>
  <c r="P112" i="8"/>
  <c r="B105" i="8"/>
  <c r="D96" i="8" s="1"/>
  <c r="B129" i="8"/>
  <c r="D120" i="8" s="1"/>
  <c r="B123" i="8"/>
  <c r="B118" i="8" s="1"/>
  <c r="B99" i="8"/>
  <c r="B94" i="8" s="1"/>
  <c r="B180" i="8"/>
  <c r="D171" i="8" s="1"/>
  <c r="P155" i="8"/>
  <c r="R146" i="8" s="1"/>
  <c r="B174" i="8"/>
  <c r="B169" i="8" s="1"/>
  <c r="P149" i="8"/>
  <c r="P144" i="8" s="1"/>
  <c r="I105" i="8"/>
  <c r="K96" i="8" s="1"/>
  <c r="P105" i="8"/>
  <c r="R96" i="8" s="1"/>
  <c r="I99" i="8"/>
  <c r="I94" i="8" s="1"/>
  <c r="P99" i="8"/>
  <c r="P94" i="8" s="1"/>
  <c r="B104" i="8"/>
  <c r="C96" i="8" s="1"/>
  <c r="I104" i="8"/>
  <c r="J96" i="8" s="1"/>
  <c r="D165" i="1"/>
  <c r="G164" i="1"/>
  <c r="C12" i="4"/>
  <c r="K144" i="8" l="1"/>
  <c r="K119" i="8"/>
  <c r="C145" i="8"/>
  <c r="D145" i="8"/>
  <c r="T119" i="8"/>
  <c r="L119" i="8"/>
  <c r="J119" i="8"/>
  <c r="S126" i="8"/>
  <c r="Y98" i="8" s="1"/>
  <c r="Q118" i="8"/>
  <c r="R118" i="8"/>
  <c r="L127" i="8"/>
  <c r="AA97" i="8" s="1"/>
  <c r="M145" i="8"/>
  <c r="L169" i="8"/>
  <c r="J169" i="8"/>
  <c r="K169" i="8"/>
  <c r="E153" i="8"/>
  <c r="AA99" i="8" s="1"/>
  <c r="L144" i="8"/>
  <c r="T96" i="8"/>
  <c r="J144" i="8"/>
  <c r="C95" i="8"/>
  <c r="T104" i="8"/>
  <c r="AD95" i="8" s="1"/>
  <c r="F120" i="8"/>
  <c r="F144" i="8"/>
  <c r="K95" i="8"/>
  <c r="L94" i="8"/>
  <c r="D94" i="8"/>
  <c r="C94" i="8"/>
  <c r="E102" i="8"/>
  <c r="Y93" i="8" s="1"/>
  <c r="E94" i="8"/>
  <c r="M154" i="8"/>
  <c r="AD100" i="8" s="1"/>
  <c r="M146" i="8"/>
  <c r="Q144" i="8"/>
  <c r="R144" i="8"/>
  <c r="S152" i="8"/>
  <c r="Y101" i="8" s="1"/>
  <c r="S144" i="8"/>
  <c r="M179" i="8"/>
  <c r="AD103" i="8" s="1"/>
  <c r="M171" i="8"/>
  <c r="S102" i="8"/>
  <c r="Y95" i="8" s="1"/>
  <c r="Q94" i="8"/>
  <c r="S94" i="8"/>
  <c r="R94" i="8"/>
  <c r="C169" i="8"/>
  <c r="E169" i="8"/>
  <c r="D169" i="8"/>
  <c r="E177" i="8"/>
  <c r="Y102" i="8" s="1"/>
  <c r="M128" i="8"/>
  <c r="AD97" i="8" s="1"/>
  <c r="M120" i="8"/>
  <c r="F171" i="8"/>
  <c r="F179" i="8"/>
  <c r="AD102" i="8" s="1"/>
  <c r="L102" i="8"/>
  <c r="Y94" i="8" s="1"/>
  <c r="E103" i="8"/>
  <c r="AA93" i="8" s="1"/>
  <c r="T154" i="8"/>
  <c r="AD101" i="8" s="1"/>
  <c r="T146" i="8"/>
  <c r="J94" i="8"/>
  <c r="D95" i="8"/>
  <c r="T127" i="8"/>
  <c r="AB98" i="8" s="1"/>
  <c r="K94" i="8"/>
  <c r="E95" i="8"/>
  <c r="E118" i="8"/>
  <c r="D118" i="8"/>
  <c r="C118" i="8"/>
  <c r="F128" i="8"/>
  <c r="AD96" i="8" s="1"/>
  <c r="S103" i="8"/>
  <c r="AA95" i="8" s="1"/>
  <c r="Q95" i="8"/>
  <c r="R95" i="8"/>
  <c r="S95" i="8"/>
  <c r="T120" i="8"/>
  <c r="T128" i="8"/>
  <c r="AD98" i="8" s="1"/>
  <c r="Q145" i="8"/>
  <c r="S153" i="8"/>
  <c r="AA101" i="8" s="1"/>
  <c r="S145" i="8"/>
  <c r="R145" i="8"/>
  <c r="D170" i="8"/>
  <c r="E170" i="8"/>
  <c r="C170" i="8"/>
  <c r="E178" i="8"/>
  <c r="AA102" i="8" s="1"/>
  <c r="F146" i="8"/>
  <c r="F154" i="8"/>
  <c r="AD99" i="8" s="1"/>
  <c r="C119" i="8"/>
  <c r="E119" i="8"/>
  <c r="D119" i="8"/>
  <c r="E127" i="8"/>
  <c r="AA96" i="8" s="1"/>
  <c r="F152" i="8"/>
  <c r="Z99" i="8" s="1"/>
  <c r="L103" i="8"/>
  <c r="AA94" i="8" s="1"/>
  <c r="L95" i="8"/>
  <c r="J95" i="8"/>
  <c r="M126" i="8"/>
  <c r="Z97" i="8" s="1"/>
  <c r="M118" i="8"/>
  <c r="M153" i="8"/>
  <c r="AB100" i="8" s="1"/>
  <c r="F96" i="8"/>
  <c r="F104" i="8"/>
  <c r="AD93" i="8" s="1"/>
  <c r="M104" i="8"/>
  <c r="AD94" i="8" s="1"/>
  <c r="M96" i="8"/>
  <c r="D166" i="1"/>
  <c r="G165" i="1"/>
  <c r="C120" i="4"/>
  <c r="AL183" i="3"/>
  <c r="AE156" i="3"/>
  <c r="X156" i="3"/>
  <c r="Q156" i="3"/>
  <c r="J156" i="3"/>
  <c r="C156" i="3"/>
  <c r="AL55" i="3"/>
  <c r="AL81" i="3" s="1"/>
  <c r="AL107" i="3" s="1"/>
  <c r="AL133" i="3" s="1"/>
  <c r="AL160" i="3" s="1"/>
  <c r="AL186" i="3" s="1"/>
  <c r="AE55" i="3"/>
  <c r="AE81" i="3" s="1"/>
  <c r="AE107" i="3" s="1"/>
  <c r="AE133" i="3" s="1"/>
  <c r="AE160" i="3" s="1"/>
  <c r="AE186" i="3" s="1"/>
  <c r="X55" i="3"/>
  <c r="X81" i="3" s="1"/>
  <c r="X107" i="3" s="1"/>
  <c r="X133" i="3" s="1"/>
  <c r="X160" i="3" s="1"/>
  <c r="X186" i="3" s="1"/>
  <c r="Q55" i="3"/>
  <c r="Q81" i="3" s="1"/>
  <c r="Q107" i="3" s="1"/>
  <c r="Q133" i="3" s="1"/>
  <c r="Q160" i="3" s="1"/>
  <c r="Q186" i="3" s="1"/>
  <c r="J55" i="3"/>
  <c r="J81" i="3" s="1"/>
  <c r="J107" i="3" s="1"/>
  <c r="J133" i="3" s="1"/>
  <c r="J160" i="3" s="1"/>
  <c r="J186" i="3" s="1"/>
  <c r="C55" i="3"/>
  <c r="C81" i="3" s="1"/>
  <c r="C107" i="3" s="1"/>
  <c r="C133" i="3" s="1"/>
  <c r="C160" i="3" s="1"/>
  <c r="F153" i="8" l="1"/>
  <c r="AB99" i="8" s="1"/>
  <c r="F145" i="8"/>
  <c r="T118" i="8"/>
  <c r="M177" i="8"/>
  <c r="Z103" i="8" s="1"/>
  <c r="M169" i="8"/>
  <c r="T126" i="8"/>
  <c r="Z98" i="8" s="1"/>
  <c r="T144" i="8"/>
  <c r="M152" i="8"/>
  <c r="Z100" i="8" s="1"/>
  <c r="F95" i="8"/>
  <c r="F170" i="8"/>
  <c r="T153" i="8"/>
  <c r="AB101" i="8" s="1"/>
  <c r="F177" i="8"/>
  <c r="Z102" i="8" s="1"/>
  <c r="F102" i="8"/>
  <c r="Z93" i="8" s="1"/>
  <c r="F178" i="8"/>
  <c r="AB102" i="8" s="1"/>
  <c r="T95" i="8"/>
  <c r="F126" i="8"/>
  <c r="Z96" i="8" s="1"/>
  <c r="F94" i="8"/>
  <c r="F119" i="8"/>
  <c r="M94" i="8"/>
  <c r="M95" i="8"/>
  <c r="F103" i="8"/>
  <c r="AB93" i="8" s="1"/>
  <c r="M102" i="8"/>
  <c r="Z94" i="8" s="1"/>
  <c r="T152" i="8"/>
  <c r="Z101" i="8" s="1"/>
  <c r="Y110" i="8"/>
  <c r="T103" i="8"/>
  <c r="AB95" i="8" s="1"/>
  <c r="F127" i="8"/>
  <c r="AB96" i="8" s="1"/>
  <c r="T102" i="8"/>
  <c r="Z95" i="8" s="1"/>
  <c r="F169" i="8"/>
  <c r="T145" i="8"/>
  <c r="T94" i="8"/>
  <c r="X109" i="8"/>
  <c r="AC109" i="8" s="1"/>
  <c r="M170" i="8"/>
  <c r="M103" i="8"/>
  <c r="AB94" i="8" s="1"/>
  <c r="M178" i="8"/>
  <c r="AB103" i="8" s="1"/>
  <c r="M127" i="8"/>
  <c r="AB97" i="8" s="1"/>
  <c r="M119" i="8"/>
  <c r="D167" i="1"/>
  <c r="G166" i="1"/>
  <c r="C108" i="3"/>
  <c r="C186" i="3"/>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03" i="1"/>
  <c r="B60" i="1"/>
  <c r="H60" i="1" s="1"/>
  <c r="C70" i="1"/>
  <c r="C80" i="1" s="1"/>
  <c r="AL156" i="3" s="1"/>
  <c r="AO164" i="3" s="1"/>
  <c r="AU159" i="3" s="1"/>
  <c r="B59" i="1"/>
  <c r="H59" i="1" s="1"/>
  <c r="B58" i="1"/>
  <c r="B68" i="1" s="1"/>
  <c r="B57" i="1"/>
  <c r="H57" i="1" s="1"/>
  <c r="B56" i="1"/>
  <c r="H56" i="1" s="1"/>
  <c r="B55" i="1"/>
  <c r="H55" i="1" s="1"/>
  <c r="J7" i="3"/>
  <c r="J5" i="3"/>
  <c r="F60" i="1"/>
  <c r="AL78" i="3" s="1"/>
  <c r="AO86" i="3" s="1"/>
  <c r="AW80" i="3" s="1"/>
  <c r="D5" i="4"/>
  <c r="D6" i="4"/>
  <c r="C29" i="3"/>
  <c r="C31" i="3" s="1"/>
  <c r="J29" i="3"/>
  <c r="J39" i="3" s="1"/>
  <c r="E19" i="1"/>
  <c r="Q29" i="3" s="1"/>
  <c r="Q42" i="3" s="1"/>
  <c r="F55" i="1"/>
  <c r="C78" i="3" s="1"/>
  <c r="F86" i="3" s="1"/>
  <c r="AW75" i="3" s="1"/>
  <c r="F56" i="1"/>
  <c r="J78" i="3" s="1"/>
  <c r="M86" i="3" s="1"/>
  <c r="AW76" i="3" s="1"/>
  <c r="F57" i="1"/>
  <c r="Q78" i="3" s="1"/>
  <c r="T86" i="3" s="1"/>
  <c r="AW77" i="3" s="1"/>
  <c r="F58" i="1"/>
  <c r="X78" i="3" s="1"/>
  <c r="AA86" i="3" s="1"/>
  <c r="AW78" i="3" s="1"/>
  <c r="F59" i="1"/>
  <c r="AE78" i="3" s="1"/>
  <c r="AH86" i="3" s="1"/>
  <c r="AW79" i="3" s="1"/>
  <c r="C65" i="1"/>
  <c r="C75" i="1" s="1"/>
  <c r="C93" i="3"/>
  <c r="C94" i="3"/>
  <c r="C95" i="3"/>
  <c r="C66" i="1"/>
  <c r="C76" i="1" s="1"/>
  <c r="J93" i="3"/>
  <c r="J94" i="3"/>
  <c r="J95" i="3"/>
  <c r="C77" i="1"/>
  <c r="Q93" i="3"/>
  <c r="Q94" i="3"/>
  <c r="Q95" i="3"/>
  <c r="C68" i="1"/>
  <c r="C78" i="1" s="1"/>
  <c r="X93" i="3"/>
  <c r="X94" i="3"/>
  <c r="X95" i="3"/>
  <c r="C69" i="1"/>
  <c r="C79" i="1" s="1"/>
  <c r="AE93" i="3"/>
  <c r="AE94" i="3"/>
  <c r="AE95" i="3"/>
  <c r="AL93" i="3"/>
  <c r="AL94" i="3"/>
  <c r="AL95" i="3"/>
  <c r="F65" i="1"/>
  <c r="C130" i="3" s="1"/>
  <c r="F138" i="3" s="1"/>
  <c r="AW127" i="3" s="1"/>
  <c r="F66" i="1"/>
  <c r="J130" i="3" s="1"/>
  <c r="M138" i="3" s="1"/>
  <c r="AW128" i="3" s="1"/>
  <c r="F67" i="1"/>
  <c r="Q130" i="3" s="1"/>
  <c r="T138" i="3" s="1"/>
  <c r="AW129" i="3" s="1"/>
  <c r="F68" i="1"/>
  <c r="X130" i="3" s="1"/>
  <c r="AA138" i="3" s="1"/>
  <c r="AW130" i="3" s="1"/>
  <c r="F69" i="1"/>
  <c r="AE130" i="3" s="1"/>
  <c r="AH138" i="3" s="1"/>
  <c r="AW131" i="3" s="1"/>
  <c r="F70" i="1"/>
  <c r="AL130" i="3" s="1"/>
  <c r="AO138" i="3" s="1"/>
  <c r="AW132" i="3" s="1"/>
  <c r="C145" i="3"/>
  <c r="C146" i="3"/>
  <c r="C147" i="3"/>
  <c r="J145" i="3"/>
  <c r="J146" i="3"/>
  <c r="J147" i="3"/>
  <c r="Q145" i="3"/>
  <c r="Q146" i="3"/>
  <c r="Q147" i="3"/>
  <c r="X145" i="3"/>
  <c r="X146" i="3"/>
  <c r="X147" i="3"/>
  <c r="AE145" i="3"/>
  <c r="AE146" i="3"/>
  <c r="AE147" i="3"/>
  <c r="AL145" i="3"/>
  <c r="AL146" i="3"/>
  <c r="AL147" i="3"/>
  <c r="F75" i="1"/>
  <c r="C183" i="3" s="1"/>
  <c r="F191" i="3" s="1"/>
  <c r="AW180" i="3" s="1"/>
  <c r="F76" i="1"/>
  <c r="J183" i="3" s="1"/>
  <c r="M191" i="3" s="1"/>
  <c r="AW181" i="3" s="1"/>
  <c r="F77" i="1"/>
  <c r="Q183" i="3" s="1"/>
  <c r="T191" i="3" s="1"/>
  <c r="AW182" i="3" s="1"/>
  <c r="F78" i="1"/>
  <c r="X183" i="3" s="1"/>
  <c r="AA191" i="3" s="1"/>
  <c r="AW183" i="3" s="1"/>
  <c r="F79" i="1"/>
  <c r="AE183" i="3" s="1"/>
  <c r="AH191" i="3" s="1"/>
  <c r="AW184" i="3" s="1"/>
  <c r="AO191" i="3"/>
  <c r="AW185" i="3" s="1"/>
  <c r="C198" i="3"/>
  <c r="C199" i="3"/>
  <c r="C200" i="3"/>
  <c r="J198" i="3"/>
  <c r="J199" i="3"/>
  <c r="J200" i="3"/>
  <c r="Q198" i="3"/>
  <c r="Q199" i="3"/>
  <c r="Q200" i="3"/>
  <c r="X198" i="3"/>
  <c r="X199" i="3"/>
  <c r="X200" i="3"/>
  <c r="AE198" i="3"/>
  <c r="AE199" i="3"/>
  <c r="AE200" i="3"/>
  <c r="AL198" i="3"/>
  <c r="AM183" i="3" s="1"/>
  <c r="AL199" i="3"/>
  <c r="AN183" i="3" s="1"/>
  <c r="AL200" i="3"/>
  <c r="AO183" i="3" s="1"/>
  <c r="G103"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C217" i="3"/>
  <c r="C229" i="3"/>
  <c r="C241" i="3" s="1"/>
  <c r="G229" i="3"/>
  <c r="K229" i="3"/>
  <c r="H118" i="1"/>
  <c r="E49" i="11" s="1"/>
  <c r="G49" i="11" s="1"/>
  <c r="H49" i="11" s="1"/>
  <c r="H119" i="1"/>
  <c r="E50" i="11" s="1"/>
  <c r="G50" i="11" s="1"/>
  <c r="H50" i="11" s="1"/>
  <c r="H120" i="1"/>
  <c r="E51" i="11" s="1"/>
  <c r="G51" i="11" s="1"/>
  <c r="H51" i="11" s="1"/>
  <c r="H121" i="1"/>
  <c r="E52" i="11" s="1"/>
  <c r="G52" i="11" s="1"/>
  <c r="H52" i="11" s="1"/>
  <c r="H122" i="1"/>
  <c r="E53" i="11" s="1"/>
  <c r="G53" i="11" s="1"/>
  <c r="H53" i="11" s="1"/>
  <c r="H123" i="1"/>
  <c r="E54" i="11" s="1"/>
  <c r="G54" i="11" s="1"/>
  <c r="H54" i="11" s="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D92" i="1"/>
  <c r="F75" i="4" s="1"/>
  <c r="H75" i="4" s="1"/>
  <c r="D96" i="1"/>
  <c r="F79" i="4" s="1"/>
  <c r="H79" i="4" s="1"/>
  <c r="D93" i="1"/>
  <c r="F76" i="4" s="1"/>
  <c r="H76" i="4" s="1"/>
  <c r="D97" i="1"/>
  <c r="F80" i="4" s="1"/>
  <c r="H80" i="4" s="1"/>
  <c r="F74" i="4"/>
  <c r="H74" i="4" s="1"/>
  <c r="F78" i="4"/>
  <c r="H78" i="4" s="1"/>
  <c r="C51" i="3"/>
  <c r="F59" i="3" s="1"/>
  <c r="AU49" i="3" s="1"/>
  <c r="J51" i="3"/>
  <c r="M59" i="3" s="1"/>
  <c r="AU50" i="3" s="1"/>
  <c r="Q51" i="3"/>
  <c r="T59" i="3" s="1"/>
  <c r="AU51" i="3" s="1"/>
  <c r="X51" i="3"/>
  <c r="AA59" i="3" s="1"/>
  <c r="AU52" i="3" s="1"/>
  <c r="AE51" i="3"/>
  <c r="AH59" i="3" s="1"/>
  <c r="AU53" i="3" s="1"/>
  <c r="AL51" i="3"/>
  <c r="C64" i="3"/>
  <c r="C65" i="3"/>
  <c r="C66" i="3"/>
  <c r="J64" i="3"/>
  <c r="J65" i="3"/>
  <c r="Q64" i="3"/>
  <c r="Q65" i="3"/>
  <c r="S51" i="3" s="1"/>
  <c r="Q66" i="3"/>
  <c r="T51" i="3" s="1"/>
  <c r="X64" i="3"/>
  <c r="X65" i="3"/>
  <c r="X66" i="3"/>
  <c r="AE64" i="3"/>
  <c r="AE65" i="3"/>
  <c r="AE66" i="3"/>
  <c r="AL64" i="3"/>
  <c r="AL65" i="3"/>
  <c r="AL66" i="3"/>
  <c r="F164" i="3"/>
  <c r="AU154" i="3" s="1"/>
  <c r="M164" i="3"/>
  <c r="AU155" i="3" s="1"/>
  <c r="T164" i="3"/>
  <c r="AU156" i="3" s="1"/>
  <c r="AA164" i="3"/>
  <c r="AU157" i="3" s="1"/>
  <c r="AH164" i="3"/>
  <c r="AU158" i="3" s="1"/>
  <c r="C169" i="3"/>
  <c r="D156" i="3" s="1"/>
  <c r="C170" i="3"/>
  <c r="E156" i="3" s="1"/>
  <c r="C171" i="3"/>
  <c r="F156" i="3" s="1"/>
  <c r="J169" i="3"/>
  <c r="K156" i="3" s="1"/>
  <c r="J170" i="3"/>
  <c r="L156" i="3" s="1"/>
  <c r="Q169" i="3"/>
  <c r="R156" i="3" s="1"/>
  <c r="Q170" i="3"/>
  <c r="S156" i="3" s="1"/>
  <c r="Q171" i="3"/>
  <c r="T156" i="3" s="1"/>
  <c r="X169" i="3"/>
  <c r="Y156" i="3" s="1"/>
  <c r="X170" i="3"/>
  <c r="Z156" i="3" s="1"/>
  <c r="X171" i="3"/>
  <c r="AA156" i="3" s="1"/>
  <c r="AE169" i="3"/>
  <c r="AF156" i="3" s="1"/>
  <c r="AE170" i="3"/>
  <c r="AG156" i="3" s="1"/>
  <c r="AE171" i="3"/>
  <c r="AH156" i="3" s="1"/>
  <c r="AL169" i="3"/>
  <c r="AL170" i="3"/>
  <c r="AL171" i="3"/>
  <c r="C83" i="3"/>
  <c r="J83" i="3"/>
  <c r="Q83" i="3"/>
  <c r="X83" i="3"/>
  <c r="AE83" i="3"/>
  <c r="AL83" i="3"/>
  <c r="C135" i="3"/>
  <c r="J135" i="3"/>
  <c r="Q135" i="3"/>
  <c r="X135" i="3"/>
  <c r="AE135" i="3"/>
  <c r="AL135" i="3"/>
  <c r="C188" i="3"/>
  <c r="J188" i="3"/>
  <c r="Q188" i="3"/>
  <c r="X188" i="3"/>
  <c r="AE188" i="3"/>
  <c r="AL188" i="3"/>
  <c r="AL184" i="3" s="1"/>
  <c r="C87" i="3"/>
  <c r="C88" i="3"/>
  <c r="C89" i="3"/>
  <c r="J87" i="3"/>
  <c r="J88" i="3"/>
  <c r="J89" i="3"/>
  <c r="Q87" i="3"/>
  <c r="Q88" i="3"/>
  <c r="Q89" i="3"/>
  <c r="X87" i="3"/>
  <c r="X88" i="3"/>
  <c r="X89" i="3"/>
  <c r="AE87" i="3"/>
  <c r="AE88" i="3"/>
  <c r="AE89" i="3"/>
  <c r="AL87" i="3"/>
  <c r="AL88" i="3"/>
  <c r="AL89" i="3"/>
  <c r="C139" i="3"/>
  <c r="C140" i="3"/>
  <c r="C141" i="3"/>
  <c r="J139" i="3"/>
  <c r="J140" i="3"/>
  <c r="J141" i="3"/>
  <c r="Q139" i="3"/>
  <c r="Q140" i="3"/>
  <c r="Q141" i="3"/>
  <c r="X139" i="3"/>
  <c r="X140" i="3"/>
  <c r="X141" i="3"/>
  <c r="AE139" i="3"/>
  <c r="AE140" i="3"/>
  <c r="AE141" i="3"/>
  <c r="AL139" i="3"/>
  <c r="AL140" i="3"/>
  <c r="AL141" i="3"/>
  <c r="C192" i="3"/>
  <c r="C193" i="3"/>
  <c r="C194" i="3"/>
  <c r="J192" i="3"/>
  <c r="J193" i="3"/>
  <c r="J194" i="3"/>
  <c r="Q192" i="3"/>
  <c r="Q193" i="3"/>
  <c r="Q194" i="3"/>
  <c r="X192" i="3"/>
  <c r="X193" i="3"/>
  <c r="X194" i="3"/>
  <c r="AE192" i="3"/>
  <c r="AE193" i="3"/>
  <c r="AE194" i="3"/>
  <c r="AL192" i="3"/>
  <c r="AL193" i="3"/>
  <c r="AL194" i="3"/>
  <c r="C103" i="3"/>
  <c r="F111" i="3" s="1"/>
  <c r="AU101" i="3" s="1"/>
  <c r="J103" i="3"/>
  <c r="Q103" i="3"/>
  <c r="T111" i="3" s="1"/>
  <c r="AU103" i="3" s="1"/>
  <c r="X103" i="3"/>
  <c r="AA111" i="3" s="1"/>
  <c r="AU104" i="3" s="1"/>
  <c r="AE103" i="3"/>
  <c r="AL103" i="3"/>
  <c r="C116" i="3"/>
  <c r="C117" i="3"/>
  <c r="C118" i="3"/>
  <c r="J116" i="3"/>
  <c r="J117" i="3"/>
  <c r="Q116" i="3"/>
  <c r="Q117" i="3"/>
  <c r="S103" i="3" s="1"/>
  <c r="Q118" i="3"/>
  <c r="T103" i="3" s="1"/>
  <c r="X116" i="3"/>
  <c r="X117" i="3"/>
  <c r="X118" i="3"/>
  <c r="AE116" i="3"/>
  <c r="AE117" i="3"/>
  <c r="AE118" i="3"/>
  <c r="AL116" i="3"/>
  <c r="AL117" i="3"/>
  <c r="AL118" i="3"/>
  <c r="AY209" i="3"/>
  <c r="C104" i="1"/>
  <c r="C35" i="11" s="1"/>
  <c r="I103" i="1"/>
  <c r="C61" i="3"/>
  <c r="C57" i="3"/>
  <c r="C56" i="3"/>
  <c r="AL144" i="3"/>
  <c r="AE144" i="3"/>
  <c r="X144" i="3"/>
  <c r="Q144" i="3"/>
  <c r="T129" i="3" s="1"/>
  <c r="J144" i="3"/>
  <c r="C144" i="3"/>
  <c r="AL143" i="3"/>
  <c r="AE143" i="3"/>
  <c r="X143" i="3"/>
  <c r="Q143" i="3"/>
  <c r="S129" i="3" s="1"/>
  <c r="J143" i="3"/>
  <c r="C143" i="3"/>
  <c r="AL142" i="3"/>
  <c r="AE142" i="3"/>
  <c r="X142" i="3"/>
  <c r="Q142" i="3"/>
  <c r="J142" i="3"/>
  <c r="C142" i="3"/>
  <c r="C134" i="3"/>
  <c r="J134" i="3"/>
  <c r="Q134" i="3"/>
  <c r="X134" i="3"/>
  <c r="AE134" i="3"/>
  <c r="AL134" i="3"/>
  <c r="AL121" i="3"/>
  <c r="AE121" i="3"/>
  <c r="X121" i="3"/>
  <c r="Q121" i="3"/>
  <c r="J121" i="3"/>
  <c r="C121" i="3"/>
  <c r="AL120" i="3"/>
  <c r="AE120" i="3"/>
  <c r="X120" i="3"/>
  <c r="Q120" i="3"/>
  <c r="J120" i="3"/>
  <c r="C115" i="3"/>
  <c r="C120" i="3"/>
  <c r="AL119" i="3"/>
  <c r="AE119" i="3"/>
  <c r="X119" i="3"/>
  <c r="Q119" i="3"/>
  <c r="J119" i="3"/>
  <c r="C119" i="3"/>
  <c r="J118" i="3"/>
  <c r="AL115" i="3"/>
  <c r="AE115" i="3"/>
  <c r="X115" i="3"/>
  <c r="Q115" i="3"/>
  <c r="J115" i="3"/>
  <c r="J108" i="3"/>
  <c r="Q108" i="3"/>
  <c r="X108" i="3"/>
  <c r="AE108" i="3"/>
  <c r="AL108" i="3"/>
  <c r="AL113" i="3"/>
  <c r="AL114" i="3"/>
  <c r="C113" i="3"/>
  <c r="C114" i="3"/>
  <c r="J113" i="3"/>
  <c r="J114" i="3"/>
  <c r="Q113" i="3"/>
  <c r="Q114" i="3"/>
  <c r="X113" i="3"/>
  <c r="X114" i="3"/>
  <c r="AE113" i="3"/>
  <c r="AE114" i="3"/>
  <c r="C109" i="3"/>
  <c r="J109" i="3"/>
  <c r="Q109" i="3"/>
  <c r="X109" i="3"/>
  <c r="AE109" i="3"/>
  <c r="AL109" i="3"/>
  <c r="AL92" i="3"/>
  <c r="AE92" i="3"/>
  <c r="X92" i="3"/>
  <c r="Q92" i="3"/>
  <c r="T77" i="3" s="1"/>
  <c r="J92" i="3"/>
  <c r="C92" i="3"/>
  <c r="AL91" i="3"/>
  <c r="AE91" i="3"/>
  <c r="X91" i="3"/>
  <c r="Q91" i="3"/>
  <c r="S77" i="3" s="1"/>
  <c r="J91" i="3"/>
  <c r="C91" i="3"/>
  <c r="AL90" i="3"/>
  <c r="AE90" i="3"/>
  <c r="X90" i="3"/>
  <c r="Q90" i="3"/>
  <c r="J90" i="3"/>
  <c r="C90" i="3"/>
  <c r="C82" i="3"/>
  <c r="J82" i="3"/>
  <c r="Q82" i="3"/>
  <c r="X82" i="3"/>
  <c r="AE82" i="3"/>
  <c r="AL82" i="3"/>
  <c r="AL69" i="3"/>
  <c r="AE69" i="3"/>
  <c r="X69" i="3"/>
  <c r="Q69" i="3"/>
  <c r="J69" i="3"/>
  <c r="C69" i="3"/>
  <c r="AL68" i="3"/>
  <c r="AE68" i="3"/>
  <c r="X68" i="3"/>
  <c r="Q68" i="3"/>
  <c r="J68" i="3"/>
  <c r="C63" i="3"/>
  <c r="C68" i="3"/>
  <c r="AL67" i="3"/>
  <c r="AE67" i="3"/>
  <c r="X67" i="3"/>
  <c r="Q67" i="3"/>
  <c r="J67" i="3"/>
  <c r="C67" i="3"/>
  <c r="J66" i="3"/>
  <c r="AL63" i="3"/>
  <c r="AE63" i="3"/>
  <c r="X63" i="3"/>
  <c r="Q63" i="3"/>
  <c r="J63" i="3"/>
  <c r="J56" i="3"/>
  <c r="Q56" i="3"/>
  <c r="X56" i="3"/>
  <c r="AE56" i="3"/>
  <c r="AL56" i="3"/>
  <c r="AL61" i="3"/>
  <c r="AL62" i="3"/>
  <c r="C62" i="3"/>
  <c r="J61" i="3"/>
  <c r="J62" i="3"/>
  <c r="Q61" i="3"/>
  <c r="Q62" i="3"/>
  <c r="X61" i="3"/>
  <c r="X62" i="3"/>
  <c r="AE61" i="3"/>
  <c r="AE62" i="3"/>
  <c r="J57" i="3"/>
  <c r="Q57" i="3"/>
  <c r="X57" i="3"/>
  <c r="AE57" i="3"/>
  <c r="AL57" i="3"/>
  <c r="C161" i="3"/>
  <c r="C158" i="3" s="1"/>
  <c r="C162" i="3"/>
  <c r="C172" i="3"/>
  <c r="C168" i="3"/>
  <c r="C187" i="3"/>
  <c r="J187" i="3"/>
  <c r="Q187" i="3"/>
  <c r="X187" i="3"/>
  <c r="AE187" i="3"/>
  <c r="AL187" i="3"/>
  <c r="C195" i="3"/>
  <c r="C196" i="3"/>
  <c r="C197" i="3"/>
  <c r="J195" i="3"/>
  <c r="J196" i="3"/>
  <c r="Q195" i="3"/>
  <c r="Q196" i="3"/>
  <c r="S182" i="3" s="1"/>
  <c r="Q197" i="3"/>
  <c r="T182" i="3" s="1"/>
  <c r="X195" i="3"/>
  <c r="X196" i="3"/>
  <c r="X197" i="3"/>
  <c r="AE195" i="3"/>
  <c r="AE196" i="3"/>
  <c r="AE197" i="3"/>
  <c r="AL195" i="3"/>
  <c r="AL196" i="3"/>
  <c r="AL197" i="3"/>
  <c r="C166" i="3"/>
  <c r="C167" i="3"/>
  <c r="J161" i="3"/>
  <c r="J158" i="3" s="1"/>
  <c r="M166" i="3" s="1"/>
  <c r="AY155" i="3" s="1"/>
  <c r="J166" i="3"/>
  <c r="J167" i="3"/>
  <c r="J168" i="3"/>
  <c r="Q161" i="3"/>
  <c r="Q158" i="3" s="1"/>
  <c r="T166" i="3" s="1"/>
  <c r="AY156" i="3" s="1"/>
  <c r="Q166" i="3"/>
  <c r="Q167" i="3"/>
  <c r="Q168" i="3"/>
  <c r="X161" i="3"/>
  <c r="X158" i="3" s="1"/>
  <c r="X166" i="3"/>
  <c r="X167" i="3"/>
  <c r="X168" i="3"/>
  <c r="AE161" i="3"/>
  <c r="AE158" i="3" s="1"/>
  <c r="AE166" i="3"/>
  <c r="AE167" i="3"/>
  <c r="AE168" i="3"/>
  <c r="AL161" i="3"/>
  <c r="AL166" i="3"/>
  <c r="AL167" i="3"/>
  <c r="AL168" i="3"/>
  <c r="C173" i="3"/>
  <c r="C174" i="3"/>
  <c r="J162" i="3"/>
  <c r="J172" i="3"/>
  <c r="J173" i="3"/>
  <c r="J174" i="3"/>
  <c r="Q162" i="3"/>
  <c r="Q172" i="3"/>
  <c r="Q173" i="3"/>
  <c r="Q174" i="3"/>
  <c r="X162" i="3"/>
  <c r="X172" i="3"/>
  <c r="X173" i="3"/>
  <c r="X174" i="3"/>
  <c r="AE162" i="3"/>
  <c r="AE172" i="3"/>
  <c r="AE173" i="3"/>
  <c r="AE174" i="3"/>
  <c r="AL162" i="3"/>
  <c r="AL172" i="3"/>
  <c r="AL173" i="3"/>
  <c r="AL174" i="3"/>
  <c r="J197" i="3"/>
  <c r="J171" i="3"/>
  <c r="D81" i="1"/>
  <c r="D71" i="1"/>
  <c r="D61" i="1"/>
  <c r="F20" i="1"/>
  <c r="AA144" i="1" l="1"/>
  <c r="E75" i="11"/>
  <c r="G75" i="11" s="1"/>
  <c r="H75" i="11" s="1"/>
  <c r="AA151" i="1"/>
  <c r="E82" i="11"/>
  <c r="G82" i="11" s="1"/>
  <c r="H82" i="11" s="1"/>
  <c r="AA143" i="1"/>
  <c r="E74" i="11"/>
  <c r="G74" i="11" s="1"/>
  <c r="H74" i="11" s="1"/>
  <c r="AA135" i="1"/>
  <c r="E66" i="11"/>
  <c r="G66" i="11" s="1"/>
  <c r="H66" i="11" s="1"/>
  <c r="AA127" i="1"/>
  <c r="E58" i="11"/>
  <c r="G58" i="11" s="1"/>
  <c r="H58" i="11" s="1"/>
  <c r="AA152" i="1"/>
  <c r="E83" i="11"/>
  <c r="G83" i="11" s="1"/>
  <c r="H83" i="11" s="1"/>
  <c r="AA128" i="1"/>
  <c r="E59" i="11"/>
  <c r="G59" i="11" s="1"/>
  <c r="H59" i="11" s="1"/>
  <c r="AA150" i="1"/>
  <c r="E81" i="11"/>
  <c r="G81" i="11" s="1"/>
  <c r="H81" i="11" s="1"/>
  <c r="AA142" i="1"/>
  <c r="E73" i="11"/>
  <c r="G73" i="11" s="1"/>
  <c r="H73" i="11" s="1"/>
  <c r="AA134" i="1"/>
  <c r="E65" i="11"/>
  <c r="G65" i="11" s="1"/>
  <c r="H65" i="11" s="1"/>
  <c r="AA126" i="1"/>
  <c r="E57" i="11"/>
  <c r="G57" i="11" s="1"/>
  <c r="H57" i="11" s="1"/>
  <c r="AA149" i="1"/>
  <c r="E80" i="11"/>
  <c r="G80" i="11" s="1"/>
  <c r="H80" i="11" s="1"/>
  <c r="AA141" i="1"/>
  <c r="E72" i="11"/>
  <c r="G72" i="11" s="1"/>
  <c r="H72" i="11" s="1"/>
  <c r="AA133" i="1"/>
  <c r="E64" i="11"/>
  <c r="G64" i="11" s="1"/>
  <c r="H64" i="11" s="1"/>
  <c r="AA125" i="1"/>
  <c r="E56" i="11"/>
  <c r="G56" i="11" s="1"/>
  <c r="H56" i="11" s="1"/>
  <c r="AA148" i="1"/>
  <c r="E79" i="11"/>
  <c r="G79" i="11" s="1"/>
  <c r="H79" i="11" s="1"/>
  <c r="AA140" i="1"/>
  <c r="E71" i="11"/>
  <c r="G71" i="11" s="1"/>
  <c r="H71" i="11" s="1"/>
  <c r="AA132" i="1"/>
  <c r="E63" i="11"/>
  <c r="G63" i="11" s="1"/>
  <c r="H63" i="11" s="1"/>
  <c r="AA124" i="1"/>
  <c r="E55" i="11"/>
  <c r="G55" i="11" s="1"/>
  <c r="H55" i="11" s="1"/>
  <c r="AA147" i="1"/>
  <c r="E78" i="11"/>
  <c r="G78" i="11" s="1"/>
  <c r="H78" i="11" s="1"/>
  <c r="AA139" i="1"/>
  <c r="E70" i="11"/>
  <c r="G70" i="11" s="1"/>
  <c r="H70" i="11" s="1"/>
  <c r="AA131" i="1"/>
  <c r="E62" i="11"/>
  <c r="G62" i="11" s="1"/>
  <c r="H62" i="11" s="1"/>
  <c r="AA146" i="1"/>
  <c r="E77" i="11"/>
  <c r="G77" i="11" s="1"/>
  <c r="H77" i="11" s="1"/>
  <c r="AA138" i="1"/>
  <c r="E69" i="11"/>
  <c r="G69" i="11" s="1"/>
  <c r="H69" i="11" s="1"/>
  <c r="AA130" i="1"/>
  <c r="E61" i="11"/>
  <c r="G61" i="11" s="1"/>
  <c r="H61" i="11" s="1"/>
  <c r="AA136" i="1"/>
  <c r="E67" i="11"/>
  <c r="G67" i="11" s="1"/>
  <c r="H67" i="11" s="1"/>
  <c r="AA145" i="1"/>
  <c r="E76" i="11"/>
  <c r="G76" i="11" s="1"/>
  <c r="H76" i="11" s="1"/>
  <c r="AA137" i="1"/>
  <c r="E68" i="11"/>
  <c r="G68" i="11" s="1"/>
  <c r="H68" i="11" s="1"/>
  <c r="AA129" i="1"/>
  <c r="E60" i="11"/>
  <c r="G60" i="11" s="1"/>
  <c r="H60" i="11" s="1"/>
  <c r="AA123" i="1"/>
  <c r="AY233" i="3"/>
  <c r="AY255" i="3"/>
  <c r="AY247" i="3"/>
  <c r="AY239" i="3"/>
  <c r="AY231" i="3"/>
  <c r="AY249" i="3"/>
  <c r="AY254" i="3"/>
  <c r="AY246" i="3"/>
  <c r="AY238" i="3"/>
  <c r="AY230" i="3"/>
  <c r="AY253" i="3"/>
  <c r="AY245" i="3"/>
  <c r="AY237" i="3"/>
  <c r="AY252" i="3"/>
  <c r="AY244" i="3"/>
  <c r="AY236" i="3"/>
  <c r="AY257" i="3"/>
  <c r="AY251" i="3"/>
  <c r="AY243" i="3"/>
  <c r="AY235" i="3"/>
  <c r="AY241" i="3"/>
  <c r="AY258" i="3"/>
  <c r="AY250" i="3"/>
  <c r="AY242" i="3"/>
  <c r="AY234" i="3"/>
  <c r="AY256" i="3"/>
  <c r="AY248" i="3"/>
  <c r="AY240" i="3"/>
  <c r="AY232" i="3"/>
  <c r="C105" i="1"/>
  <c r="C8" i="11"/>
  <c r="AY259" i="3"/>
  <c r="AY227" i="3"/>
  <c r="AY226" i="3"/>
  <c r="AY225" i="3"/>
  <c r="AY229" i="3"/>
  <c r="AY228" i="3"/>
  <c r="C253" i="3"/>
  <c r="C242" i="3"/>
  <c r="C254" i="3" s="1"/>
  <c r="G254" i="3" s="1"/>
  <c r="K254" i="3" s="1"/>
  <c r="Z110" i="8"/>
  <c r="AE110" i="8" s="1"/>
  <c r="AD110" i="8"/>
  <c r="Y108" i="8"/>
  <c r="AD108" i="8" s="1"/>
  <c r="Y109" i="8"/>
  <c r="J53" i="3"/>
  <c r="M61" i="3" s="1"/>
  <c r="AY50" i="3" s="1"/>
  <c r="BE261" i="3"/>
  <c r="G93" i="4" s="1"/>
  <c r="BD261" i="3"/>
  <c r="G99" i="4" s="1"/>
  <c r="D168" i="1"/>
  <c r="G167" i="1"/>
  <c r="D83" i="1"/>
  <c r="D73" i="1"/>
  <c r="H68" i="1"/>
  <c r="C36" i="3"/>
  <c r="C35" i="3"/>
  <c r="C40" i="3"/>
  <c r="C39" i="3"/>
  <c r="C38" i="3"/>
  <c r="C30" i="3"/>
  <c r="C37" i="3"/>
  <c r="Q53" i="3"/>
  <c r="T61" i="3" s="1"/>
  <c r="AY51" i="3" s="1"/>
  <c r="Q36" i="3"/>
  <c r="Q39" i="3"/>
  <c r="Q40" i="3"/>
  <c r="Q37" i="3"/>
  <c r="Q38" i="3"/>
  <c r="Q35" i="3"/>
  <c r="Q30" i="3"/>
  <c r="AH183" i="3"/>
  <c r="C184" i="3"/>
  <c r="F184" i="3" s="1"/>
  <c r="J35" i="3"/>
  <c r="K51" i="3"/>
  <c r="AM103" i="3"/>
  <c r="AE184" i="3"/>
  <c r="AH192" i="3" s="1"/>
  <c r="AY184" i="3" s="1"/>
  <c r="X105" i="3"/>
  <c r="AA113" i="3" s="1"/>
  <c r="AY104" i="3" s="1"/>
  <c r="AA103" i="3"/>
  <c r="Q184" i="3"/>
  <c r="T192" i="3" s="1"/>
  <c r="AY182" i="3" s="1"/>
  <c r="AA183" i="3"/>
  <c r="J131" i="3"/>
  <c r="M131" i="3" s="1"/>
  <c r="F71" i="1"/>
  <c r="C43" i="3"/>
  <c r="I104" i="1"/>
  <c r="J104" i="1"/>
  <c r="G104" i="1"/>
  <c r="E103" i="3"/>
  <c r="T183" i="3"/>
  <c r="D183" i="3"/>
  <c r="S183" i="3"/>
  <c r="AG183" i="3"/>
  <c r="AA158" i="3"/>
  <c r="AF183" i="3"/>
  <c r="Y103" i="3"/>
  <c r="AG130" i="3"/>
  <c r="C131" i="3"/>
  <c r="E131" i="3" s="1"/>
  <c r="AO156" i="3"/>
  <c r="F130" i="3"/>
  <c r="AE53" i="3"/>
  <c r="AE52" i="3" s="1"/>
  <c r="AE131" i="3"/>
  <c r="AH131" i="3" s="1"/>
  <c r="D130" i="3"/>
  <c r="C42" i="3"/>
  <c r="R183" i="3"/>
  <c r="E130" i="3"/>
  <c r="L78" i="3"/>
  <c r="C41" i="3"/>
  <c r="B65" i="1"/>
  <c r="H65" i="1" s="1"/>
  <c r="M183" i="3"/>
  <c r="B75" i="1"/>
  <c r="H75" i="1" s="1"/>
  <c r="L183" i="3"/>
  <c r="K183" i="3"/>
  <c r="J184" i="3"/>
  <c r="J182" i="3" s="1"/>
  <c r="F183" i="3"/>
  <c r="AM78" i="3"/>
  <c r="F81" i="1"/>
  <c r="AE79" i="3"/>
  <c r="AH79" i="3" s="1"/>
  <c r="AM156" i="3"/>
  <c r="Z183" i="3"/>
  <c r="K78" i="3"/>
  <c r="C27" i="3"/>
  <c r="X79" i="3"/>
  <c r="AA87" i="3" s="1"/>
  <c r="AY78" i="3" s="1"/>
  <c r="Y183" i="3"/>
  <c r="E183" i="3"/>
  <c r="AH130" i="3"/>
  <c r="J31" i="3"/>
  <c r="B69" i="1"/>
  <c r="H69" i="1" s="1"/>
  <c r="AN156" i="3"/>
  <c r="F61" i="1"/>
  <c r="X131" i="3"/>
  <c r="X129" i="3" s="1"/>
  <c r="J79" i="3"/>
  <c r="L79" i="3" s="1"/>
  <c r="AF130" i="3"/>
  <c r="F78" i="3"/>
  <c r="Q43" i="3"/>
  <c r="B77" i="1"/>
  <c r="H77" i="1" s="1"/>
  <c r="Y130" i="3"/>
  <c r="AL79" i="3"/>
  <c r="AO87" i="3" s="1"/>
  <c r="AY80" i="3" s="1"/>
  <c r="AL158" i="3"/>
  <c r="AO166" i="3" s="1"/>
  <c r="AY159" i="3" s="1"/>
  <c r="C79" i="3"/>
  <c r="C77" i="3" s="1"/>
  <c r="AA130" i="3"/>
  <c r="AO78" i="3"/>
  <c r="AA78" i="3"/>
  <c r="E78" i="3"/>
  <c r="Q41" i="3"/>
  <c r="B76" i="1"/>
  <c r="H76" i="1" s="1"/>
  <c r="AL53" i="3"/>
  <c r="AN53" i="3" s="1"/>
  <c r="X184" i="3"/>
  <c r="X182" i="3" s="1"/>
  <c r="Y182" i="3" s="1"/>
  <c r="Z130" i="3"/>
  <c r="AN78" i="3"/>
  <c r="Z78" i="3"/>
  <c r="D78" i="3"/>
  <c r="F103" i="3"/>
  <c r="L130" i="3"/>
  <c r="Q31" i="3"/>
  <c r="B79" i="1"/>
  <c r="H79" i="1" s="1"/>
  <c r="H58" i="1"/>
  <c r="B70" i="1"/>
  <c r="H70" i="1" s="1"/>
  <c r="B78" i="1"/>
  <c r="H78" i="1" s="1"/>
  <c r="B80" i="1"/>
  <c r="H80" i="1" s="1"/>
  <c r="Y78" i="3"/>
  <c r="M78" i="3"/>
  <c r="J43" i="3"/>
  <c r="J38" i="3"/>
  <c r="J36" i="3"/>
  <c r="B67" i="1"/>
  <c r="H67" i="1" s="1"/>
  <c r="C53" i="3"/>
  <c r="D53" i="3" s="1"/>
  <c r="B66" i="1"/>
  <c r="H66" i="1" s="1"/>
  <c r="J30" i="3"/>
  <c r="J37" i="3"/>
  <c r="J42" i="3"/>
  <c r="J41" i="3"/>
  <c r="J40" i="3"/>
  <c r="AA51" i="3"/>
  <c r="AE105" i="3"/>
  <c r="AH113" i="3" s="1"/>
  <c r="AY105" i="3" s="1"/>
  <c r="AO51" i="3"/>
  <c r="C105" i="3"/>
  <c r="D105" i="3" s="1"/>
  <c r="K130" i="3"/>
  <c r="AL131" i="3"/>
  <c r="AO131" i="3" s="1"/>
  <c r="Q79" i="3"/>
  <c r="R79" i="3" s="1"/>
  <c r="K103" i="3"/>
  <c r="M156" i="3"/>
  <c r="N164" i="3" s="1"/>
  <c r="AV155" i="3" s="1"/>
  <c r="AG103" i="3"/>
  <c r="J105" i="3"/>
  <c r="M113" i="3" s="1"/>
  <c r="AY102" i="3" s="1"/>
  <c r="L103" i="3"/>
  <c r="L51" i="3"/>
  <c r="G156" i="3"/>
  <c r="R78" i="3"/>
  <c r="M111" i="3"/>
  <c r="AU102" i="3" s="1"/>
  <c r="F51" i="3"/>
  <c r="J27" i="3"/>
  <c r="Z51" i="3"/>
  <c r="AH78" i="3"/>
  <c r="G19" i="1"/>
  <c r="Q27" i="3" s="1"/>
  <c r="T35" i="3" s="1"/>
  <c r="AC26" i="3" s="1"/>
  <c r="Y51" i="3"/>
  <c r="AG78" i="3"/>
  <c r="Q105" i="3"/>
  <c r="S105" i="3" s="1"/>
  <c r="R103" i="3"/>
  <c r="U111" i="3" s="1"/>
  <c r="AV103" i="3" s="1"/>
  <c r="AN103" i="3"/>
  <c r="Q131" i="3"/>
  <c r="T139" i="3" s="1"/>
  <c r="AY129" i="3" s="1"/>
  <c r="AO130" i="3"/>
  <c r="AF78" i="3"/>
  <c r="AN51" i="3"/>
  <c r="AN130" i="3"/>
  <c r="T130" i="3"/>
  <c r="T78" i="3"/>
  <c r="Z103" i="3"/>
  <c r="R51" i="3"/>
  <c r="U51" i="3" s="1"/>
  <c r="AM130" i="3"/>
  <c r="S130" i="3"/>
  <c r="S78" i="3"/>
  <c r="X53" i="3"/>
  <c r="Z53" i="3" s="1"/>
  <c r="R130" i="3"/>
  <c r="AW81" i="3"/>
  <c r="AU87" i="3" s="1"/>
  <c r="AP210" i="3" s="1"/>
  <c r="AW133" i="3"/>
  <c r="AU139" i="3" s="1"/>
  <c r="AP211" i="3" s="1"/>
  <c r="AO103" i="3"/>
  <c r="AO111" i="3"/>
  <c r="AU106" i="3" s="1"/>
  <c r="AH51" i="3"/>
  <c r="AO59" i="3"/>
  <c r="AU54" i="3" s="1"/>
  <c r="AU55" i="3" s="1"/>
  <c r="AU60" i="3" s="1"/>
  <c r="AF103" i="3"/>
  <c r="D158" i="3"/>
  <c r="Q157" i="3"/>
  <c r="R157" i="3" s="1"/>
  <c r="AL105" i="3"/>
  <c r="AN105" i="3" s="1"/>
  <c r="AG51" i="3"/>
  <c r="E51" i="3"/>
  <c r="D103" i="3"/>
  <c r="AH111" i="3"/>
  <c r="AU105" i="3" s="1"/>
  <c r="G164" i="3"/>
  <c r="AV154" i="3" s="1"/>
  <c r="AF51" i="3"/>
  <c r="D51" i="3"/>
  <c r="M130" i="3"/>
  <c r="M158" i="3"/>
  <c r="AH103" i="3"/>
  <c r="J157" i="3"/>
  <c r="M165" i="3" s="1"/>
  <c r="AW155" i="3" s="1"/>
  <c r="T158" i="3"/>
  <c r="AM51" i="3"/>
  <c r="G114" i="4"/>
  <c r="H104" i="1"/>
  <c r="H103" i="1"/>
  <c r="AW186" i="3"/>
  <c r="AU192" i="3" s="1"/>
  <c r="BD173" i="3" s="1"/>
  <c r="AA166" i="3"/>
  <c r="AY157" i="3" s="1"/>
  <c r="Z158" i="3"/>
  <c r="S158" i="3"/>
  <c r="AU160" i="3"/>
  <c r="AU165" i="3" s="1"/>
  <c r="L158" i="3"/>
  <c r="AO192" i="3"/>
  <c r="AY185" i="3" s="1"/>
  <c r="AL182" i="3"/>
  <c r="AN184" i="3"/>
  <c r="AO184" i="3"/>
  <c r="AM184" i="3"/>
  <c r="AP192" i="3" s="1"/>
  <c r="AZ185" i="3" s="1"/>
  <c r="AP183" i="3"/>
  <c r="AP191" i="3"/>
  <c r="AX185" i="3" s="1"/>
  <c r="AG158" i="3"/>
  <c r="AH166" i="3"/>
  <c r="AY158" i="3" s="1"/>
  <c r="AH158" i="3"/>
  <c r="AF158" i="3"/>
  <c r="AE157" i="3"/>
  <c r="AI164" i="3"/>
  <c r="AV158" i="3" s="1"/>
  <c r="AI156" i="3"/>
  <c r="AB164" i="3"/>
  <c r="AV157" i="3" s="1"/>
  <c r="AB156" i="3"/>
  <c r="Y158" i="3"/>
  <c r="X157" i="3"/>
  <c r="U156" i="3"/>
  <c r="U164" i="3"/>
  <c r="AV156" i="3" s="1"/>
  <c r="R158" i="3"/>
  <c r="L53" i="3"/>
  <c r="K158" i="3"/>
  <c r="M103" i="3"/>
  <c r="M51" i="3"/>
  <c r="F171" i="3"/>
  <c r="F158" i="3"/>
  <c r="E158" i="3"/>
  <c r="F166" i="3"/>
  <c r="AY154" i="3" s="1"/>
  <c r="C157" i="3"/>
  <c r="J105" i="1" l="1"/>
  <c r="J106" i="1" s="1"/>
  <c r="AP138" i="3"/>
  <c r="AX132" i="3" s="1"/>
  <c r="AP184" i="3"/>
  <c r="AP156" i="3"/>
  <c r="AP111" i="3"/>
  <c r="AV106" i="3" s="1"/>
  <c r="AP51" i="3"/>
  <c r="AP78" i="3"/>
  <c r="E7" i="11"/>
  <c r="G7" i="11" s="1"/>
  <c r="E34" i="11"/>
  <c r="G34" i="11" s="1"/>
  <c r="H34" i="11" s="1"/>
  <c r="E8" i="11"/>
  <c r="E35" i="11"/>
  <c r="G35" i="11" s="1"/>
  <c r="H35" i="11" s="1"/>
  <c r="C9" i="11"/>
  <c r="C36" i="11"/>
  <c r="I105" i="1"/>
  <c r="C106" i="1"/>
  <c r="AY211" i="3"/>
  <c r="G8" i="11"/>
  <c r="H8" i="11" s="1"/>
  <c r="C10" i="11"/>
  <c r="AF212" i="3"/>
  <c r="C25" i="3"/>
  <c r="D25" i="3" s="1"/>
  <c r="D27" i="3"/>
  <c r="Z109" i="8"/>
  <c r="AE109" i="8" s="1"/>
  <c r="AD109" i="8"/>
  <c r="Y112" i="8"/>
  <c r="J52" i="3"/>
  <c r="L52" i="3" s="1"/>
  <c r="K53" i="3"/>
  <c r="M53" i="3"/>
  <c r="BD181" i="3"/>
  <c r="D169" i="1"/>
  <c r="G168" i="1"/>
  <c r="AG184" i="3"/>
  <c r="S53" i="3"/>
  <c r="T53" i="3"/>
  <c r="Q52" i="3"/>
  <c r="S52" i="3" s="1"/>
  <c r="R53" i="3"/>
  <c r="U61" i="3" s="1"/>
  <c r="AZ51" i="3" s="1"/>
  <c r="M192" i="3"/>
  <c r="AY181" i="3" s="1"/>
  <c r="F27" i="3"/>
  <c r="J129" i="3"/>
  <c r="M137" i="3" s="1"/>
  <c r="AU128" i="3" s="1"/>
  <c r="T184" i="3"/>
  <c r="M139" i="3"/>
  <c r="AY128" i="3" s="1"/>
  <c r="F192" i="3"/>
  <c r="AY180" i="3" s="1"/>
  <c r="E79" i="3"/>
  <c r="F61" i="3"/>
  <c r="AY49" i="3" s="1"/>
  <c r="E53" i="3"/>
  <c r="X77" i="3"/>
  <c r="Y77" i="3" s="1"/>
  <c r="Z79" i="3"/>
  <c r="C52" i="3"/>
  <c r="E52" i="3" s="1"/>
  <c r="C182" i="3"/>
  <c r="E182" i="3" s="1"/>
  <c r="AE104" i="3"/>
  <c r="AH112" i="3" s="1"/>
  <c r="AW105" i="3" s="1"/>
  <c r="AB183" i="3"/>
  <c r="Q182" i="3"/>
  <c r="T190" i="3" s="1"/>
  <c r="AU182" i="3" s="1"/>
  <c r="D184" i="3"/>
  <c r="AN158" i="3"/>
  <c r="G86" i="3"/>
  <c r="AX75" i="3" s="1"/>
  <c r="AH61" i="3"/>
  <c r="AY53" i="3" s="1"/>
  <c r="AO158" i="3"/>
  <c r="E184" i="3"/>
  <c r="F53" i="3"/>
  <c r="F64" i="3" s="1"/>
  <c r="L131" i="3"/>
  <c r="AI191" i="3"/>
  <c r="AX184" i="3" s="1"/>
  <c r="AE182" i="3"/>
  <c r="AH182" i="3" s="1"/>
  <c r="N156" i="3"/>
  <c r="L184" i="3"/>
  <c r="AH105" i="3"/>
  <c r="AF105" i="3"/>
  <c r="AG105" i="3"/>
  <c r="AA192" i="3"/>
  <c r="AY183" i="3" s="1"/>
  <c r="Z105" i="3"/>
  <c r="AA105" i="3"/>
  <c r="X104" i="3"/>
  <c r="AA104" i="3" s="1"/>
  <c r="Y105" i="3"/>
  <c r="AE129" i="3"/>
  <c r="AG129" i="3" s="1"/>
  <c r="AH139" i="3"/>
  <c r="AY131" i="3" s="1"/>
  <c r="D131" i="3"/>
  <c r="C129" i="3"/>
  <c r="E129" i="3" s="1"/>
  <c r="AM158" i="3"/>
  <c r="AF184" i="3"/>
  <c r="Y79" i="3"/>
  <c r="AP158" i="3"/>
  <c r="AF79" i="3"/>
  <c r="AL157" i="3"/>
  <c r="AO165" i="3" s="1"/>
  <c r="AW159" i="3" s="1"/>
  <c r="N78" i="3"/>
  <c r="Y184" i="3"/>
  <c r="AH53" i="3"/>
  <c r="F131" i="3"/>
  <c r="AN79" i="3"/>
  <c r="AG53" i="3"/>
  <c r="AA139" i="3"/>
  <c r="AY130" i="3" s="1"/>
  <c r="K131" i="3"/>
  <c r="F139" i="3"/>
  <c r="AY127" i="3" s="1"/>
  <c r="AF53" i="3"/>
  <c r="Z131" i="3"/>
  <c r="AP103" i="3"/>
  <c r="F66" i="3"/>
  <c r="AO53" i="3"/>
  <c r="AL52" i="3"/>
  <c r="AB191" i="3"/>
  <c r="AX183" i="3" s="1"/>
  <c r="AH87" i="3"/>
  <c r="AY79" i="3" s="1"/>
  <c r="G191" i="3"/>
  <c r="AX180" i="3" s="1"/>
  <c r="AG79" i="3"/>
  <c r="I106" i="1"/>
  <c r="AP53" i="3"/>
  <c r="AE77" i="3"/>
  <c r="AH85" i="3" s="1"/>
  <c r="AU79" i="3" s="1"/>
  <c r="U103" i="3"/>
  <c r="C26" i="3"/>
  <c r="D26" i="3" s="1"/>
  <c r="G183" i="3"/>
  <c r="AF131" i="3"/>
  <c r="AH184" i="3"/>
  <c r="R184" i="3"/>
  <c r="AO79" i="3"/>
  <c r="AP79" i="3" s="1"/>
  <c r="S184" i="3"/>
  <c r="N183" i="3"/>
  <c r="N86" i="3"/>
  <c r="AX76" i="3" s="1"/>
  <c r="X52" i="3"/>
  <c r="AA60" i="3" s="1"/>
  <c r="AW52" i="3" s="1"/>
  <c r="Y53" i="3"/>
  <c r="AM53" i="3"/>
  <c r="AA53" i="3"/>
  <c r="AB78" i="3"/>
  <c r="M87" i="3"/>
  <c r="AY76" i="3" s="1"/>
  <c r="AP86" i="3"/>
  <c r="AX80" i="3" s="1"/>
  <c r="AI183" i="3"/>
  <c r="K79" i="3"/>
  <c r="AM79" i="3"/>
  <c r="M79" i="3"/>
  <c r="AP164" i="3"/>
  <c r="AV159" i="3" s="1"/>
  <c r="AV160" i="3" s="1"/>
  <c r="AV165" i="3" s="1"/>
  <c r="AW165" i="3" s="1"/>
  <c r="BF172" i="3" s="1"/>
  <c r="BF180" i="3" s="1"/>
  <c r="U191" i="3"/>
  <c r="AX182" i="3" s="1"/>
  <c r="N191" i="3"/>
  <c r="AX181" i="3" s="1"/>
  <c r="AB86" i="3"/>
  <c r="AX78" i="3" s="1"/>
  <c r="U183" i="3"/>
  <c r="AA131" i="3"/>
  <c r="G105" i="1"/>
  <c r="Y131" i="3"/>
  <c r="AB103" i="3"/>
  <c r="F35" i="3"/>
  <c r="AC24" i="3" s="1"/>
  <c r="AA79" i="3"/>
  <c r="F87" i="3"/>
  <c r="AY75" i="3" s="1"/>
  <c r="M184" i="3"/>
  <c r="AO61" i="3"/>
  <c r="AY54" i="3" s="1"/>
  <c r="AL77" i="3"/>
  <c r="AN77" i="3" s="1"/>
  <c r="J77" i="3"/>
  <c r="K77" i="3" s="1"/>
  <c r="K184" i="3"/>
  <c r="G130" i="3"/>
  <c r="L27" i="3"/>
  <c r="AB130" i="3"/>
  <c r="N111" i="3"/>
  <c r="AV102" i="3" s="1"/>
  <c r="T113" i="3"/>
  <c r="AY103" i="3" s="1"/>
  <c r="Z184" i="3"/>
  <c r="AG131" i="3"/>
  <c r="T105" i="3"/>
  <c r="AB138" i="3"/>
  <c r="AX130" i="3" s="1"/>
  <c r="AA184" i="3"/>
  <c r="G78" i="3"/>
  <c r="AA61" i="3"/>
  <c r="AY52" i="3" s="1"/>
  <c r="G138" i="3"/>
  <c r="AX127" i="3" s="1"/>
  <c r="G103" i="3"/>
  <c r="E27" i="3"/>
  <c r="AP59" i="3"/>
  <c r="AV54" i="3" s="1"/>
  <c r="Z182" i="3"/>
  <c r="N138" i="3"/>
  <c r="AX128" i="3" s="1"/>
  <c r="F79" i="3"/>
  <c r="AI138" i="3"/>
  <c r="AX131" i="3" s="1"/>
  <c r="Q104" i="3"/>
  <c r="T112" i="3" s="1"/>
  <c r="AW103" i="3" s="1"/>
  <c r="R105" i="3"/>
  <c r="D79" i="3"/>
  <c r="AO105" i="3"/>
  <c r="AB111" i="3"/>
  <c r="AV104" i="3" s="1"/>
  <c r="D77" i="3"/>
  <c r="F85" i="3"/>
  <c r="AU75" i="3" s="1"/>
  <c r="E77" i="3"/>
  <c r="F77" i="3"/>
  <c r="AI130" i="3"/>
  <c r="S157" i="3"/>
  <c r="AI103" i="3"/>
  <c r="N130" i="3"/>
  <c r="Q77" i="3"/>
  <c r="T85" i="3" s="1"/>
  <c r="AU77" i="3" s="1"/>
  <c r="T87" i="3"/>
  <c r="AY77" i="3" s="1"/>
  <c r="N59" i="3"/>
  <c r="AV50" i="3" s="1"/>
  <c r="T157" i="3"/>
  <c r="G111" i="3"/>
  <c r="AV101" i="3" s="1"/>
  <c r="S79" i="3"/>
  <c r="R27" i="3"/>
  <c r="T79" i="3"/>
  <c r="AI78" i="3"/>
  <c r="Q25" i="3"/>
  <c r="S25" i="3" s="1"/>
  <c r="T27" i="3"/>
  <c r="J26" i="3"/>
  <c r="K27" i="3"/>
  <c r="AP130" i="3"/>
  <c r="AB51" i="3"/>
  <c r="F105" i="3"/>
  <c r="AM131" i="3"/>
  <c r="E105" i="3"/>
  <c r="U138" i="3"/>
  <c r="AX129" i="3" s="1"/>
  <c r="K157" i="3"/>
  <c r="U59" i="3"/>
  <c r="AV51" i="3" s="1"/>
  <c r="AI86" i="3"/>
  <c r="AX79" i="3" s="1"/>
  <c r="F118" i="3"/>
  <c r="C104" i="3"/>
  <c r="L157" i="3"/>
  <c r="AO139" i="3"/>
  <c r="AY132" i="3" s="1"/>
  <c r="Q129" i="3"/>
  <c r="T137" i="3" s="1"/>
  <c r="AU129" i="3" s="1"/>
  <c r="AL129" i="3"/>
  <c r="AO129" i="3" s="1"/>
  <c r="M157" i="3"/>
  <c r="F113" i="3"/>
  <c r="AY101" i="3" s="1"/>
  <c r="AN131" i="3"/>
  <c r="S131" i="3"/>
  <c r="T131" i="3"/>
  <c r="U130" i="3"/>
  <c r="R131" i="3"/>
  <c r="AM105" i="3"/>
  <c r="AP105" i="3" s="1"/>
  <c r="G166" i="3"/>
  <c r="AZ154" i="3" s="1"/>
  <c r="AU107" i="3"/>
  <c r="AU112" i="3" s="1"/>
  <c r="AL104" i="3"/>
  <c r="AM104" i="3" s="1"/>
  <c r="J104" i="3"/>
  <c r="M112" i="3" s="1"/>
  <c r="AW102" i="3" s="1"/>
  <c r="G59" i="3"/>
  <c r="AV49" i="3" s="1"/>
  <c r="U78" i="3"/>
  <c r="Q26" i="3"/>
  <c r="R26" i="3" s="1"/>
  <c r="S27" i="3"/>
  <c r="AO113" i="3"/>
  <c r="AY106" i="3" s="1"/>
  <c r="M105" i="3"/>
  <c r="L105" i="3"/>
  <c r="K105" i="3"/>
  <c r="U86" i="3"/>
  <c r="AX77" i="3" s="1"/>
  <c r="AI59" i="3"/>
  <c r="AV53" i="3" s="1"/>
  <c r="AI111" i="3"/>
  <c r="AV105" i="3" s="1"/>
  <c r="T165" i="3"/>
  <c r="AW156" i="3" s="1"/>
  <c r="G20" i="1"/>
  <c r="AI158" i="3"/>
  <c r="AB59" i="3"/>
  <c r="AV52" i="3" s="1"/>
  <c r="M27" i="3"/>
  <c r="J25" i="3"/>
  <c r="M35" i="3"/>
  <c r="AC25" i="3" s="1"/>
  <c r="AI51" i="3"/>
  <c r="G51" i="3"/>
  <c r="H105" i="1"/>
  <c r="AY210" i="3"/>
  <c r="AY160" i="3"/>
  <c r="AU167" i="3" s="1"/>
  <c r="BD172" i="3"/>
  <c r="BD180" i="3" s="1"/>
  <c r="G158" i="3"/>
  <c r="AA190" i="3"/>
  <c r="AU183" i="3" s="1"/>
  <c r="AA182" i="3"/>
  <c r="AM182" i="3"/>
  <c r="AP182" i="3" s="1"/>
  <c r="AO190" i="3"/>
  <c r="AU185" i="3" s="1"/>
  <c r="AO182" i="3"/>
  <c r="AN182" i="3"/>
  <c r="AH165" i="3"/>
  <c r="AW158" i="3" s="1"/>
  <c r="AG157" i="3"/>
  <c r="AH157" i="3"/>
  <c r="AF157" i="3"/>
  <c r="AI166" i="3"/>
  <c r="AZ158" i="3" s="1"/>
  <c r="Y157" i="3"/>
  <c r="AA165" i="3"/>
  <c r="AW157" i="3" s="1"/>
  <c r="AA157" i="3"/>
  <c r="Z157" i="3"/>
  <c r="AB166" i="3"/>
  <c r="AZ157" i="3" s="1"/>
  <c r="AB158" i="3"/>
  <c r="U166" i="3"/>
  <c r="AZ156" i="3" s="1"/>
  <c r="U158" i="3"/>
  <c r="N103" i="3"/>
  <c r="N166" i="3"/>
  <c r="AZ155" i="3" s="1"/>
  <c r="N158" i="3"/>
  <c r="K182" i="3"/>
  <c r="M190" i="3"/>
  <c r="AU181" i="3" s="1"/>
  <c r="L182" i="3"/>
  <c r="M182" i="3"/>
  <c r="N51" i="3"/>
  <c r="F173" i="3"/>
  <c r="F169" i="3"/>
  <c r="D157" i="3"/>
  <c r="F157" i="3"/>
  <c r="E157" i="3"/>
  <c r="F165" i="3"/>
  <c r="AW154" i="3" s="1"/>
  <c r="Z129" i="3"/>
  <c r="AA129" i="3"/>
  <c r="AA137" i="3"/>
  <c r="AU130" i="3" s="1"/>
  <c r="Y129" i="3"/>
  <c r="AH60" i="3"/>
  <c r="AW53" i="3" s="1"/>
  <c r="AF52" i="3"/>
  <c r="AG52" i="3"/>
  <c r="AH52" i="3"/>
  <c r="G107" i="1" l="1"/>
  <c r="G106" i="1"/>
  <c r="J107" i="1"/>
  <c r="AP131" i="3"/>
  <c r="AP190" i="3"/>
  <c r="AV185" i="3" s="1"/>
  <c r="AP61" i="3"/>
  <c r="AZ54" i="3" s="1"/>
  <c r="AP113" i="3"/>
  <c r="AZ106" i="3" s="1"/>
  <c r="AP139" i="3"/>
  <c r="AZ132" i="3" s="1"/>
  <c r="AP87" i="3"/>
  <c r="AZ80" i="3" s="1"/>
  <c r="AP166" i="3"/>
  <c r="AZ159" i="3" s="1"/>
  <c r="AZ160" i="3" s="1"/>
  <c r="AV167" i="3" s="1"/>
  <c r="AW167" i="3" s="1"/>
  <c r="E9" i="11"/>
  <c r="G9" i="11" s="1"/>
  <c r="H9" i="11" s="1"/>
  <c r="E36" i="11"/>
  <c r="G36" i="11" s="1"/>
  <c r="H36" i="11" s="1"/>
  <c r="C107" i="1"/>
  <c r="C38" i="11" s="1"/>
  <c r="C37" i="11"/>
  <c r="H7" i="11"/>
  <c r="AY212" i="3"/>
  <c r="U53" i="3"/>
  <c r="N53" i="3"/>
  <c r="K52" i="3"/>
  <c r="N61" i="3"/>
  <c r="AZ50" i="3" s="1"/>
  <c r="M52" i="3"/>
  <c r="M60" i="3"/>
  <c r="AW50" i="3" s="1"/>
  <c r="AP212" i="3"/>
  <c r="AF213" i="3"/>
  <c r="AF214" i="3" s="1"/>
  <c r="D170" i="1"/>
  <c r="G169" i="1"/>
  <c r="R52" i="3"/>
  <c r="T52" i="3"/>
  <c r="U52" i="3" s="1"/>
  <c r="T60" i="3"/>
  <c r="AW51" i="3" s="1"/>
  <c r="K129" i="3"/>
  <c r="M129" i="3"/>
  <c r="L129" i="3"/>
  <c r="AY186" i="3"/>
  <c r="AU193" i="3" s="1"/>
  <c r="BD174" i="3" s="1"/>
  <c r="AH104" i="3"/>
  <c r="D182" i="3"/>
  <c r="D52" i="3"/>
  <c r="F52" i="3"/>
  <c r="F60" i="3"/>
  <c r="AW49" i="3" s="1"/>
  <c r="Z77" i="3"/>
  <c r="F182" i="3"/>
  <c r="AA85" i="3"/>
  <c r="AU78" i="3" s="1"/>
  <c r="AA77" i="3"/>
  <c r="AG104" i="3"/>
  <c r="R182" i="3"/>
  <c r="U190" i="3" s="1"/>
  <c r="AV182" i="3" s="1"/>
  <c r="AA112" i="3"/>
  <c r="AW104" i="3" s="1"/>
  <c r="AF104" i="3"/>
  <c r="AB105" i="3"/>
  <c r="F190" i="3"/>
  <c r="AU180" i="3" s="1"/>
  <c r="AO157" i="3"/>
  <c r="AI53" i="3"/>
  <c r="AY55" i="3"/>
  <c r="AU62" i="3" s="1"/>
  <c r="G184" i="3"/>
  <c r="AH77" i="3"/>
  <c r="G61" i="3"/>
  <c r="AZ49" i="3" s="1"/>
  <c r="AN157" i="3"/>
  <c r="AH190" i="3"/>
  <c r="AU184" i="3" s="1"/>
  <c r="AA52" i="3"/>
  <c r="Z104" i="3"/>
  <c r="AP157" i="3"/>
  <c r="Y104" i="3"/>
  <c r="F137" i="3"/>
  <c r="AU127" i="3" s="1"/>
  <c r="G192" i="3"/>
  <c r="AZ180" i="3" s="1"/>
  <c r="F129" i="3"/>
  <c r="F68" i="3"/>
  <c r="G53" i="3"/>
  <c r="D129" i="3"/>
  <c r="N131" i="3"/>
  <c r="AI113" i="3"/>
  <c r="AZ105" i="3" s="1"/>
  <c r="AB113" i="3"/>
  <c r="AZ104" i="3" s="1"/>
  <c r="AG182" i="3"/>
  <c r="AF182" i="3"/>
  <c r="AI105" i="3"/>
  <c r="AH137" i="3"/>
  <c r="AU131" i="3" s="1"/>
  <c r="AF129" i="3"/>
  <c r="AH129" i="3"/>
  <c r="G139" i="3"/>
  <c r="AZ127" i="3" s="1"/>
  <c r="AO52" i="3"/>
  <c r="AN52" i="3"/>
  <c r="G131" i="3"/>
  <c r="AB87" i="3"/>
  <c r="AZ78" i="3" s="1"/>
  <c r="AI184" i="3"/>
  <c r="AM157" i="3"/>
  <c r="AP165" i="3" s="1"/>
  <c r="AX159" i="3" s="1"/>
  <c r="AI87" i="3"/>
  <c r="AZ79" i="3" s="1"/>
  <c r="AF77" i="3"/>
  <c r="AY133" i="3"/>
  <c r="AU140" i="3" s="1"/>
  <c r="AQ211" i="3" s="1"/>
  <c r="N139" i="3"/>
  <c r="AZ128" i="3" s="1"/>
  <c r="AI131" i="3"/>
  <c r="AI61" i="3"/>
  <c r="AZ53" i="3" s="1"/>
  <c r="Z52" i="3"/>
  <c r="AM52" i="3"/>
  <c r="AO60" i="3"/>
  <c r="AW54" i="3" s="1"/>
  <c r="AG77" i="3"/>
  <c r="AB53" i="3"/>
  <c r="K104" i="3"/>
  <c r="F26" i="3"/>
  <c r="AI192" i="3"/>
  <c r="AZ184" i="3" s="1"/>
  <c r="F34" i="3"/>
  <c r="AA24" i="3" s="1"/>
  <c r="N87" i="3"/>
  <c r="AZ76" i="3" s="1"/>
  <c r="U192" i="3"/>
  <c r="AZ182" i="3" s="1"/>
  <c r="E26" i="3"/>
  <c r="Y52" i="3"/>
  <c r="U184" i="3"/>
  <c r="N79" i="3"/>
  <c r="AI79" i="3"/>
  <c r="AY81" i="3"/>
  <c r="AU88" i="3" s="1"/>
  <c r="AQ210" i="3" s="1"/>
  <c r="G35" i="3"/>
  <c r="AD24" i="3" s="1"/>
  <c r="AB61" i="3"/>
  <c r="AZ52" i="3" s="1"/>
  <c r="AX186" i="3"/>
  <c r="AV192" i="3" s="1"/>
  <c r="AW192" i="3" s="1"/>
  <c r="K224" i="3" s="1"/>
  <c r="L224" i="3" s="1"/>
  <c r="L226" i="3" s="1"/>
  <c r="L228" i="3" s="1"/>
  <c r="L230" i="3" s="1"/>
  <c r="AJ212" i="3" s="1"/>
  <c r="L104" i="3"/>
  <c r="AO77" i="3"/>
  <c r="AM77" i="3"/>
  <c r="AP85" i="3" s="1"/>
  <c r="AV80" i="3" s="1"/>
  <c r="T26" i="3"/>
  <c r="U34" i="3" s="1"/>
  <c r="AB26" i="3" s="1"/>
  <c r="L77" i="3"/>
  <c r="M85" i="3"/>
  <c r="AU76" i="3" s="1"/>
  <c r="M77" i="3"/>
  <c r="AO85" i="3"/>
  <c r="AU80" i="3" s="1"/>
  <c r="AP77" i="3"/>
  <c r="AB192" i="3"/>
  <c r="AZ183" i="3" s="1"/>
  <c r="N192" i="3"/>
  <c r="AZ181" i="3" s="1"/>
  <c r="AB131" i="3"/>
  <c r="AB79" i="3"/>
  <c r="AB139" i="3"/>
  <c r="AZ130" i="3" s="1"/>
  <c r="AC27" i="3"/>
  <c r="X34" i="3" s="1"/>
  <c r="BE172" i="3"/>
  <c r="G87" i="3"/>
  <c r="AZ75" i="3" s="1"/>
  <c r="R129" i="3"/>
  <c r="U137" i="3" s="1"/>
  <c r="AV129" i="3" s="1"/>
  <c r="M104" i="3"/>
  <c r="AX133" i="3"/>
  <c r="AV139" i="3" s="1"/>
  <c r="AO211" i="3" s="1"/>
  <c r="AB184" i="3"/>
  <c r="T25" i="3"/>
  <c r="AV107" i="3"/>
  <c r="AV112" i="3" s="1"/>
  <c r="AM211" i="3" s="1"/>
  <c r="S26" i="3"/>
  <c r="N184" i="3"/>
  <c r="U131" i="3"/>
  <c r="G77" i="3"/>
  <c r="R25" i="3"/>
  <c r="U33" i="3" s="1"/>
  <c r="Z26" i="3" s="1"/>
  <c r="G79" i="3"/>
  <c r="AI139" i="3"/>
  <c r="AZ131" i="3" s="1"/>
  <c r="G27" i="3"/>
  <c r="AN129" i="3"/>
  <c r="T33" i="3"/>
  <c r="Y26" i="3" s="1"/>
  <c r="U113" i="3"/>
  <c r="AZ103" i="3" s="1"/>
  <c r="AV55" i="3"/>
  <c r="AV60" i="3" s="1"/>
  <c r="F25" i="3"/>
  <c r="F33" i="3"/>
  <c r="E25" i="3"/>
  <c r="U105" i="3"/>
  <c r="U79" i="3"/>
  <c r="AM129" i="3"/>
  <c r="R77" i="3"/>
  <c r="U85" i="3" s="1"/>
  <c r="AV77" i="3" s="1"/>
  <c r="AO137" i="3"/>
  <c r="AU132" i="3" s="1"/>
  <c r="T104" i="3"/>
  <c r="R104" i="3"/>
  <c r="N165" i="3"/>
  <c r="AX155" i="3" s="1"/>
  <c r="G85" i="3"/>
  <c r="AV75" i="3" s="1"/>
  <c r="AB182" i="3"/>
  <c r="U157" i="3"/>
  <c r="S104" i="3"/>
  <c r="U165" i="3"/>
  <c r="AX156" i="3" s="1"/>
  <c r="U139" i="3"/>
  <c r="AZ129" i="3" s="1"/>
  <c r="N113" i="3"/>
  <c r="AZ102" i="3" s="1"/>
  <c r="U87" i="3"/>
  <c r="AZ77" i="3" s="1"/>
  <c r="N157" i="3"/>
  <c r="N105" i="3"/>
  <c r="AX81" i="3"/>
  <c r="AV87" i="3" s="1"/>
  <c r="AW87" i="3" s="1"/>
  <c r="AN210" i="3" s="1"/>
  <c r="AU210" i="3" s="1"/>
  <c r="AY107" i="3"/>
  <c r="AU114" i="3" s="1"/>
  <c r="T34" i="3"/>
  <c r="AA26" i="3" s="1"/>
  <c r="K26" i="3"/>
  <c r="M34" i="3"/>
  <c r="AA25" i="3" s="1"/>
  <c r="L26" i="3"/>
  <c r="M26" i="3"/>
  <c r="F116" i="3"/>
  <c r="F120" i="3"/>
  <c r="F112" i="3"/>
  <c r="AW101" i="3" s="1"/>
  <c r="D104" i="3"/>
  <c r="E104" i="3"/>
  <c r="F104" i="3"/>
  <c r="G113" i="3"/>
  <c r="AZ101" i="3" s="1"/>
  <c r="G105" i="3"/>
  <c r="AO112" i="3"/>
  <c r="AW106" i="3" s="1"/>
  <c r="U25" i="3"/>
  <c r="U27" i="3"/>
  <c r="U35" i="3"/>
  <c r="AD26" i="3" s="1"/>
  <c r="AO104" i="3"/>
  <c r="AN104" i="3"/>
  <c r="AP112" i="3" s="1"/>
  <c r="AX106" i="3" s="1"/>
  <c r="AB157" i="3"/>
  <c r="K25" i="3"/>
  <c r="M25" i="3"/>
  <c r="M33" i="3"/>
  <c r="Y25" i="3" s="1"/>
  <c r="L25" i="3"/>
  <c r="N35" i="3"/>
  <c r="AD25" i="3" s="1"/>
  <c r="N27" i="3"/>
  <c r="N182" i="3"/>
  <c r="AB137" i="3"/>
  <c r="AV130" i="3" s="1"/>
  <c r="U26" i="3"/>
  <c r="AI52" i="3"/>
  <c r="AI157" i="3"/>
  <c r="H106" i="1"/>
  <c r="AB190" i="3"/>
  <c r="AV183" i="3" s="1"/>
  <c r="N190" i="3"/>
  <c r="AV181" i="3" s="1"/>
  <c r="AW160" i="3"/>
  <c r="AU166" i="3" s="1"/>
  <c r="AI165" i="3"/>
  <c r="AX158" i="3" s="1"/>
  <c r="AB165" i="3"/>
  <c r="AX157" i="3" s="1"/>
  <c r="N52" i="3"/>
  <c r="G165" i="3"/>
  <c r="AX154" i="3" s="1"/>
  <c r="G157" i="3"/>
  <c r="AB129" i="3"/>
  <c r="AI60" i="3"/>
  <c r="AX53" i="3" s="1"/>
  <c r="J108" i="1" l="1"/>
  <c r="J109" i="1" s="1"/>
  <c r="G108" i="1"/>
  <c r="C108" i="1"/>
  <c r="C109" i="1" s="1"/>
  <c r="C13" i="11" s="1"/>
  <c r="C11" i="11"/>
  <c r="I107" i="1"/>
  <c r="AP104" i="3"/>
  <c r="AP137" i="3"/>
  <c r="AV132" i="3" s="1"/>
  <c r="AP60" i="3"/>
  <c r="AX54" i="3" s="1"/>
  <c r="AP52" i="3"/>
  <c r="AP129" i="3"/>
  <c r="AC231" i="3"/>
  <c r="AM231" i="3" s="1"/>
  <c r="AC243" i="3"/>
  <c r="AM243" i="3" s="1"/>
  <c r="AC251" i="3"/>
  <c r="AM251" i="3" s="1"/>
  <c r="AC259" i="3"/>
  <c r="AM259" i="3" s="1"/>
  <c r="AC252" i="3"/>
  <c r="AM252" i="3" s="1"/>
  <c r="AC234" i="3"/>
  <c r="AM234" i="3" s="1"/>
  <c r="AC254" i="3"/>
  <c r="AM254" i="3" s="1"/>
  <c r="AC227" i="3"/>
  <c r="AM227" i="3" s="1"/>
  <c r="AC235" i="3"/>
  <c r="AM235" i="3" s="1"/>
  <c r="AC239" i="3"/>
  <c r="AM239" i="3" s="1"/>
  <c r="AC247" i="3"/>
  <c r="AM247" i="3" s="1"/>
  <c r="AC255" i="3"/>
  <c r="AM255" i="3" s="1"/>
  <c r="AC256" i="3"/>
  <c r="AM256" i="3" s="1"/>
  <c r="AC238" i="3"/>
  <c r="AM238" i="3" s="1"/>
  <c r="AC242" i="3"/>
  <c r="AM242" i="3" s="1"/>
  <c r="AC258" i="3"/>
  <c r="AM258" i="3" s="1"/>
  <c r="AC228" i="3"/>
  <c r="AM228" i="3" s="1"/>
  <c r="AC232" i="3"/>
  <c r="AM232" i="3" s="1"/>
  <c r="AC236" i="3"/>
  <c r="AM236" i="3" s="1"/>
  <c r="AC240" i="3"/>
  <c r="AM240" i="3" s="1"/>
  <c r="AC244" i="3"/>
  <c r="AM244" i="3" s="1"/>
  <c r="AC248" i="3"/>
  <c r="AM248" i="3" s="1"/>
  <c r="AC230" i="3"/>
  <c r="AM230" i="3" s="1"/>
  <c r="AC250" i="3"/>
  <c r="AM250" i="3" s="1"/>
  <c r="AC225" i="3"/>
  <c r="AM225" i="3" s="1"/>
  <c r="AC229" i="3"/>
  <c r="AM229" i="3" s="1"/>
  <c r="AC233" i="3"/>
  <c r="AM233" i="3" s="1"/>
  <c r="AC237" i="3"/>
  <c r="AM237" i="3" s="1"/>
  <c r="AC241" i="3"/>
  <c r="AM241" i="3" s="1"/>
  <c r="AC245" i="3"/>
  <c r="AM245" i="3" s="1"/>
  <c r="AC249" i="3"/>
  <c r="AM249" i="3" s="1"/>
  <c r="AC253" i="3"/>
  <c r="AM253" i="3" s="1"/>
  <c r="AC257" i="3"/>
  <c r="AM257" i="3" s="1"/>
  <c r="AC226" i="3"/>
  <c r="AM226" i="3" s="1"/>
  <c r="AC246" i="3"/>
  <c r="AM246" i="3" s="1"/>
  <c r="C39" i="11"/>
  <c r="E10" i="11"/>
  <c r="G10" i="11" s="1"/>
  <c r="H10" i="11" s="1"/>
  <c r="E37" i="11"/>
  <c r="G37" i="11" s="1"/>
  <c r="H37" i="11" s="1"/>
  <c r="N60" i="3"/>
  <c r="AX50" i="3" s="1"/>
  <c r="U60" i="3"/>
  <c r="AX51" i="3" s="1"/>
  <c r="W210" i="3"/>
  <c r="W260" i="3" s="1"/>
  <c r="N34" i="3"/>
  <c r="AB25" i="3" s="1"/>
  <c r="AW60" i="3"/>
  <c r="AM210" i="3"/>
  <c r="AO210" i="3"/>
  <c r="AP213" i="3"/>
  <c r="BE180" i="3"/>
  <c r="AC215" i="3"/>
  <c r="AM215" i="3" s="1"/>
  <c r="AC221" i="3"/>
  <c r="AM221" i="3" s="1"/>
  <c r="AC224" i="3"/>
  <c r="AM224" i="3" s="1"/>
  <c r="AC212" i="3"/>
  <c r="AC260" i="3" s="1"/>
  <c r="F23" i="4" s="1"/>
  <c r="AC216" i="3"/>
  <c r="AM216" i="3" s="1"/>
  <c r="AC219" i="3"/>
  <c r="AM219" i="3" s="1"/>
  <c r="AC220" i="3"/>
  <c r="AM220" i="3" s="1"/>
  <c r="AC223" i="3"/>
  <c r="AM223" i="3" s="1"/>
  <c r="AC213" i="3"/>
  <c r="AM213" i="3" s="1"/>
  <c r="AC222" i="3"/>
  <c r="AM222" i="3" s="1"/>
  <c r="AC217" i="3"/>
  <c r="AM217" i="3" s="1"/>
  <c r="AC218" i="3"/>
  <c r="AM218" i="3" s="1"/>
  <c r="AC214" i="3"/>
  <c r="AM214" i="3" s="1"/>
  <c r="C224" i="3"/>
  <c r="C226" i="3" s="1"/>
  <c r="C228" i="3" s="1"/>
  <c r="C230" i="3" s="1"/>
  <c r="AS210" i="3" s="1"/>
  <c r="Y24" i="3"/>
  <c r="Y27" i="3" s="1"/>
  <c r="X32" i="3" s="1"/>
  <c r="E15" i="4" s="1"/>
  <c r="E17" i="4"/>
  <c r="V7" i="4" s="1"/>
  <c r="AQ209" i="3"/>
  <c r="BD182" i="3"/>
  <c r="D171" i="1"/>
  <c r="G170" i="1"/>
  <c r="N137" i="3"/>
  <c r="AV128" i="3" s="1"/>
  <c r="N129" i="3"/>
  <c r="AB77" i="3"/>
  <c r="G60" i="3"/>
  <c r="AX49" i="3" s="1"/>
  <c r="G182" i="3"/>
  <c r="AB85" i="3"/>
  <c r="AV78" i="3" s="1"/>
  <c r="G190" i="3"/>
  <c r="AV180" i="3" s="1"/>
  <c r="G52" i="3"/>
  <c r="AW55" i="3"/>
  <c r="AU61" i="3" s="1"/>
  <c r="AI104" i="3"/>
  <c r="AI112" i="3"/>
  <c r="AX105" i="3" s="1"/>
  <c r="AU133" i="3"/>
  <c r="AU138" i="3" s="1"/>
  <c r="AU186" i="3"/>
  <c r="AU191" i="3" s="1"/>
  <c r="U182" i="3"/>
  <c r="AI190" i="3"/>
  <c r="AV184" i="3" s="1"/>
  <c r="G137" i="3"/>
  <c r="AV127" i="3" s="1"/>
  <c r="AB112" i="3"/>
  <c r="AX104" i="3" s="1"/>
  <c r="AB52" i="3"/>
  <c r="AB60" i="3"/>
  <c r="AX52" i="3" s="1"/>
  <c r="G26" i="3"/>
  <c r="G129" i="3"/>
  <c r="AB104" i="3"/>
  <c r="AI182" i="3"/>
  <c r="AI85" i="3"/>
  <c r="AV79" i="3" s="1"/>
  <c r="AI77" i="3"/>
  <c r="AI137" i="3"/>
  <c r="AV131" i="3" s="1"/>
  <c r="AI129" i="3"/>
  <c r="G34" i="3"/>
  <c r="AB24" i="3" s="1"/>
  <c r="AZ55" i="3"/>
  <c r="AV62" i="3" s="1"/>
  <c r="AW62" i="3" s="1"/>
  <c r="AZ81" i="3"/>
  <c r="AV88" i="3" s="1"/>
  <c r="AR210" i="3" s="1"/>
  <c r="U129" i="3"/>
  <c r="N77" i="3"/>
  <c r="AZ186" i="3"/>
  <c r="AV193" i="3" s="1"/>
  <c r="BE174" i="3" s="1"/>
  <c r="AU81" i="3"/>
  <c r="AU86" i="3" s="1"/>
  <c r="K226" i="3"/>
  <c r="K228" i="3" s="1"/>
  <c r="K230" i="3" s="1"/>
  <c r="BF173" i="3"/>
  <c r="BF181" i="3" s="1"/>
  <c r="N104" i="3"/>
  <c r="BE173" i="3"/>
  <c r="N85" i="3"/>
  <c r="AV76" i="3" s="1"/>
  <c r="AW112" i="3"/>
  <c r="N112" i="3"/>
  <c r="AX102" i="3" s="1"/>
  <c r="AZ133" i="3"/>
  <c r="AV140" i="3" s="1"/>
  <c r="AR211" i="3" s="1"/>
  <c r="AW139" i="3"/>
  <c r="AW107" i="3"/>
  <c r="AU113" i="3" s="1"/>
  <c r="U77" i="3"/>
  <c r="AZ107" i="3"/>
  <c r="AV114" i="3" s="1"/>
  <c r="AW114" i="3" s="1"/>
  <c r="G33" i="3"/>
  <c r="Z24" i="3" s="1"/>
  <c r="U104" i="3"/>
  <c r="AA27" i="3"/>
  <c r="X33" i="3" s="1"/>
  <c r="G25" i="3"/>
  <c r="AD27" i="3"/>
  <c r="Y34" i="3" s="1"/>
  <c r="U112" i="3"/>
  <c r="AX103" i="3" s="1"/>
  <c r="C110" i="1"/>
  <c r="I109" i="1"/>
  <c r="G104" i="3"/>
  <c r="N26" i="3"/>
  <c r="G112" i="3"/>
  <c r="AX101" i="3" s="1"/>
  <c r="N25" i="3"/>
  <c r="AX160" i="3"/>
  <c r="AV166" i="3" s="1"/>
  <c r="AW166" i="3" s="1"/>
  <c r="N33" i="3"/>
  <c r="Z25" i="3" s="1"/>
  <c r="H107" i="1"/>
  <c r="AY213" i="3"/>
  <c r="AF215" i="3"/>
  <c r="AP214" i="3"/>
  <c r="AT212" i="3"/>
  <c r="AJ213" i="3"/>
  <c r="J110" i="1" l="1"/>
  <c r="J111" i="1" s="1"/>
  <c r="C12" i="11"/>
  <c r="C40" i="11"/>
  <c r="I108" i="1"/>
  <c r="E38" i="11"/>
  <c r="G38" i="11" s="1"/>
  <c r="H38" i="11" s="1"/>
  <c r="E11" i="11"/>
  <c r="G11" i="11" s="1"/>
  <c r="C14" i="11"/>
  <c r="C41" i="11"/>
  <c r="AY214" i="3"/>
  <c r="AB27" i="3"/>
  <c r="Y33" i="3" s="1"/>
  <c r="F16" i="4" s="1"/>
  <c r="R14" i="4" s="1"/>
  <c r="D224" i="3"/>
  <c r="D226" i="3" s="1"/>
  <c r="D228" i="3" s="1"/>
  <c r="D230" i="3" s="1"/>
  <c r="AT210" i="3" s="1"/>
  <c r="AX210" i="3" s="1"/>
  <c r="AZ210" i="3" s="1"/>
  <c r="AN211" i="3"/>
  <c r="Z211" i="3"/>
  <c r="Z260" i="3" s="1"/>
  <c r="AG212" i="3"/>
  <c r="AG213" i="3" s="1"/>
  <c r="AG214" i="3" s="1"/>
  <c r="AG215" i="3" s="1"/>
  <c r="AG216" i="3" s="1"/>
  <c r="AG217" i="3" s="1"/>
  <c r="AG218" i="3" s="1"/>
  <c r="AG219" i="3" s="1"/>
  <c r="AG220" i="3" s="1"/>
  <c r="AG221" i="3" s="1"/>
  <c r="AG222" i="3" s="1"/>
  <c r="AG223" i="3" s="1"/>
  <c r="AG224" i="3" s="1"/>
  <c r="AG225" i="3" s="1"/>
  <c r="AG226" i="3" s="1"/>
  <c r="AG227" i="3" s="1"/>
  <c r="AG228" i="3" s="1"/>
  <c r="AG229" i="3" s="1"/>
  <c r="AG230" i="3" s="1"/>
  <c r="AI212" i="3"/>
  <c r="AI213" i="3" s="1"/>
  <c r="AV186" i="3"/>
  <c r="AV191" i="3" s="1"/>
  <c r="AW191" i="3" s="1"/>
  <c r="E16" i="4"/>
  <c r="R13" i="4" s="1"/>
  <c r="AP209" i="3"/>
  <c r="R9" i="4"/>
  <c r="AL209" i="3"/>
  <c r="F17" i="4"/>
  <c r="G17" i="4" s="1"/>
  <c r="AR209" i="3"/>
  <c r="BE181" i="3"/>
  <c r="AE212" i="3" s="1"/>
  <c r="BE182" i="3"/>
  <c r="D172" i="1"/>
  <c r="G171" i="1"/>
  <c r="AX55" i="3"/>
  <c r="AV61" i="3" s="1"/>
  <c r="AW61" i="3" s="1"/>
  <c r="AV133" i="3"/>
  <c r="AV138" i="3" s="1"/>
  <c r="AW138" i="3" s="1"/>
  <c r="AV81" i="3"/>
  <c r="AV86" i="3" s="1"/>
  <c r="AW86" i="3" s="1"/>
  <c r="AW88" i="3"/>
  <c r="AM212" i="3"/>
  <c r="AM260" i="3" s="1"/>
  <c r="AW193" i="3"/>
  <c r="BF174" i="3" s="1"/>
  <c r="BF182" i="3" s="1"/>
  <c r="Q10" i="4"/>
  <c r="Z27" i="3"/>
  <c r="Y32" i="3" s="1"/>
  <c r="AW140" i="3"/>
  <c r="AX107" i="3"/>
  <c r="AV113" i="3" s="1"/>
  <c r="AW113" i="3" s="1"/>
  <c r="G224" i="3"/>
  <c r="Z34" i="3"/>
  <c r="U209" i="3" s="1"/>
  <c r="U260" i="3" s="1"/>
  <c r="G110" i="1"/>
  <c r="I110" i="1"/>
  <c r="C111" i="1"/>
  <c r="H108" i="1"/>
  <c r="AF216" i="3"/>
  <c r="AP215" i="3"/>
  <c r="AJ214" i="3"/>
  <c r="AT213" i="3"/>
  <c r="G109" i="1" l="1"/>
  <c r="C15" i="11"/>
  <c r="C42" i="11"/>
  <c r="E39" i="11"/>
  <c r="G39" i="11" s="1"/>
  <c r="H39" i="11" s="1"/>
  <c r="E12" i="11"/>
  <c r="G12" i="11" s="1"/>
  <c r="H12" i="11" s="1"/>
  <c r="H11" i="11"/>
  <c r="AQ230" i="3"/>
  <c r="AG231" i="3"/>
  <c r="Z33" i="3"/>
  <c r="T209" i="3" s="1"/>
  <c r="T260" i="3" s="1"/>
  <c r="AO209" i="3"/>
  <c r="X210" i="3"/>
  <c r="X260" i="3" s="1"/>
  <c r="AA211" i="3"/>
  <c r="AA260" i="3" s="1"/>
  <c r="AS212" i="3"/>
  <c r="AQ214" i="3"/>
  <c r="AQ213" i="3"/>
  <c r="AI214" i="3"/>
  <c r="AS214" i="3" s="1"/>
  <c r="AS213" i="3"/>
  <c r="AH212" i="3"/>
  <c r="AH213" i="3" s="1"/>
  <c r="AH214" i="3" s="1"/>
  <c r="AH215" i="3" s="1"/>
  <c r="AH216" i="3" s="1"/>
  <c r="AH217" i="3" s="1"/>
  <c r="AH218" i="3" s="1"/>
  <c r="AH219" i="3" s="1"/>
  <c r="AH220" i="3" s="1"/>
  <c r="AH221" i="3" s="1"/>
  <c r="AH222" i="3" s="1"/>
  <c r="AH223" i="3" s="1"/>
  <c r="AH224" i="3" s="1"/>
  <c r="AH225" i="3" s="1"/>
  <c r="AH226" i="3" s="1"/>
  <c r="AH227" i="3" s="1"/>
  <c r="AH228" i="3" s="1"/>
  <c r="AH229" i="3" s="1"/>
  <c r="AH230" i="3" s="1"/>
  <c r="AO212" i="3"/>
  <c r="AE213" i="3"/>
  <c r="AQ212" i="3"/>
  <c r="G16" i="4"/>
  <c r="E104" i="4" s="1"/>
  <c r="AU209" i="3" s="1"/>
  <c r="AU211" i="3"/>
  <c r="V8" i="4"/>
  <c r="V9" i="4" s="1"/>
  <c r="R15" i="4"/>
  <c r="F15" i="4"/>
  <c r="R10" i="4" s="1"/>
  <c r="AM209" i="3"/>
  <c r="AD212" i="3"/>
  <c r="AN212" i="3" s="1"/>
  <c r="D173" i="1"/>
  <c r="G172" i="1"/>
  <c r="Z32" i="3"/>
  <c r="S209" i="3" s="1"/>
  <c r="S260" i="3" s="1"/>
  <c r="G226" i="3"/>
  <c r="G228" i="3" s="1"/>
  <c r="G230" i="3" s="1"/>
  <c r="AS211" i="3" s="1"/>
  <c r="H224" i="3"/>
  <c r="H226" i="3" s="1"/>
  <c r="H228" i="3" s="1"/>
  <c r="H230" i="3" s="1"/>
  <c r="AT211" i="3" s="1"/>
  <c r="G111" i="1"/>
  <c r="J112" i="1"/>
  <c r="I111" i="1"/>
  <c r="C112" i="1"/>
  <c r="H109" i="1"/>
  <c r="AY215" i="3"/>
  <c r="AQ215" i="3"/>
  <c r="AF217" i="3"/>
  <c r="AP216" i="3"/>
  <c r="AQ216" i="3"/>
  <c r="AT214" i="3"/>
  <c r="AJ215" i="3"/>
  <c r="C212" i="3" l="1"/>
  <c r="D212" i="3" s="1"/>
  <c r="D214" i="3" s="1"/>
  <c r="D216" i="3" s="1"/>
  <c r="D218" i="3" s="1"/>
  <c r="E106" i="4" s="1"/>
  <c r="G106" i="4" s="1"/>
  <c r="C16" i="11"/>
  <c r="C43" i="11"/>
  <c r="E40" i="11"/>
  <c r="G40" i="11" s="1"/>
  <c r="H40" i="11" s="1"/>
  <c r="E13" i="11"/>
  <c r="G13" i="11" s="1"/>
  <c r="H13" i="11" s="1"/>
  <c r="AR230" i="3"/>
  <c r="AH231" i="3"/>
  <c r="AG232" i="3"/>
  <c r="AQ231" i="3"/>
  <c r="AY216" i="3"/>
  <c r="AN209" i="3"/>
  <c r="AI215" i="3"/>
  <c r="AI216" i="3" s="1"/>
  <c r="AR213" i="3"/>
  <c r="AR212" i="3"/>
  <c r="AR215" i="3"/>
  <c r="AR214" i="3"/>
  <c r="G104" i="4"/>
  <c r="E91" i="4"/>
  <c r="G91" i="4" s="1"/>
  <c r="G15" i="4"/>
  <c r="AU212" i="3"/>
  <c r="AX212" i="3" s="1"/>
  <c r="AZ212" i="3" s="1"/>
  <c r="AO213" i="3"/>
  <c r="AD213" i="3"/>
  <c r="AE214" i="3"/>
  <c r="D174" i="1"/>
  <c r="G173" i="1"/>
  <c r="AX211" i="3"/>
  <c r="AZ211" i="3" s="1"/>
  <c r="I112" i="1"/>
  <c r="C113" i="1"/>
  <c r="C44" i="11" s="1"/>
  <c r="J113" i="1"/>
  <c r="G112" i="1"/>
  <c r="H110" i="1"/>
  <c r="AP217" i="3"/>
  <c r="AF218" i="3"/>
  <c r="AQ217" i="3"/>
  <c r="AR217" i="3"/>
  <c r="AR216" i="3"/>
  <c r="AT215" i="3"/>
  <c r="AJ216" i="3"/>
  <c r="AT209" i="3" l="1"/>
  <c r="C214" i="3"/>
  <c r="C216" i="3" s="1"/>
  <c r="C218" i="3" s="1"/>
  <c r="E97" i="4" s="1"/>
  <c r="G97" i="4" s="1"/>
  <c r="E41" i="11"/>
  <c r="G41" i="11" s="1"/>
  <c r="H41" i="11" s="1"/>
  <c r="E14" i="11"/>
  <c r="G14" i="11" s="1"/>
  <c r="H14" i="11" s="1"/>
  <c r="AH232" i="3"/>
  <c r="AR231" i="3"/>
  <c r="AG233" i="3"/>
  <c r="AQ232" i="3"/>
  <c r="AS215" i="3"/>
  <c r="AE215" i="3"/>
  <c r="AO214" i="3"/>
  <c r="AD214" i="3"/>
  <c r="AN213" i="3"/>
  <c r="D175" i="1"/>
  <c r="G174" i="1"/>
  <c r="G113" i="1"/>
  <c r="J114" i="1"/>
  <c r="C114" i="1"/>
  <c r="C45" i="11" s="1"/>
  <c r="I113" i="1"/>
  <c r="AY217" i="3"/>
  <c r="H111" i="1"/>
  <c r="AP218" i="3"/>
  <c r="AF219" i="3"/>
  <c r="AT216" i="3"/>
  <c r="AJ217" i="3"/>
  <c r="AI217" i="3"/>
  <c r="AS216" i="3"/>
  <c r="AS209" i="3" l="1"/>
  <c r="AX209" i="3" s="1"/>
  <c r="AZ209" i="3" s="1"/>
  <c r="E15" i="11"/>
  <c r="G15" i="11" s="1"/>
  <c r="H15" i="11" s="1"/>
  <c r="E42" i="11"/>
  <c r="G42" i="11" s="1"/>
  <c r="H42" i="11" s="1"/>
  <c r="AG234" i="3"/>
  <c r="AQ233" i="3"/>
  <c r="AH233" i="3"/>
  <c r="AR232" i="3"/>
  <c r="AY218" i="3"/>
  <c r="AU213" i="3"/>
  <c r="AX213" i="3" s="1"/>
  <c r="AZ213" i="3" s="1"/>
  <c r="AN214" i="3"/>
  <c r="AO215" i="3"/>
  <c r="AE216" i="3"/>
  <c r="AD215" i="3"/>
  <c r="D176" i="1"/>
  <c r="G175" i="1"/>
  <c r="I114" i="1"/>
  <c r="C115" i="1"/>
  <c r="C46" i="11" s="1"/>
  <c r="J115" i="1"/>
  <c r="G114" i="1"/>
  <c r="H112" i="1"/>
  <c r="AQ218" i="3"/>
  <c r="AR218" i="3"/>
  <c r="AP219" i="3"/>
  <c r="AF220" i="3"/>
  <c r="AQ219" i="3"/>
  <c r="AR219" i="3"/>
  <c r="AJ218" i="3"/>
  <c r="AT217" i="3"/>
  <c r="AI218" i="3"/>
  <c r="AS217" i="3"/>
  <c r="E16" i="11" l="1"/>
  <c r="G16" i="11" s="1"/>
  <c r="E43" i="11"/>
  <c r="G43" i="11" s="1"/>
  <c r="H43" i="11" s="1"/>
  <c r="AH234" i="3"/>
  <c r="AR233" i="3"/>
  <c r="AG235" i="3"/>
  <c r="AQ234" i="3"/>
  <c r="AU214" i="3"/>
  <c r="AX214" i="3" s="1"/>
  <c r="AZ214" i="3" s="1"/>
  <c r="AN215" i="3"/>
  <c r="AE217" i="3"/>
  <c r="AD216" i="3"/>
  <c r="AO216" i="3"/>
  <c r="D177" i="1"/>
  <c r="G176" i="1"/>
  <c r="J116" i="1"/>
  <c r="G115" i="1"/>
  <c r="I115" i="1"/>
  <c r="C116" i="1"/>
  <c r="C47" i="11" s="1"/>
  <c r="AY219" i="3"/>
  <c r="H113" i="1"/>
  <c r="E44" i="11" s="1"/>
  <c r="AF221" i="3"/>
  <c r="AP220" i="3"/>
  <c r="AR220" i="3"/>
  <c r="AQ220" i="3"/>
  <c r="AS218" i="3"/>
  <c r="AI219" i="3"/>
  <c r="AT218" i="3"/>
  <c r="AJ219" i="3"/>
  <c r="G44" i="11" l="1"/>
  <c r="H44" i="11" s="1"/>
  <c r="H16" i="11"/>
  <c r="AG236" i="3"/>
  <c r="AQ235" i="3"/>
  <c r="AH235" i="3"/>
  <c r="AR234" i="3"/>
  <c r="AY220" i="3"/>
  <c r="AU215" i="3"/>
  <c r="AX215" i="3" s="1"/>
  <c r="AZ215" i="3" s="1"/>
  <c r="AN216" i="3"/>
  <c r="AE218" i="3"/>
  <c r="AO217" i="3"/>
  <c r="AD217" i="3"/>
  <c r="D178" i="1"/>
  <c r="G177" i="1"/>
  <c r="C117" i="1"/>
  <c r="C48" i="11" s="1"/>
  <c r="I116" i="1"/>
  <c r="G116" i="1"/>
  <c r="J117" i="1"/>
  <c r="J118" i="1" s="1"/>
  <c r="J119" i="1" s="1"/>
  <c r="J120" i="1" s="1"/>
  <c r="J121" i="1" s="1"/>
  <c r="J122" i="1" s="1"/>
  <c r="J123" i="1" s="1"/>
  <c r="J124" i="1" s="1"/>
  <c r="J125" i="1" s="1"/>
  <c r="J126" i="1" s="1"/>
  <c r="J127" i="1" s="1"/>
  <c r="J128" i="1" s="1"/>
  <c r="J129" i="1" s="1"/>
  <c r="J130" i="1" s="1"/>
  <c r="J131" i="1" s="1"/>
  <c r="J132" i="1" s="1"/>
  <c r="J133" i="1" s="1"/>
  <c r="J134" i="1" s="1"/>
  <c r="J135" i="1" s="1"/>
  <c r="J136" i="1" s="1"/>
  <c r="J137" i="1" s="1"/>
  <c r="J138" i="1" s="1"/>
  <c r="J139" i="1" s="1"/>
  <c r="J140" i="1" s="1"/>
  <c r="J141" i="1" s="1"/>
  <c r="J142" i="1" s="1"/>
  <c r="J143" i="1" s="1"/>
  <c r="J144" i="1" s="1"/>
  <c r="J145" i="1" s="1"/>
  <c r="J146" i="1" s="1"/>
  <c r="J147" i="1" s="1"/>
  <c r="J148" i="1" s="1"/>
  <c r="J149" i="1" s="1"/>
  <c r="J150" i="1" s="1"/>
  <c r="J151" i="1" s="1"/>
  <c r="J152" i="1" s="1"/>
  <c r="H114" i="1"/>
  <c r="E45" i="11" s="1"/>
  <c r="G45" i="11" s="1"/>
  <c r="H45" i="11" s="1"/>
  <c r="AF222" i="3"/>
  <c r="AP221" i="3"/>
  <c r="AT219" i="3"/>
  <c r="AJ220" i="3"/>
  <c r="AS219" i="3"/>
  <c r="AI220" i="3"/>
  <c r="AH236" i="3" l="1"/>
  <c r="AR235" i="3"/>
  <c r="AG237" i="3"/>
  <c r="AQ236" i="3"/>
  <c r="AY221" i="3"/>
  <c r="C118" i="1"/>
  <c r="C49" i="11" s="1"/>
  <c r="AU216" i="3"/>
  <c r="AX216" i="3" s="1"/>
  <c r="AZ216" i="3" s="1"/>
  <c r="AN217" i="3"/>
  <c r="AE219" i="3"/>
  <c r="AD218" i="3"/>
  <c r="AO218" i="3"/>
  <c r="D179" i="1"/>
  <c r="G178" i="1"/>
  <c r="I118" i="1"/>
  <c r="G117" i="1"/>
  <c r="E153" i="1"/>
  <c r="I117" i="1"/>
  <c r="D153" i="1"/>
  <c r="H115" i="1"/>
  <c r="E46" i="11" s="1"/>
  <c r="G46" i="11" s="1"/>
  <c r="H46" i="11" s="1"/>
  <c r="AQ221" i="3"/>
  <c r="AR221" i="3"/>
  <c r="AF223" i="3"/>
  <c r="AP222" i="3"/>
  <c r="AR222" i="3"/>
  <c r="AQ222" i="3"/>
  <c r="AS220" i="3"/>
  <c r="AI221" i="3"/>
  <c r="AT220" i="3"/>
  <c r="AJ221" i="3"/>
  <c r="AG238" i="3" l="1"/>
  <c r="AQ237" i="3"/>
  <c r="C119" i="1"/>
  <c r="C50" i="11" s="1"/>
  <c r="AH237" i="3"/>
  <c r="AR236" i="3"/>
  <c r="AY222" i="3"/>
  <c r="AU217" i="3"/>
  <c r="AX217" i="3" s="1"/>
  <c r="AZ217" i="3" s="1"/>
  <c r="AN218" i="3"/>
  <c r="AE220" i="3"/>
  <c r="AO219" i="3"/>
  <c r="AD219" i="3"/>
  <c r="D180" i="1"/>
  <c r="G179" i="1"/>
  <c r="C120" i="1"/>
  <c r="C51" i="11" s="1"/>
  <c r="G154" i="1"/>
  <c r="G96" i="4" s="1"/>
  <c r="G153" i="1"/>
  <c r="E96" i="4" s="1"/>
  <c r="H116" i="1"/>
  <c r="E47" i="11" s="1"/>
  <c r="G47" i="11" s="1"/>
  <c r="H47" i="11" s="1"/>
  <c r="AF224" i="3"/>
  <c r="AP223" i="3"/>
  <c r="AQ223" i="3"/>
  <c r="AR223" i="3"/>
  <c r="AJ222" i="3"/>
  <c r="AT221" i="3"/>
  <c r="AI222" i="3"/>
  <c r="AS221" i="3"/>
  <c r="I119" i="1" l="1"/>
  <c r="AH238" i="3"/>
  <c r="AR237" i="3"/>
  <c r="AG239" i="3"/>
  <c r="AQ238" i="3"/>
  <c r="AY223" i="3"/>
  <c r="AF225" i="3"/>
  <c r="AQ225" i="3" s="1"/>
  <c r="AU218" i="3"/>
  <c r="AX218" i="3" s="1"/>
  <c r="AZ218" i="3" s="1"/>
  <c r="AN219" i="3"/>
  <c r="AE221" i="3"/>
  <c r="AD220" i="3"/>
  <c r="AO220" i="3"/>
  <c r="D181" i="1"/>
  <c r="G180" i="1"/>
  <c r="I120" i="1"/>
  <c r="C121" i="1"/>
  <c r="C52" i="11" s="1"/>
  <c r="H117" i="1"/>
  <c r="E48" i="11" s="1"/>
  <c r="G48" i="11" s="1"/>
  <c r="H48" i="11" s="1"/>
  <c r="H17" i="11" s="1"/>
  <c r="F153" i="1"/>
  <c r="AP224" i="3"/>
  <c r="AS222" i="3"/>
  <c r="AI223" i="3"/>
  <c r="AT222" i="3"/>
  <c r="AJ223" i="3"/>
  <c r="E17" i="11" l="1"/>
  <c r="G17" i="11" s="1"/>
  <c r="AF226" i="3"/>
  <c r="AP226" i="3" s="1"/>
  <c r="AG240" i="3"/>
  <c r="AQ239" i="3"/>
  <c r="B25" i="11"/>
  <c r="AH239" i="3"/>
  <c r="AR238" i="3"/>
  <c r="AP225" i="3"/>
  <c r="AR225" i="3"/>
  <c r="AU219" i="3"/>
  <c r="AX219" i="3" s="1"/>
  <c r="AZ219" i="3" s="1"/>
  <c r="AN220" i="3"/>
  <c r="AD221" i="3"/>
  <c r="AO221" i="3"/>
  <c r="AE222" i="3"/>
  <c r="D182" i="1"/>
  <c r="G181" i="1"/>
  <c r="C122" i="1"/>
  <c r="C53" i="11" s="1"/>
  <c r="I121" i="1"/>
  <c r="AQ226" i="3"/>
  <c r="AR226" i="3"/>
  <c r="AY224" i="3"/>
  <c r="H154" i="1"/>
  <c r="H153" i="1"/>
  <c r="AQ224" i="3"/>
  <c r="AR224" i="3"/>
  <c r="AS223" i="3"/>
  <c r="AI224" i="3"/>
  <c r="AI225" i="3" s="1"/>
  <c r="AT223" i="3"/>
  <c r="AJ224" i="3"/>
  <c r="AJ225" i="3" s="1"/>
  <c r="AF227" i="3" l="1"/>
  <c r="AP227" i="3" s="1"/>
  <c r="H25" i="11"/>
  <c r="F72" i="4"/>
  <c r="F82" i="4" s="1"/>
  <c r="AH240" i="3"/>
  <c r="AR239" i="3"/>
  <c r="AG241" i="3"/>
  <c r="AQ240" i="3"/>
  <c r="I122" i="1"/>
  <c r="C123" i="1"/>
  <c r="AU220" i="3"/>
  <c r="AX220" i="3" s="1"/>
  <c r="AZ220" i="3" s="1"/>
  <c r="AO222" i="3"/>
  <c r="AE223" i="3"/>
  <c r="AD222" i="3"/>
  <c r="AN221" i="3"/>
  <c r="D183" i="1"/>
  <c r="G182" i="1"/>
  <c r="AT225" i="3"/>
  <c r="AJ226" i="3"/>
  <c r="AQ227" i="3"/>
  <c r="AS225" i="3"/>
  <c r="AI226" i="3"/>
  <c r="C99" i="1"/>
  <c r="AY261" i="3"/>
  <c r="AY206" i="3"/>
  <c r="AY260" i="3"/>
  <c r="AT224" i="3"/>
  <c r="AS224" i="3"/>
  <c r="AF228" i="3" l="1"/>
  <c r="AF229" i="3" s="1"/>
  <c r="AF230" i="3" s="1"/>
  <c r="C124" i="1"/>
  <c r="C55" i="11" s="1"/>
  <c r="C54" i="11"/>
  <c r="AH241" i="3"/>
  <c r="AR240" i="3"/>
  <c r="AG242" i="3"/>
  <c r="AQ241" i="3"/>
  <c r="I124" i="1"/>
  <c r="C125" i="1"/>
  <c r="C56" i="11" s="1"/>
  <c r="I123" i="1"/>
  <c r="C17" i="11"/>
  <c r="AU221" i="3"/>
  <c r="AX221" i="3" s="1"/>
  <c r="AZ221" i="3" s="1"/>
  <c r="AN222" i="3"/>
  <c r="AE224" i="3"/>
  <c r="AO223" i="3"/>
  <c r="AD223" i="3"/>
  <c r="D184" i="1"/>
  <c r="G183" i="1"/>
  <c r="AT226" i="3"/>
  <c r="AJ227" i="3"/>
  <c r="AR227" i="3"/>
  <c r="AQ228" i="3"/>
  <c r="AR228" i="3"/>
  <c r="AS226" i="3"/>
  <c r="AI227" i="3"/>
  <c r="H72" i="4"/>
  <c r="AY264" i="3"/>
  <c r="AP228" i="3" l="1"/>
  <c r="C126" i="1"/>
  <c r="C57" i="11" s="1"/>
  <c r="I125" i="1"/>
  <c r="AP230" i="3"/>
  <c r="AF231" i="3"/>
  <c r="AG243" i="3"/>
  <c r="AQ242" i="3"/>
  <c r="AH242" i="3"/>
  <c r="AR241" i="3"/>
  <c r="AU222" i="3"/>
  <c r="AX222" i="3" s="1"/>
  <c r="AZ222" i="3" s="1"/>
  <c r="AN223" i="3"/>
  <c r="AE225" i="3"/>
  <c r="AE226" i="3" s="1"/>
  <c r="AD224" i="3"/>
  <c r="AO224" i="3"/>
  <c r="D185" i="1"/>
  <c r="G184" i="1"/>
  <c r="AP229" i="3"/>
  <c r="AQ229" i="3"/>
  <c r="AR229" i="3"/>
  <c r="AS227" i="3"/>
  <c r="AI228" i="3"/>
  <c r="AT227" i="3"/>
  <c r="AJ228" i="3"/>
  <c r="G113" i="4"/>
  <c r="G116" i="4" s="1"/>
  <c r="H82" i="4"/>
  <c r="AF232" i="3" l="1"/>
  <c r="AP231" i="3"/>
  <c r="AH243" i="3"/>
  <c r="AR242" i="3"/>
  <c r="AG244" i="3"/>
  <c r="AQ243" i="3"/>
  <c r="I126" i="1"/>
  <c r="C127" i="1"/>
  <c r="C58" i="11" s="1"/>
  <c r="AE227" i="3"/>
  <c r="AO226" i="3"/>
  <c r="AD226" i="3"/>
  <c r="AN226" i="3" s="1"/>
  <c r="AU223" i="3"/>
  <c r="AX223" i="3" s="1"/>
  <c r="AZ223" i="3" s="1"/>
  <c r="AN224" i="3"/>
  <c r="AO225" i="3"/>
  <c r="AD225" i="3"/>
  <c r="D186" i="1"/>
  <c r="G185" i="1"/>
  <c r="AS228" i="3"/>
  <c r="AI229" i="3"/>
  <c r="AT228" i="3"/>
  <c r="AJ229" i="3"/>
  <c r="AH244" i="3" l="1"/>
  <c r="AR243" i="3"/>
  <c r="I127" i="1"/>
  <c r="C128" i="1"/>
  <c r="C59" i="11" s="1"/>
  <c r="AG245" i="3"/>
  <c r="AQ244" i="3"/>
  <c r="AF233" i="3"/>
  <c r="AP232" i="3"/>
  <c r="AT229" i="3"/>
  <c r="AJ230" i="3"/>
  <c r="AU226" i="3"/>
  <c r="AX226" i="3" s="1"/>
  <c r="AZ226" i="3" s="1"/>
  <c r="AS229" i="3"/>
  <c r="AI230" i="3"/>
  <c r="AO227" i="3"/>
  <c r="AE228" i="3"/>
  <c r="AD227" i="3"/>
  <c r="AN227" i="3" s="1"/>
  <c r="AU224" i="3"/>
  <c r="AX224" i="3" s="1"/>
  <c r="AZ224" i="3" s="1"/>
  <c r="AN225" i="3"/>
  <c r="D187" i="1"/>
  <c r="G186" i="1"/>
  <c r="C129" i="1" l="1"/>
  <c r="C60" i="11" s="1"/>
  <c r="I128" i="1"/>
  <c r="AG246" i="3"/>
  <c r="AQ245" i="3"/>
  <c r="AT230" i="3"/>
  <c r="AJ231" i="3"/>
  <c r="AF234" i="3"/>
  <c r="AP233" i="3"/>
  <c r="AS230" i="3"/>
  <c r="AI231" i="3"/>
  <c r="AH245" i="3"/>
  <c r="AR244" i="3"/>
  <c r="AU227" i="3"/>
  <c r="AX227" i="3" s="1"/>
  <c r="AZ227" i="3" s="1"/>
  <c r="AO228" i="3"/>
  <c r="AD228" i="3"/>
  <c r="AE229" i="3"/>
  <c r="AU225" i="3"/>
  <c r="AX225" i="3" s="1"/>
  <c r="D188" i="1"/>
  <c r="G187" i="1"/>
  <c r="AF235" i="3" l="1"/>
  <c r="AP234" i="3"/>
  <c r="AG247" i="3"/>
  <c r="AQ246" i="3"/>
  <c r="C130" i="1"/>
  <c r="C61" i="11" s="1"/>
  <c r="I129" i="1"/>
  <c r="AS231" i="3"/>
  <c r="AI232" i="3"/>
  <c r="AH246" i="3"/>
  <c r="AR245" i="3"/>
  <c r="AT231" i="3"/>
  <c r="AJ232" i="3"/>
  <c r="AE230" i="3"/>
  <c r="AE231" i="3" s="1"/>
  <c r="AO229" i="3"/>
  <c r="AD229" i="3"/>
  <c r="AN229" i="3" s="1"/>
  <c r="AU229" i="3" s="1"/>
  <c r="AX229" i="3" s="1"/>
  <c r="AZ229" i="3" s="1"/>
  <c r="AN228" i="3"/>
  <c r="AZ225" i="3"/>
  <c r="D189" i="1"/>
  <c r="G188" i="1"/>
  <c r="AS232" i="3" l="1"/>
  <c r="AI233" i="3"/>
  <c r="AE232" i="3"/>
  <c r="AO231" i="3"/>
  <c r="AD231" i="3"/>
  <c r="AN231" i="3" s="1"/>
  <c r="AU231" i="3" s="1"/>
  <c r="AX231" i="3" s="1"/>
  <c r="AZ231" i="3" s="1"/>
  <c r="AT232" i="3"/>
  <c r="AJ233" i="3"/>
  <c r="AF236" i="3"/>
  <c r="AP235" i="3"/>
  <c r="I130" i="1"/>
  <c r="C131" i="1"/>
  <c r="C62" i="11" s="1"/>
  <c r="AH247" i="3"/>
  <c r="AR246" i="3"/>
  <c r="AG248" i="3"/>
  <c r="AQ247" i="3"/>
  <c r="AU228" i="3"/>
  <c r="AX228" i="3" s="1"/>
  <c r="AD230" i="3"/>
  <c r="AO230" i="3"/>
  <c r="D190" i="1"/>
  <c r="G189" i="1"/>
  <c r="AE233" i="3" l="1"/>
  <c r="AD232" i="3"/>
  <c r="AN232" i="3" s="1"/>
  <c r="AU232" i="3" s="1"/>
  <c r="AX232" i="3" s="1"/>
  <c r="AZ232" i="3" s="1"/>
  <c r="AO232" i="3"/>
  <c r="AG249" i="3"/>
  <c r="AQ248" i="3"/>
  <c r="AS233" i="3"/>
  <c r="AI234" i="3"/>
  <c r="AF237" i="3"/>
  <c r="AP236" i="3"/>
  <c r="AT233" i="3"/>
  <c r="AJ234" i="3"/>
  <c r="AH248" i="3"/>
  <c r="AR247" i="3"/>
  <c r="I131" i="1"/>
  <c r="C132" i="1"/>
  <c r="C63" i="11" s="1"/>
  <c r="AZ228" i="3"/>
  <c r="AN230" i="3"/>
  <c r="D191" i="1"/>
  <c r="G190" i="1"/>
  <c r="AG250" i="3" l="1"/>
  <c r="AQ249" i="3"/>
  <c r="AF238" i="3"/>
  <c r="AP237" i="3"/>
  <c r="AE234" i="3"/>
  <c r="AD233" i="3"/>
  <c r="AO233" i="3"/>
  <c r="I132" i="1"/>
  <c r="C133" i="1"/>
  <c r="C64" i="11" s="1"/>
  <c r="AH249" i="3"/>
  <c r="AR248" i="3"/>
  <c r="AS234" i="3"/>
  <c r="AI235" i="3"/>
  <c r="AT234" i="3"/>
  <c r="AJ235" i="3"/>
  <c r="AU230" i="3"/>
  <c r="D192" i="1"/>
  <c r="G191" i="1"/>
  <c r="AH250" i="3" l="1"/>
  <c r="AR249" i="3"/>
  <c r="C134" i="1"/>
  <c r="C65" i="11" s="1"/>
  <c r="I133" i="1"/>
  <c r="AG251" i="3"/>
  <c r="AQ250" i="3"/>
  <c r="AF239" i="3"/>
  <c r="AP238" i="3"/>
  <c r="AT235" i="3"/>
  <c r="AJ236" i="3"/>
  <c r="AI236" i="3"/>
  <c r="AS235" i="3"/>
  <c r="AN233" i="3"/>
  <c r="AO234" i="3"/>
  <c r="AE235" i="3"/>
  <c r="AD234" i="3"/>
  <c r="AN234" i="3" s="1"/>
  <c r="AU234" i="3" s="1"/>
  <c r="AX234" i="3" s="1"/>
  <c r="AZ234" i="3" s="1"/>
  <c r="AX230" i="3"/>
  <c r="D193" i="1"/>
  <c r="G192" i="1"/>
  <c r="I134" i="1" l="1"/>
  <c r="C135" i="1"/>
  <c r="C66" i="11" s="1"/>
  <c r="AU233" i="3"/>
  <c r="AS236" i="3"/>
  <c r="AI237" i="3"/>
  <c r="AT236" i="3"/>
  <c r="AJ237" i="3"/>
  <c r="AG252" i="3"/>
  <c r="AQ251" i="3"/>
  <c r="AO235" i="3"/>
  <c r="AE236" i="3"/>
  <c r="AD235" i="3"/>
  <c r="AF240" i="3"/>
  <c r="AP239" i="3"/>
  <c r="AH251" i="3"/>
  <c r="AR250" i="3"/>
  <c r="AZ230" i="3"/>
  <c r="D194" i="1"/>
  <c r="G193" i="1"/>
  <c r="AS237" i="3" l="1"/>
  <c r="AI238" i="3"/>
  <c r="AN235" i="3"/>
  <c r="AO236" i="3"/>
  <c r="AE237" i="3"/>
  <c r="AD236" i="3"/>
  <c r="AN236" i="3" s="1"/>
  <c r="AU236" i="3" s="1"/>
  <c r="AX236" i="3" s="1"/>
  <c r="AZ236" i="3" s="1"/>
  <c r="AH252" i="3"/>
  <c r="AR251" i="3"/>
  <c r="AG253" i="3"/>
  <c r="AQ252" i="3"/>
  <c r="AX233" i="3"/>
  <c r="AT237" i="3"/>
  <c r="AJ238" i="3"/>
  <c r="C136" i="1"/>
  <c r="C67" i="11" s="1"/>
  <c r="I135" i="1"/>
  <c r="AF241" i="3"/>
  <c r="AP240" i="3"/>
  <c r="D195" i="1"/>
  <c r="G194" i="1"/>
  <c r="AE238" i="3" l="1"/>
  <c r="AO237" i="3"/>
  <c r="AD237" i="3"/>
  <c r="AN237" i="3" s="1"/>
  <c r="AU237" i="3" s="1"/>
  <c r="AX237" i="3" s="1"/>
  <c r="AZ237" i="3" s="1"/>
  <c r="AZ233" i="3"/>
  <c r="AU235" i="3"/>
  <c r="AF242" i="3"/>
  <c r="AP241" i="3"/>
  <c r="AT238" i="3"/>
  <c r="AJ239" i="3"/>
  <c r="AS238" i="3"/>
  <c r="AI239" i="3"/>
  <c r="AG254" i="3"/>
  <c r="AQ253" i="3"/>
  <c r="C137" i="1"/>
  <c r="C68" i="11" s="1"/>
  <c r="I136" i="1"/>
  <c r="AH253" i="3"/>
  <c r="AR252" i="3"/>
  <c r="D196" i="1"/>
  <c r="G195" i="1"/>
  <c r="AX235" i="3" l="1"/>
  <c r="AS239" i="3"/>
  <c r="AI240" i="3"/>
  <c r="AH254" i="3"/>
  <c r="AR253" i="3"/>
  <c r="AT239" i="3"/>
  <c r="AJ240" i="3"/>
  <c r="C138" i="1"/>
  <c r="C69" i="11" s="1"/>
  <c r="I137" i="1"/>
  <c r="AF243" i="3"/>
  <c r="AP242" i="3"/>
  <c r="AO238" i="3"/>
  <c r="AE239" i="3"/>
  <c r="AD238" i="3"/>
  <c r="AN238" i="3" s="1"/>
  <c r="AU238" i="3" s="1"/>
  <c r="AX238" i="3" s="1"/>
  <c r="AZ238" i="3" s="1"/>
  <c r="AG255" i="3"/>
  <c r="AQ254" i="3"/>
  <c r="D197" i="1"/>
  <c r="G196" i="1"/>
  <c r="AH255" i="3" l="1"/>
  <c r="AR254" i="3"/>
  <c r="AS240" i="3"/>
  <c r="AI241" i="3"/>
  <c r="AG256" i="3"/>
  <c r="AQ255" i="3"/>
  <c r="I138" i="1"/>
  <c r="C139" i="1"/>
  <c r="C70" i="11" s="1"/>
  <c r="AF244" i="3"/>
  <c r="AP243" i="3"/>
  <c r="AE240" i="3"/>
  <c r="AD239" i="3"/>
  <c r="AO239" i="3"/>
  <c r="AT240" i="3"/>
  <c r="AJ241" i="3"/>
  <c r="AZ235" i="3"/>
  <c r="D198" i="1"/>
  <c r="G197" i="1"/>
  <c r="AG257" i="3" l="1"/>
  <c r="AQ256" i="3"/>
  <c r="AN239" i="3"/>
  <c r="AE241" i="3"/>
  <c r="AO240" i="3"/>
  <c r="AD240" i="3"/>
  <c r="AN240" i="3" s="1"/>
  <c r="AU240" i="3" s="1"/>
  <c r="AX240" i="3" s="1"/>
  <c r="AZ240" i="3" s="1"/>
  <c r="AS241" i="3"/>
  <c r="AI242" i="3"/>
  <c r="AF245" i="3"/>
  <c r="AP244" i="3"/>
  <c r="I139" i="1"/>
  <c r="C140" i="1"/>
  <c r="C71" i="11" s="1"/>
  <c r="AT241" i="3"/>
  <c r="AJ242" i="3"/>
  <c r="AH256" i="3"/>
  <c r="AR255" i="3"/>
  <c r="D199" i="1"/>
  <c r="G198" i="1"/>
  <c r="AT242" i="3" l="1"/>
  <c r="AJ243" i="3"/>
  <c r="AE242" i="3"/>
  <c r="AO241" i="3"/>
  <c r="AD241" i="3"/>
  <c r="AN241" i="3" s="1"/>
  <c r="AU241" i="3" s="1"/>
  <c r="AX241" i="3" s="1"/>
  <c r="AZ241" i="3" s="1"/>
  <c r="I140" i="1"/>
  <c r="C141" i="1"/>
  <c r="C72" i="11" s="1"/>
  <c r="AF246" i="3"/>
  <c r="AP245" i="3"/>
  <c r="AH257" i="3"/>
  <c r="AR256" i="3"/>
  <c r="AU239" i="3"/>
  <c r="AS242" i="3"/>
  <c r="AI243" i="3"/>
  <c r="AG258" i="3"/>
  <c r="AQ257" i="3"/>
  <c r="D200" i="1"/>
  <c r="G199" i="1"/>
  <c r="AS243" i="3" l="1"/>
  <c r="AI244" i="3"/>
  <c r="AF247" i="3"/>
  <c r="AP246" i="3"/>
  <c r="AX239" i="3"/>
  <c r="AT243" i="3"/>
  <c r="AJ244" i="3"/>
  <c r="C142" i="1"/>
  <c r="C73" i="11" s="1"/>
  <c r="I141" i="1"/>
  <c r="AO242" i="3"/>
  <c r="AE243" i="3"/>
  <c r="AD242" i="3"/>
  <c r="AN242" i="3" s="1"/>
  <c r="AH258" i="3"/>
  <c r="AR257" i="3"/>
  <c r="AG259" i="3"/>
  <c r="AQ258" i="3"/>
  <c r="D201" i="1"/>
  <c r="G200" i="1"/>
  <c r="AO243" i="3" l="1"/>
  <c r="AE244" i="3"/>
  <c r="AD243" i="3"/>
  <c r="AN243" i="3" s="1"/>
  <c r="AU243" i="3" s="1"/>
  <c r="AX243" i="3" s="1"/>
  <c r="AZ243" i="3" s="1"/>
  <c r="AZ239" i="3"/>
  <c r="AU242" i="3"/>
  <c r="I142" i="1"/>
  <c r="C143" i="1"/>
  <c r="C74" i="11" s="1"/>
  <c r="AS244" i="3"/>
  <c r="AI245" i="3"/>
  <c r="AH259" i="3"/>
  <c r="AR258" i="3"/>
  <c r="AF248" i="3"/>
  <c r="AP247" i="3"/>
  <c r="AQ259" i="3"/>
  <c r="AG260" i="3"/>
  <c r="AT244" i="3"/>
  <c r="AJ245" i="3"/>
  <c r="D202" i="1"/>
  <c r="G201" i="1"/>
  <c r="AT245" i="3" l="1"/>
  <c r="AJ246" i="3"/>
  <c r="AX242" i="3"/>
  <c r="I143" i="1"/>
  <c r="C144" i="1"/>
  <c r="C75" i="11" s="1"/>
  <c r="AE245" i="3"/>
  <c r="AD244" i="3"/>
  <c r="AN244" i="3" s="1"/>
  <c r="AU244" i="3" s="1"/>
  <c r="AX244" i="3" s="1"/>
  <c r="AZ244" i="3" s="1"/>
  <c r="AO244" i="3"/>
  <c r="AF249" i="3"/>
  <c r="AP248" i="3"/>
  <c r="AR259" i="3"/>
  <c r="AH260" i="3"/>
  <c r="AS245" i="3"/>
  <c r="AI246" i="3"/>
  <c r="AQ262" i="3"/>
  <c r="AQ260" i="3"/>
  <c r="D203" i="1"/>
  <c r="G202" i="1"/>
  <c r="C145" i="1" l="1"/>
  <c r="C76" i="11" s="1"/>
  <c r="I144" i="1"/>
  <c r="AS246" i="3"/>
  <c r="AI247" i="3"/>
  <c r="AE246" i="3"/>
  <c r="AO245" i="3"/>
  <c r="AD245" i="3"/>
  <c r="AN245" i="3" s="1"/>
  <c r="AU245" i="3" s="1"/>
  <c r="AR262" i="3"/>
  <c r="AR260" i="3"/>
  <c r="AZ242" i="3"/>
  <c r="AT246" i="3"/>
  <c r="AJ247" i="3"/>
  <c r="AF250" i="3"/>
  <c r="AP249" i="3"/>
  <c r="D204" i="1"/>
  <c r="G203" i="1"/>
  <c r="AE247" i="3" l="1"/>
  <c r="AO246" i="3"/>
  <c r="AD246" i="3"/>
  <c r="AN246" i="3" s="1"/>
  <c r="AU246" i="3" s="1"/>
  <c r="AX246" i="3" s="1"/>
  <c r="AZ246" i="3" s="1"/>
  <c r="AF251" i="3"/>
  <c r="AP250" i="3"/>
  <c r="AS247" i="3"/>
  <c r="AI248" i="3"/>
  <c r="AX245" i="3"/>
  <c r="AT247" i="3"/>
  <c r="AJ248" i="3"/>
  <c r="C146" i="1"/>
  <c r="C77" i="11" s="1"/>
  <c r="I145" i="1"/>
  <c r="D205" i="1"/>
  <c r="G204" i="1"/>
  <c r="AZ245" i="3" l="1"/>
  <c r="AS248" i="3"/>
  <c r="AI249" i="3"/>
  <c r="I146" i="1"/>
  <c r="C147" i="1"/>
  <c r="C78" i="11" s="1"/>
  <c r="AF252" i="3"/>
  <c r="AP251" i="3"/>
  <c r="AT248" i="3"/>
  <c r="AJ249" i="3"/>
  <c r="AO247" i="3"/>
  <c r="AE248" i="3"/>
  <c r="AD247" i="3"/>
  <c r="AN247" i="3" s="1"/>
  <c r="AU247" i="3" s="1"/>
  <c r="AX247" i="3" s="1"/>
  <c r="AZ247" i="3" s="1"/>
  <c r="D206" i="1"/>
  <c r="G205" i="1"/>
  <c r="AF253" i="3" l="1"/>
  <c r="AP252" i="3"/>
  <c r="I147" i="1"/>
  <c r="C148" i="1"/>
  <c r="C79" i="11" s="1"/>
  <c r="AE249" i="3"/>
  <c r="AO248" i="3"/>
  <c r="AD248" i="3"/>
  <c r="AN248" i="3" s="1"/>
  <c r="AU248" i="3" s="1"/>
  <c r="AX248" i="3" s="1"/>
  <c r="AZ248" i="3" s="1"/>
  <c r="AS249" i="3"/>
  <c r="AI250" i="3"/>
  <c r="AT249" i="3"/>
  <c r="AJ250" i="3"/>
  <c r="D207" i="1"/>
  <c r="G207" i="1" s="1"/>
  <c r="G206" i="1"/>
  <c r="AT250" i="3" l="1"/>
  <c r="AJ251" i="3"/>
  <c r="AO249" i="3"/>
  <c r="AE250" i="3"/>
  <c r="AD249" i="3"/>
  <c r="AN249" i="3" s="1"/>
  <c r="AU249" i="3" s="1"/>
  <c r="AX249" i="3" s="1"/>
  <c r="AZ249" i="3" s="1"/>
  <c r="C149" i="1"/>
  <c r="C80" i="11" s="1"/>
  <c r="I148" i="1"/>
  <c r="AS250" i="3"/>
  <c r="AI251" i="3"/>
  <c r="AF254" i="3"/>
  <c r="AP253" i="3"/>
  <c r="F118" i="8"/>
  <c r="C150" i="1" l="1"/>
  <c r="C81" i="11" s="1"/>
  <c r="I149" i="1"/>
  <c r="AF255" i="3"/>
  <c r="AP254" i="3"/>
  <c r="AO250" i="3"/>
  <c r="AE251" i="3"/>
  <c r="AD250" i="3"/>
  <c r="AN250" i="3" s="1"/>
  <c r="AU250" i="3" s="1"/>
  <c r="AX250" i="3" s="1"/>
  <c r="AZ250" i="3" s="1"/>
  <c r="AT251" i="3"/>
  <c r="AJ252" i="3"/>
  <c r="AI252" i="3"/>
  <c r="AS251" i="3"/>
  <c r="E126" i="8"/>
  <c r="Y96" i="8" s="1"/>
  <c r="L152" i="8"/>
  <c r="Y100" i="8" s="1"/>
  <c r="AO251" i="3" l="1"/>
  <c r="AE252" i="3"/>
  <c r="AD251" i="3"/>
  <c r="AN251" i="3" s="1"/>
  <c r="AU251" i="3" s="1"/>
  <c r="AX251" i="3" s="1"/>
  <c r="AZ251" i="3" s="1"/>
  <c r="AS252" i="3"/>
  <c r="AI253" i="3"/>
  <c r="AF256" i="3"/>
  <c r="AP255" i="3"/>
  <c r="AT252" i="3"/>
  <c r="AJ253" i="3"/>
  <c r="I150" i="1"/>
  <c r="C151" i="1"/>
  <c r="C82" i="11" s="1"/>
  <c r="X108" i="8"/>
  <c r="Z108" i="8" s="1"/>
  <c r="AE108" i="8" s="1"/>
  <c r="M144" i="8"/>
  <c r="AS253" i="3" l="1"/>
  <c r="AI254" i="3"/>
  <c r="C152" i="1"/>
  <c r="I151" i="1"/>
  <c r="AE253" i="3"/>
  <c r="AD252" i="3"/>
  <c r="AN252" i="3" s="1"/>
  <c r="AU252" i="3" s="1"/>
  <c r="AX252" i="3" s="1"/>
  <c r="AZ252" i="3" s="1"/>
  <c r="AO252" i="3"/>
  <c r="AF257" i="3"/>
  <c r="AP256" i="3"/>
  <c r="AT253" i="3"/>
  <c r="AJ254" i="3"/>
  <c r="Y211" i="3"/>
  <c r="Y260" i="3" s="1"/>
  <c r="V210" i="3"/>
  <c r="V260" i="3" s="1"/>
  <c r="X112" i="8"/>
  <c r="AC108" i="8"/>
  <c r="AB246" i="3" l="1"/>
  <c r="AL246" i="3" s="1"/>
  <c r="AB232" i="3"/>
  <c r="AL232" i="3" s="1"/>
  <c r="AB227" i="3"/>
  <c r="AL227" i="3" s="1"/>
  <c r="AB247" i="3"/>
  <c r="AL247" i="3" s="1"/>
  <c r="AB229" i="3"/>
  <c r="AL229" i="3" s="1"/>
  <c r="AB237" i="3"/>
  <c r="AL237" i="3" s="1"/>
  <c r="AB242" i="3"/>
  <c r="AL242" i="3" s="1"/>
  <c r="AB253" i="3"/>
  <c r="AL253" i="3" s="1"/>
  <c r="AB230" i="3"/>
  <c r="AL230" i="3" s="1"/>
  <c r="AB258" i="3"/>
  <c r="AL258" i="3" s="1"/>
  <c r="AB254" i="3"/>
  <c r="AL254" i="3" s="1"/>
  <c r="AB240" i="3"/>
  <c r="AL240" i="3" s="1"/>
  <c r="AB235" i="3"/>
  <c r="AL235" i="3" s="1"/>
  <c r="AB248" i="3"/>
  <c r="AL248" i="3" s="1"/>
  <c r="AB243" i="3"/>
  <c r="AL243" i="3" s="1"/>
  <c r="AB259" i="3"/>
  <c r="AL259" i="3" s="1"/>
  <c r="AB226" i="3"/>
  <c r="AL226" i="3" s="1"/>
  <c r="AB225" i="3"/>
  <c r="AL225" i="3" s="1"/>
  <c r="AB245" i="3"/>
  <c r="AL245" i="3" s="1"/>
  <c r="AB257" i="3"/>
  <c r="AL257" i="3" s="1"/>
  <c r="AB252" i="3"/>
  <c r="AL252" i="3" s="1"/>
  <c r="AB244" i="3"/>
  <c r="AL244" i="3" s="1"/>
  <c r="AB238" i="3"/>
  <c r="AL238" i="3" s="1"/>
  <c r="AB256" i="3"/>
  <c r="AL256" i="3" s="1"/>
  <c r="AB251" i="3"/>
  <c r="AL251" i="3" s="1"/>
  <c r="AB231" i="3"/>
  <c r="AL231" i="3" s="1"/>
  <c r="AB233" i="3"/>
  <c r="AL233" i="3" s="1"/>
  <c r="AB236" i="3"/>
  <c r="AL236" i="3" s="1"/>
  <c r="AB239" i="3"/>
  <c r="AL239" i="3" s="1"/>
  <c r="AB249" i="3"/>
  <c r="AL249" i="3" s="1"/>
  <c r="AB228" i="3"/>
  <c r="AL228" i="3" s="1"/>
  <c r="AB255" i="3"/>
  <c r="AL255" i="3" s="1"/>
  <c r="AB234" i="3"/>
  <c r="AL234" i="3" s="1"/>
  <c r="AB241" i="3"/>
  <c r="AL241" i="3" s="1"/>
  <c r="AB250" i="3"/>
  <c r="AL250" i="3" s="1"/>
  <c r="I152" i="1"/>
  <c r="C83" i="11"/>
  <c r="AF258" i="3"/>
  <c r="AP257" i="3"/>
  <c r="AE254" i="3"/>
  <c r="AO253" i="3"/>
  <c r="AD253" i="3"/>
  <c r="AN253" i="3" s="1"/>
  <c r="AU253" i="3" s="1"/>
  <c r="AX253" i="3" s="1"/>
  <c r="AZ253" i="3" s="1"/>
  <c r="AT254" i="3"/>
  <c r="AJ255" i="3"/>
  <c r="AS254" i="3"/>
  <c r="AI255" i="3"/>
  <c r="AL211" i="3"/>
  <c r="AL210" i="3"/>
  <c r="AB217" i="3"/>
  <c r="AL217" i="3" s="1"/>
  <c r="AB223" i="3"/>
  <c r="AL223" i="3" s="1"/>
  <c r="AB222" i="3"/>
  <c r="AL222" i="3" s="1"/>
  <c r="AB218" i="3"/>
  <c r="AL218" i="3" s="1"/>
  <c r="AB219" i="3"/>
  <c r="AL219" i="3" s="1"/>
  <c r="AB214" i="3"/>
  <c r="AL214" i="3" s="1"/>
  <c r="AB220" i="3"/>
  <c r="AL220" i="3" s="1"/>
  <c r="AB216" i="3"/>
  <c r="AL216" i="3" s="1"/>
  <c r="AB212" i="3"/>
  <c r="AB224" i="3"/>
  <c r="AL224" i="3" s="1"/>
  <c r="AB221" i="3"/>
  <c r="AL221" i="3" s="1"/>
  <c r="AB213" i="3"/>
  <c r="AL213" i="3" s="1"/>
  <c r="AB215" i="3"/>
  <c r="AL215" i="3" s="1"/>
  <c r="AT255" i="3" l="1"/>
  <c r="AJ256" i="3"/>
  <c r="AE255" i="3"/>
  <c r="AD254" i="3"/>
  <c r="AN254" i="3" s="1"/>
  <c r="AU254" i="3" s="1"/>
  <c r="AX254" i="3" s="1"/>
  <c r="AZ254" i="3" s="1"/>
  <c r="AO254" i="3"/>
  <c r="AS255" i="3"/>
  <c r="AI256" i="3"/>
  <c r="AF259" i="3"/>
  <c r="AP258" i="3"/>
  <c r="AB260" i="3"/>
  <c r="AL212" i="3"/>
  <c r="AL260" i="3" s="1"/>
  <c r="E23" i="4" s="1"/>
  <c r="AP259" i="3" l="1"/>
  <c r="AF260" i="3"/>
  <c r="AS256" i="3"/>
  <c r="AI257" i="3"/>
  <c r="AE256" i="3"/>
  <c r="AD255" i="3"/>
  <c r="AN255" i="3" s="1"/>
  <c r="AU255" i="3" s="1"/>
  <c r="AX255" i="3" s="1"/>
  <c r="AZ255" i="3" s="1"/>
  <c r="AO255" i="3"/>
  <c r="AT256" i="3"/>
  <c r="AJ257" i="3"/>
  <c r="Q9" i="4"/>
  <c r="G23" i="4"/>
  <c r="AE257" i="3" l="1"/>
  <c r="AD256" i="3"/>
  <c r="AN256" i="3" s="1"/>
  <c r="AU256" i="3" s="1"/>
  <c r="AX256" i="3" s="1"/>
  <c r="AZ256" i="3" s="1"/>
  <c r="AO256" i="3"/>
  <c r="AS257" i="3"/>
  <c r="AI258" i="3"/>
  <c r="AT257" i="3"/>
  <c r="AJ258" i="3"/>
  <c r="AP260" i="3"/>
  <c r="E24" i="4" s="1"/>
  <c r="AP262" i="3"/>
  <c r="AT258" i="3" l="1"/>
  <c r="AJ259" i="3"/>
  <c r="AS258" i="3"/>
  <c r="AI259" i="3"/>
  <c r="Q13" i="4"/>
  <c r="AO257" i="3"/>
  <c r="AE258" i="3"/>
  <c r="AD257" i="3"/>
  <c r="AN257" i="3" s="1"/>
  <c r="AU257" i="3" s="1"/>
  <c r="AX257" i="3" s="1"/>
  <c r="AZ257" i="3" s="1"/>
  <c r="AE259" i="3" l="1"/>
  <c r="AD258" i="3"/>
  <c r="AN258" i="3" s="1"/>
  <c r="AU258" i="3" s="1"/>
  <c r="AX258" i="3" s="1"/>
  <c r="AZ258" i="3" s="1"/>
  <c r="AO258" i="3"/>
  <c r="AS259" i="3"/>
  <c r="AI260" i="3"/>
  <c r="AT259" i="3"/>
  <c r="AJ260" i="3"/>
  <c r="AT260" i="3" l="1"/>
  <c r="E107" i="4" s="1"/>
  <c r="AT262" i="3"/>
  <c r="G107" i="4" s="1"/>
  <c r="AS260" i="3"/>
  <c r="E98" i="4" s="1"/>
  <c r="E95" i="4" s="1"/>
  <c r="AS262" i="3"/>
  <c r="G98" i="4" s="1"/>
  <c r="G95" i="4" s="1"/>
  <c r="AO259" i="3"/>
  <c r="AD259" i="3"/>
  <c r="AE260" i="3"/>
  <c r="AO262" i="3" l="1"/>
  <c r="AO260" i="3"/>
  <c r="F24" i="4" s="1"/>
  <c r="AN259" i="3"/>
  <c r="AD260" i="3"/>
  <c r="Q14" i="4" l="1"/>
  <c r="Q15" i="4" s="1"/>
  <c r="G24" i="4"/>
  <c r="AU259" i="3"/>
  <c r="AN262" i="3"/>
  <c r="G92" i="4" s="1"/>
  <c r="G90" i="4" s="1"/>
  <c r="G88" i="4" s="1"/>
  <c r="E113" i="4" s="1"/>
  <c r="AN260" i="3"/>
  <c r="AX259" i="3" l="1"/>
  <c r="AU262" i="3"/>
  <c r="G105" i="4" s="1"/>
  <c r="G103" i="4" s="1"/>
  <c r="G101" i="4" s="1"/>
  <c r="AU260" i="3"/>
  <c r="E105" i="4"/>
  <c r="E103" i="4" s="1"/>
  <c r="E101" i="4" s="1"/>
  <c r="E92" i="4"/>
  <c r="E90" i="4" s="1"/>
  <c r="E88" i="4" s="1"/>
  <c r="I113" i="4"/>
  <c r="G109" i="4" l="1"/>
  <c r="E114" i="4"/>
  <c r="E109" i="4"/>
  <c r="AZ259" i="3"/>
  <c r="AX262" i="3"/>
  <c r="I114" i="4" l="1"/>
  <c r="E116" i="4"/>
  <c r="I116" i="4" s="1"/>
</calcChain>
</file>

<file path=xl/sharedStrings.xml><?xml version="1.0" encoding="utf-8"?>
<sst xmlns="http://schemas.openxmlformats.org/spreadsheetml/2006/main" count="5108" uniqueCount="1351">
  <si>
    <t>Benefits</t>
  </si>
  <si>
    <t>Costs</t>
  </si>
  <si>
    <t>Net Benefits</t>
  </si>
  <si>
    <t>Year 1</t>
  </si>
  <si>
    <t>Year 2</t>
  </si>
  <si>
    <t>Year 3</t>
  </si>
  <si>
    <t>Year 4</t>
  </si>
  <si>
    <t>Year 5</t>
  </si>
  <si>
    <t>Year 6</t>
  </si>
  <si>
    <t>Year 7</t>
  </si>
  <si>
    <t>Year 8</t>
  </si>
  <si>
    <t>Year 9</t>
  </si>
  <si>
    <t>Year 10</t>
  </si>
  <si>
    <t>Figure 2</t>
  </si>
  <si>
    <t>Jobs</t>
  </si>
  <si>
    <t>Direct</t>
  </si>
  <si>
    <t>Indirect</t>
  </si>
  <si>
    <t>Total</t>
  </si>
  <si>
    <t>Economic Impacts</t>
  </si>
  <si>
    <t>Temporary</t>
  </si>
  <si>
    <t>Ongoing</t>
  </si>
  <si>
    <t>Figure 3</t>
  </si>
  <si>
    <t>Sales</t>
  </si>
  <si>
    <t>Earnings</t>
  </si>
  <si>
    <t>Construction</t>
  </si>
  <si>
    <t>NAICS LISTS</t>
  </si>
  <si>
    <t>Industrial Building Construction</t>
  </si>
  <si>
    <t>Commercial and Institutional Building Construction</t>
  </si>
  <si>
    <t>New Multifamily Building Construction</t>
  </si>
  <si>
    <t>Date</t>
  </si>
  <si>
    <t>Project Title</t>
  </si>
  <si>
    <t>Project Location</t>
  </si>
  <si>
    <t>NAICS</t>
  </si>
  <si>
    <t>Industry</t>
  </si>
  <si>
    <t>Description</t>
  </si>
  <si>
    <t>Code</t>
  </si>
  <si>
    <t>Fiscal Impacts</t>
  </si>
  <si>
    <t>Year</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</si>
  <si>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</si>
  <si>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</si>
  <si>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</si>
  <si>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</si>
  <si>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</si>
  <si>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</si>
  <si>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</si>
  <si>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</si>
  <si>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</si>
  <si>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</si>
  <si>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</si>
  <si>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</si>
  <si>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</si>
  <si>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</si>
  <si>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</si>
  <si>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</si>
  <si>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</si>
  <si>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</si>
  <si>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</si>
  <si>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</si>
  <si>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Estimated Costs of Exemptions</t>
  </si>
  <si>
    <t>Property Tax Exemption</t>
  </si>
  <si>
    <t>Nominal Value</t>
  </si>
  <si>
    <t>Sales Tax Exemption</t>
  </si>
  <si>
    <t>Discounted Value*</t>
  </si>
  <si>
    <t>Escalation Factor</t>
  </si>
  <si>
    <t>Discount Factor</t>
  </si>
  <si>
    <t>Total Costs</t>
  </si>
  <si>
    <t>&lt;-Intentional Blank</t>
  </si>
  <si>
    <t>To Private Individuals</t>
  </si>
  <si>
    <t>Temporary Payroll</t>
  </si>
  <si>
    <t>Ongoing Payroll</t>
  </si>
  <si>
    <t>To the Public</t>
  </si>
  <si>
    <t>State Benefits</t>
  </si>
  <si>
    <t>Temporary Income Tax Revenue</t>
  </si>
  <si>
    <t>Ongoing Income Tax Revenue</t>
  </si>
  <si>
    <t>Total Benefits to State &amp; Region</t>
  </si>
  <si>
    <t xml:space="preserve">Benefit to Cost Ratio </t>
  </si>
  <si>
    <t>Benefit*</t>
  </si>
  <si>
    <t>Cost*</t>
  </si>
  <si>
    <t>Ratio</t>
  </si>
  <si>
    <t>Grand Total</t>
  </si>
  <si>
    <t>Count</t>
  </si>
  <si>
    <t>Direct Sales</t>
  </si>
  <si>
    <t>Indirect Sales</t>
  </si>
  <si>
    <t>Induced Sales</t>
  </si>
  <si>
    <t>Direct Jobs</t>
  </si>
  <si>
    <t>Indirect Jobs</t>
  </si>
  <si>
    <t>Induced Jobs</t>
  </si>
  <si>
    <t>Direct Earnings</t>
  </si>
  <si>
    <t>Indirect Earnings</t>
  </si>
  <si>
    <t>Induced Earnings</t>
  </si>
  <si>
    <t>Direct Value Added</t>
  </si>
  <si>
    <t>Indirect Value Added</t>
  </si>
  <si>
    <t>Induced Value Added</t>
  </si>
  <si>
    <t>Value Added To Sales</t>
  </si>
  <si>
    <t>Jobs To Sales</t>
  </si>
  <si>
    <t>Earnings To Sales</t>
  </si>
  <si>
    <t>Total Sales</t>
  </si>
  <si>
    <t>Total Jobs</t>
  </si>
  <si>
    <t>Total Earnings</t>
  </si>
  <si>
    <t>Crop Production</t>
  </si>
  <si>
    <t>Animal Production</t>
  </si>
  <si>
    <t>Timber Tract Operations</t>
  </si>
  <si>
    <t>Forest Nurseries and Gathering of Forest Products</t>
  </si>
  <si>
    <t>Logging</t>
  </si>
  <si>
    <t>Finfish Fishing</t>
  </si>
  <si>
    <t>Shellfish Fishing</t>
  </si>
  <si>
    <t>Other Marine Fishing</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</si>
  <si>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</si>
  <si>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</si>
  <si>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</si>
  <si>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</si>
  <si>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</si>
  <si>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</si>
  <si>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</si>
  <si>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</si>
  <si>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</si>
  <si>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Crude Petroleum Extraction</t>
  </si>
  <si>
    <t>Natural Gas Extraction</t>
  </si>
  <si>
    <t>Iron Ore Mining</t>
  </si>
  <si>
    <t>Copper, Nickel, Lead, and Zinc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</si>
  <si>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</si>
  <si>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</si>
  <si>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</si>
  <si>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</si>
  <si>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</si>
  <si>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</si>
  <si>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Drilling Oil and Gas Wells</t>
  </si>
  <si>
    <t>Support Activities for Oil and Gas Operations</t>
  </si>
  <si>
    <t>Support Activities for Coal Mining</t>
  </si>
  <si>
    <t>Support Activities for Metal Mining</t>
  </si>
  <si>
    <t>Support Activities for Nonmetallic Minerals (except Fuels) Mining</t>
  </si>
  <si>
    <t>Hydroelectric Power Generation</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</si>
  <si>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</si>
  <si>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</si>
  <si>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</si>
  <si>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</si>
  <si>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</si>
  <si>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</si>
  <si>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</si>
  <si>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</si>
  <si>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</si>
  <si>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</si>
  <si>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</si>
  <si>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</si>
  <si>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</si>
  <si>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New Single-Family Housing Construction (except For-Sale Builders)</t>
  </si>
  <si>
    <t>New Multifamily Housing Construction (except For-Sale Builders)</t>
  </si>
  <si>
    <t>New Housing For-Sale Builders</t>
  </si>
  <si>
    <t>Residential Remodelers</t>
  </si>
  <si>
    <t>Water and Sewer Line and Related Structures Construction</t>
  </si>
  <si>
    <t>Oil and Gas Pipeline and Related Structures Construction</t>
  </si>
  <si>
    <t>Power and Communication Line and Related Structures Construction</t>
  </si>
  <si>
    <t>Land Subdivision</t>
  </si>
  <si>
    <t>Highway, Street, and Bridge Construction</t>
  </si>
  <si>
    <t>Other Heavy and Civil Engineering Construction</t>
  </si>
  <si>
    <t>Poured Concrete Foundation and Structure Contractors</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</si>
  <si>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</si>
  <si>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</si>
  <si>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</si>
  <si>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</si>
  <si>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</si>
  <si>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</si>
  <si>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</si>
  <si>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</si>
  <si>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</si>
  <si>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</si>
  <si>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</si>
  <si>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</si>
  <si>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</si>
  <si>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</si>
  <si>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</si>
  <si>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</si>
  <si>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</si>
  <si>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</si>
  <si>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Dog and Cat Food Manufacturing</t>
  </si>
  <si>
    <t>Other Animal Food Manufacturing</t>
  </si>
  <si>
    <t>Flour Milling</t>
  </si>
  <si>
    <t>Rice Milling</t>
  </si>
  <si>
    <t>Malt Manufacturing</t>
  </si>
  <si>
    <t>Wet Corn Milling</t>
  </si>
  <si>
    <t>Soybean and Other Oilseed Processing</t>
  </si>
  <si>
    <t>Fats and Oils Refining and Blending</t>
  </si>
  <si>
    <t>Breakfast Cereal Manufacturing</t>
  </si>
  <si>
    <t>Beet Sugar Manufacturing</t>
  </si>
  <si>
    <t>Cane Sugar Manufacturing</t>
  </si>
  <si>
    <t>Nonchocolate Confectionery Manufacturing</t>
  </si>
  <si>
    <t>Chocolate and Confectionery Manufacturing from Cacao Beans</t>
  </si>
  <si>
    <t>Confectionery Manufacturing from Purchased Chocolate</t>
  </si>
  <si>
    <t>Frozen Fruit, Juice, and Vegetable Manufacturing</t>
  </si>
  <si>
    <t>Frozen Specialty Food Manufacturing</t>
  </si>
  <si>
    <t>Fruit and Vegetable Canning</t>
  </si>
  <si>
    <t>Specialty Canning</t>
  </si>
  <si>
    <t>Dried and Dehydrated Food Manufacturing</t>
  </si>
  <si>
    <t>Fluid Milk Manufacturing</t>
  </si>
  <si>
    <t>Creamery Butter Manufacturing</t>
  </si>
  <si>
    <t>Cheese Manufacturing</t>
  </si>
  <si>
    <t>Dry, Condensed, and Evaporated Dairy Product Manufacturing</t>
  </si>
  <si>
    <t>Ice Cream and Frozen Dessert Manufacturing</t>
  </si>
  <si>
    <t>Animal (except Poultry) Slaughtering</t>
  </si>
  <si>
    <t>Meat Processed from Carcasses</t>
  </si>
  <si>
    <t>Rendering and Meat Byproduct Processing</t>
  </si>
  <si>
    <t>Poultry Processing</t>
  </si>
  <si>
    <t>Seafood Product Preparation and Packaging</t>
  </si>
  <si>
    <t>Retail Bakeries</t>
  </si>
  <si>
    <t>Commercial Bakeries</t>
  </si>
  <si>
    <t>Frozen Cakes, Pies, and Other Pastries Manufacturing</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</si>
  <si>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</si>
  <si>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</si>
  <si>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</si>
  <si>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</si>
  <si>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</si>
  <si>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</si>
  <si>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</si>
  <si>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</si>
  <si>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</si>
  <si>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</si>
  <si>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</si>
  <si>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</si>
  <si>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</si>
  <si>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</si>
  <si>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Breweries</t>
  </si>
  <si>
    <t>Wineries</t>
  </si>
  <si>
    <t>Distilleries</t>
  </si>
  <si>
    <t>Tobacco Manufacturing</t>
  </si>
  <si>
    <t>Fiber, Yarn, and Thread Mills</t>
  </si>
  <si>
    <t>Broadwoven Fabric Mills</t>
  </si>
  <si>
    <t>Narrow Fabric Mills and Schiffli Machine Embroidery</t>
  </si>
  <si>
    <t>Nonwoven Fabric Mills</t>
  </si>
  <si>
    <t>Knit Fabric Mills</t>
  </si>
  <si>
    <t>Textile and Fabric Finishing Mills</t>
  </si>
  <si>
    <t>Fabric Coating Mills</t>
  </si>
  <si>
    <t>Carpet and Rug Mills</t>
  </si>
  <si>
    <t>Curtain and Linen Mills</t>
  </si>
  <si>
    <t>Textile Bag and Canvas Mills</t>
  </si>
  <si>
    <t>Rope, Cordage, Twine, Tire Cord, and Tire Fabric Mills</t>
  </si>
  <si>
    <t>All Other Miscellaneous Textile Product Mills</t>
  </si>
  <si>
    <t>Cut and Sew Apparel Contractors</t>
  </si>
  <si>
    <t>Apparel Accessories and Other Apparel Manufacturing</t>
  </si>
  <si>
    <t>Leather and Hide Tanning and Finishing</t>
  </si>
  <si>
    <t>Footwear Manufacturing</t>
  </si>
  <si>
    <t>Sawmills</t>
  </si>
  <si>
    <t>Wood Preservation</t>
  </si>
  <si>
    <t>Hardwood Veneer and Plywood Manufacturing</t>
  </si>
  <si>
    <t>Softwood Veneer and Plywood Manufacturing</t>
  </si>
  <si>
    <t>Reconstituted Wood Product Manufacturing</t>
  </si>
  <si>
    <t>Wood Window and Door Manufacturing</t>
  </si>
  <si>
    <t>Cut Stock, Resawing Lumber, and Planing</t>
  </si>
  <si>
    <t>Other Millwork (including Flooring)</t>
  </si>
  <si>
    <t>Wood Container and Pallet Manufacturing</t>
  </si>
  <si>
    <t>Manufactured Home (Mobile Home) Manufacturing</t>
  </si>
  <si>
    <t>Prefabricated Wood Building Manufacturing</t>
  </si>
  <si>
    <t>All Other Miscellaneous Wood Product Manufacturing</t>
  </si>
  <si>
    <t>Pulp Mills</t>
  </si>
  <si>
    <t>Paperboard Mills</t>
  </si>
  <si>
    <t>Corrugated and Solid Fiber Box Manufacturing</t>
  </si>
  <si>
    <t>Folding Paperboard Box Manufacturing</t>
  </si>
  <si>
    <t>Other Paperboard Container Manufacturing</t>
  </si>
  <si>
    <t>Paper Bag and Coated and Treated Paper Manufacturing</t>
  </si>
  <si>
    <t>Stationery Product Manufacturing</t>
  </si>
  <si>
    <t>Sanitary Paper Product Manufacturing</t>
  </si>
  <si>
    <t>All Other Converted Paper Product Manufacturing</t>
  </si>
  <si>
    <t>Commercial Printing (except Screen and Books)</t>
  </si>
  <si>
    <t>Commercial Screen Printing</t>
  </si>
  <si>
    <t>Books Printing</t>
  </si>
  <si>
    <t>Support Activities for Printing</t>
  </si>
  <si>
    <t>Petroleum Refineries</t>
  </si>
  <si>
    <t>Asphalt Paving Mixture and Block Manufacturing</t>
  </si>
  <si>
    <t>Asphalt Shingle and Coating Materials Manufacturing</t>
  </si>
  <si>
    <t>Petroleum Lubricating Oil and Grease Manufacturing</t>
  </si>
  <si>
    <t>All Other Petroleum and Coal Products Manufacturing</t>
  </si>
  <si>
    <t>Petrochemical Manufacturing</t>
  </si>
  <si>
    <t>Industrial Gas Manufacturing</t>
  </si>
  <si>
    <t>Synthetic Dye and Pigment Manufacturing</t>
  </si>
  <si>
    <t>Other Basic Inorganic Chemical Manufacturing</t>
  </si>
  <si>
    <t>Ethyl Alcohol Manufacturing</t>
  </si>
  <si>
    <t>Cyclic Crude, Intermediate, and Gum and Wood Chemical Manufacturing</t>
  </si>
  <si>
    <t>All Other Basic Organic Chemical Manufacturing</t>
  </si>
  <si>
    <t>Plastics Material and Resin Manufacturing</t>
  </si>
  <si>
    <t>Synthetic Rubber Manufacturing</t>
  </si>
  <si>
    <t>Artificial and Synthetic Fibers and Filaments Manufacturing</t>
  </si>
  <si>
    <t>Nitrogenous Fertilizer Manufacturing</t>
  </si>
  <si>
    <t>Phosphatic Fertilizer Manufacturing</t>
  </si>
  <si>
    <t>Fertilizer (Mixing Only)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</si>
  <si>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</si>
  <si>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</si>
  <si>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</si>
  <si>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</si>
  <si>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</si>
  <si>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</si>
  <si>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Adhesive Manufacturing</t>
  </si>
  <si>
    <t>Soap and Other Detergent Manufacturing</t>
  </si>
  <si>
    <t>Polish and Other Sanitation Good Manufacturing</t>
  </si>
  <si>
    <t>Surface Active Agent Manufacturing</t>
  </si>
  <si>
    <t>Toilet Preparation Manufacturing</t>
  </si>
  <si>
    <t>Printing Ink Manufacturing</t>
  </si>
  <si>
    <t>Explosives Manufacturing</t>
  </si>
  <si>
    <t>Custom Compounding of Purchased Resins</t>
  </si>
  <si>
    <t>Photographic Film, Paper, Plate, and Chemical Manufacturing</t>
  </si>
  <si>
    <t>All Other Miscellaneous Chemical Product and Preparation Manufacturing</t>
  </si>
  <si>
    <t>Plastics Bag and Pouch Manufacturing</t>
  </si>
  <si>
    <t>Plastics Packaging Film and Sheet (including Laminated) Manufacturing</t>
  </si>
  <si>
    <t>Unlaminated Plastics Film and Sheet (except Packaging) Manufacturing</t>
  </si>
  <si>
    <t>Unlaminated Plastics Profile Shape Manufacturing</t>
  </si>
  <si>
    <t>Plastics Pipe and Pipe Fitting Manufacturing</t>
  </si>
  <si>
    <t>Laminated Plastics Plate, Sheet (except Packaging), and Shape Manufacturing</t>
  </si>
  <si>
    <t>Polystyrene Foam Product Manufacturing</t>
  </si>
  <si>
    <t>Urethane and Other Foam Product (except Polystyrene) Manufacturing</t>
  </si>
  <si>
    <t>Plastics Bottle Manufacturing</t>
  </si>
  <si>
    <t>Plastics Plumbing Fixture Manufacturing</t>
  </si>
  <si>
    <t>All Other Plastics Product Manufacturing</t>
  </si>
  <si>
    <t>Tire Manufacturing (except Retreading)</t>
  </si>
  <si>
    <t>Tire Retreading</t>
  </si>
  <si>
    <t>Rubber and Plastics Hoses and Belting Manufacturing</t>
  </si>
  <si>
    <t>Rubber Product Manufacturing for Mechanical Use</t>
  </si>
  <si>
    <t>All Other Rubber Product Manufacturing</t>
  </si>
  <si>
    <t>Pottery, Ceramics, and Plumbing Fixture Manufacturing</t>
  </si>
  <si>
    <t>Clay Building Material and Refractories Manufacturing</t>
  </si>
  <si>
    <t>Flat Glass Manufacturing</t>
  </si>
  <si>
    <t>Other Pressed and Blown Glass and Glassware Manufacturing</t>
  </si>
  <si>
    <t>Glass Container Manufacturing</t>
  </si>
  <si>
    <t>Glass Product Manufacturing Made of Purchased Glass</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</si>
  <si>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</si>
  <si>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</si>
  <si>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</si>
  <si>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</si>
  <si>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</si>
  <si>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</si>
  <si>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</si>
  <si>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</si>
  <si>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</si>
  <si>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</si>
  <si>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</si>
  <si>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</si>
  <si>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</si>
  <si>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</si>
  <si>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</si>
  <si>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</si>
  <si>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</si>
  <si>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</si>
  <si>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</si>
  <si>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</si>
  <si>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</si>
  <si>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</si>
  <si>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</si>
  <si>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</si>
  <si>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</si>
  <si>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</si>
  <si>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</si>
  <si>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</si>
  <si>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</si>
  <si>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</si>
  <si>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Iron and Steel Forging</t>
  </si>
  <si>
    <t>Nonferrous Forging</t>
  </si>
  <si>
    <t>Custom Roll Forming</t>
  </si>
  <si>
    <t>Powder Metallurgy Part Manufacturing</t>
  </si>
  <si>
    <t>Metal Crown, Closure, and Other Metal Stamping (except Automotive)</t>
  </si>
  <si>
    <t>Metal Kitchen Cookware, Utensil, Cutlery, and Flatware (except Precious) Manufacturing</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</si>
  <si>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</si>
  <si>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</si>
  <si>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</si>
  <si>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</si>
  <si>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</si>
  <si>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</si>
  <si>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</si>
  <si>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</si>
  <si>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</si>
  <si>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</si>
  <si>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</si>
  <si>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</si>
  <si>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</si>
  <si>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</si>
  <si>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Machine Shops</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</si>
  <si>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</si>
  <si>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</si>
  <si>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</si>
  <si>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</si>
  <si>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</si>
  <si>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</si>
  <si>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</si>
  <si>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Plumbing Fixture Fitting and Trim Manufacturing</t>
  </si>
  <si>
    <t>Other Metal Valve and Pipe Fitting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</si>
  <si>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</si>
  <si>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</si>
  <si>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</si>
  <si>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</si>
  <si>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</si>
  <si>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</si>
  <si>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</si>
  <si>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</si>
  <si>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</si>
  <si>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</si>
  <si>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</si>
  <si>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Food Product Machinery Manufacturing</t>
  </si>
  <si>
    <t>Semiconductor Machinery Manufacturing</t>
  </si>
  <si>
    <t>Sawmill, Woodworking, and Paper Machinery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</si>
  <si>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</si>
  <si>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</si>
  <si>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</si>
  <si>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</si>
  <si>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</si>
  <si>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</si>
  <si>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</si>
  <si>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</si>
  <si>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</si>
  <si>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</si>
  <si>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</si>
  <si>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</si>
  <si>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Air and Gas Compressor Manufacturing</t>
  </si>
  <si>
    <t>Measuring, Dispensing, and Other Pumping Equipment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</si>
  <si>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</si>
  <si>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</si>
  <si>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</si>
  <si>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</si>
  <si>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</si>
  <si>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</si>
  <si>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</si>
  <si>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</si>
  <si>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</si>
  <si>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</si>
  <si>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</si>
  <si>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</si>
  <si>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</si>
  <si>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</si>
  <si>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</si>
  <si>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</si>
  <si>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</si>
  <si>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</si>
  <si>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Bare Printed Circuit Board Manufacturing</t>
  </si>
  <si>
    <t>Semiconductor and Related Device Manufacturing</t>
  </si>
  <si>
    <t>Capacitor, Resistor, Coil, Transformer, and Other Inductor Manufacturing</t>
  </si>
  <si>
    <t>Electronic Connector Manufacturing</t>
  </si>
  <si>
    <t>Printed Circuit Assembly (Electronic Assembly) Manufacturing</t>
  </si>
  <si>
    <t>Other Electronic Component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</si>
  <si>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</si>
  <si>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</si>
  <si>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</si>
  <si>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</si>
  <si>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</si>
  <si>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</si>
  <si>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</si>
  <si>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</si>
  <si>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</si>
  <si>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Residential Electric Lighting Fixture Manufacturing</t>
  </si>
  <si>
    <t>Commercial, Industrial, and Institutional Electric Lighting Fixture Manufacturing</t>
  </si>
  <si>
    <t>Small Electrical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</si>
  <si>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</si>
  <si>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</si>
  <si>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</si>
  <si>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</si>
  <si>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</si>
  <si>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Fiber Optic Cable Manufacturing</t>
  </si>
  <si>
    <t>Other Communication and Energy Wire Manufacturing</t>
  </si>
  <si>
    <t>Current-Carrying Wiring Device Manufacturing</t>
  </si>
  <si>
    <t>Noncurrent-Carrying Wiring Device Manufacturing</t>
  </si>
  <si>
    <t>Carbon and Graphite Product Manufacturing</t>
  </si>
  <si>
    <t>All Other Miscellaneous Electrical Equipment and Component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</si>
  <si>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</si>
  <si>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</si>
  <si>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</si>
  <si>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</si>
  <si>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</si>
  <si>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</si>
  <si>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</si>
  <si>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</si>
  <si>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</si>
  <si>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</si>
  <si>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</si>
  <si>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</si>
  <si>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</si>
  <si>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Aircraft Manufacturing</t>
  </si>
  <si>
    <t>Aircraft Engine and Engine Parts Manufacturing</t>
  </si>
  <si>
    <t>Other Aircraft Parts and Auxiliary Equipment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</si>
  <si>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</si>
  <si>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</si>
  <si>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</si>
  <si>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</si>
  <si>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</si>
  <si>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</si>
  <si>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</si>
  <si>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</si>
  <si>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</si>
  <si>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</si>
  <si>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</si>
  <si>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</si>
  <si>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</si>
  <si>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</si>
  <si>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</si>
  <si>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</si>
  <si>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</si>
  <si>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Mattress Manufacturing</t>
  </si>
  <si>
    <t>Blind and Shade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</si>
  <si>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</si>
  <si>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</si>
  <si>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</si>
  <si>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</si>
  <si>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</si>
  <si>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</si>
  <si>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</si>
  <si>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</si>
  <si>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</si>
  <si>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</si>
  <si>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Gasket, Packing, and Sealing Device Manufacturing</t>
  </si>
  <si>
    <t>Musical Instrument Manufacturing</t>
  </si>
  <si>
    <t>Fastener, Button, Needle, and Pin Manufacturing</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</si>
  <si>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</si>
  <si>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</si>
  <si>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</si>
  <si>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</si>
  <si>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</si>
  <si>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</si>
  <si>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</si>
  <si>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</si>
  <si>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</si>
  <si>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</si>
  <si>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</si>
  <si>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</si>
  <si>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</si>
  <si>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</si>
  <si>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</si>
  <si>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</si>
  <si>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</si>
  <si>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</si>
  <si>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</si>
  <si>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</si>
  <si>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Metal Service Centers and Other Metal Merchant Wholesalers</t>
  </si>
  <si>
    <t>Coal and Other Mineral and Ore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</si>
  <si>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</si>
  <si>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</si>
  <si>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</si>
  <si>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</si>
  <si>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</si>
  <si>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</si>
  <si>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</si>
  <si>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</si>
  <si>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</si>
  <si>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</si>
  <si>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</si>
  <si>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</si>
  <si>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</si>
  <si>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</si>
  <si>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</si>
  <si>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</si>
  <si>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</si>
  <si>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</si>
  <si>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Printing and Writing Paper Merchant Wholesalers</t>
  </si>
  <si>
    <t>Stationery and Office Supplies Merchant Wholesalers</t>
  </si>
  <si>
    <t>Industrial and Personal Service Paper Merchant Wholesalers</t>
  </si>
  <si>
    <t>Drugs and Druggists' Sundries Merchant Wholesalers</t>
  </si>
  <si>
    <t>Piece Goods, Notions, and Other Dry Goods Merchant Wholesalers</t>
  </si>
  <si>
    <t>Footwear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</si>
  <si>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</si>
  <si>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</si>
  <si>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</si>
  <si>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</si>
  <si>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</si>
  <si>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</si>
  <si>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</si>
  <si>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</si>
  <si>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</si>
  <si>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Grain and Field Bean Merchant Wholesalers</t>
  </si>
  <si>
    <t>Livestock Merchant Wholesalers</t>
  </si>
  <si>
    <t>Other Farm Product Raw Material Merchant Wholesalers</t>
  </si>
  <si>
    <t>Plastics Materials and Basic Forms and Shapes Merchant Wholesalers</t>
  </si>
  <si>
    <t>Other Chemical and Allied Products Merchant Wholesalers</t>
  </si>
  <si>
    <t>Petroleum Bulk Stations and Terminals</t>
  </si>
  <si>
    <t>Petroleum and Petroleum Products Merchant Wholesalers (except Bulk Stations and Terminals)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</si>
  <si>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</si>
  <si>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</si>
  <si>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</si>
  <si>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</si>
  <si>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</si>
  <si>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and Tobacco Product Merchant Wholesalers</t>
  </si>
  <si>
    <t>Paint, Varnish, and Supplies Merchant Wholesalers</t>
  </si>
  <si>
    <t>Other Miscellaneous Nondurable Goods Merchant Wholesalers</t>
  </si>
  <si>
    <t>Wholesale Trade Agents and Brokers</t>
  </si>
  <si>
    <t>New Car Dealers</t>
  </si>
  <si>
    <t>Used Car Dealers</t>
  </si>
  <si>
    <t>Recreational Vehicle Dealers</t>
  </si>
  <si>
    <t>Boat Dealers</t>
  </si>
  <si>
    <t>Motorcycle, ATV, and All Other Motor Vehicle Dealers</t>
  </si>
  <si>
    <t>Tire Dealers</t>
  </si>
  <si>
    <t>Furniture Stores</t>
  </si>
  <si>
    <t>Home Centers</t>
  </si>
  <si>
    <t>Paint and Wallpaper Stores</t>
  </si>
  <si>
    <t>Other Building Material Dealers</t>
  </si>
  <si>
    <t>Supermarkets and Other Grocery (except Convenience) Stores</t>
  </si>
  <si>
    <t>Fruit and Vegetable Markets</t>
  </si>
  <si>
    <t>Baked Goods Stores</t>
  </si>
  <si>
    <t>Confectionery and Nut Stores</t>
  </si>
  <si>
    <t>Gasoline Stations with Convenience Stores</t>
  </si>
  <si>
    <t>Other Gasoline Stations</t>
  </si>
  <si>
    <t>Department Stores</t>
  </si>
  <si>
    <t>Warehouse Clubs and Supercenters</t>
  </si>
  <si>
    <t>Florists</t>
  </si>
  <si>
    <t>Art Dealers</t>
  </si>
  <si>
    <t>Manufactured (Mobile) Home Dealers</t>
  </si>
  <si>
    <t>Vending Machine Operators</t>
  </si>
  <si>
    <t>Fuel Dealers</t>
  </si>
  <si>
    <t>Scheduled Passenger Air Transportation</t>
  </si>
  <si>
    <t>Scheduled Freight Air Transportation</t>
  </si>
  <si>
    <t>Nonscheduled Chartered Passenger Air Transportation</t>
  </si>
  <si>
    <t>Nonscheduled Chartered Freight Air Transportation</t>
  </si>
  <si>
    <t>Other Nonscheduled Air Transportation</t>
  </si>
  <si>
    <t>Rail transportation</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</si>
  <si>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</si>
  <si>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</si>
  <si>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</si>
  <si>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</si>
  <si>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</si>
  <si>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</si>
  <si>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</si>
  <si>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</si>
  <si>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</si>
  <si>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</si>
  <si>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</si>
  <si>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</si>
  <si>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</si>
  <si>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</si>
  <si>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</si>
  <si>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</si>
  <si>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</si>
  <si>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Service</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</si>
  <si>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</si>
  <si>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</si>
  <si>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</si>
  <si>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</si>
  <si>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</si>
  <si>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</si>
  <si>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</si>
  <si>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</si>
  <si>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</si>
  <si>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</si>
  <si>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</si>
  <si>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</si>
  <si>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</si>
  <si>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</si>
  <si>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</si>
  <si>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</si>
  <si>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</si>
  <si>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</si>
  <si>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</si>
  <si>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</si>
  <si>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</si>
  <si>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</si>
  <si>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</si>
  <si>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</si>
  <si>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</si>
  <si>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Postal Service</t>
  </si>
  <si>
    <t>Couriers and Express Delivery Services</t>
  </si>
  <si>
    <t>Local Messengers and Local Delivery</t>
  </si>
  <si>
    <t>General Warehousing and Storage</t>
  </si>
  <si>
    <t>Refrigerated Warehousing and Storage</t>
  </si>
  <si>
    <t>Farm Product Warehousing and Storage</t>
  </si>
  <si>
    <t>Other Warehousing and Storage</t>
  </si>
  <si>
    <t>Newspaper Publishers</t>
  </si>
  <si>
    <t>Periodical Publishers</t>
  </si>
  <si>
    <t>Book Publishers</t>
  </si>
  <si>
    <t>Directory and Mailing List Publishers</t>
  </si>
  <si>
    <t>Greeting Card Publishers</t>
  </si>
  <si>
    <t>All Other Publishers</t>
  </si>
  <si>
    <t>Software Publishers</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</si>
  <si>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</si>
  <si>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</si>
  <si>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</si>
  <si>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</si>
  <si>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</si>
  <si>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</si>
  <si>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</si>
  <si>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</si>
  <si>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</si>
  <si>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</si>
  <si>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Wired Telecommunications Carriers</t>
  </si>
  <si>
    <t>Wireless Telecommunications Carriers (except Satellite)</t>
  </si>
  <si>
    <t>Satellite Telecommunications</t>
  </si>
  <si>
    <t>Telecommunications Resellers</t>
  </si>
  <si>
    <t>All Other Telecommunications</t>
  </si>
  <si>
    <t>Data Processing, Hosting, and Related Services</t>
  </si>
  <si>
    <t>Libraries and Archives</t>
  </si>
  <si>
    <t>Monetary Authorities-Central Bank</t>
  </si>
  <si>
    <t>Commercial Banking</t>
  </si>
  <si>
    <t>Credit Unions</t>
  </si>
  <si>
    <t>Credit Card Issuing</t>
  </si>
  <si>
    <t>Sales Financing</t>
  </si>
  <si>
    <t>Consumer Lending</t>
  </si>
  <si>
    <t>Real Estate Credit</t>
  </si>
  <si>
    <t>Mortgage and Nonmortgage Loan Brokers</t>
  </si>
  <si>
    <t>Financial Transactions Processing, Reserve, and Clearinghouse Activities</t>
  </si>
  <si>
    <t>Other Activities Related to Credit Intermediation</t>
  </si>
  <si>
    <t>Securities and Commodity Exchanges</t>
  </si>
  <si>
    <t>Miscellaneous Intermediation</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</si>
  <si>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</si>
  <si>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</si>
  <si>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</si>
  <si>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</si>
  <si>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</si>
  <si>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</si>
  <si>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</si>
  <si>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</si>
  <si>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</si>
  <si>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</si>
  <si>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All Other Insurance Related Activities</t>
  </si>
  <si>
    <t>Pension Funds</t>
  </si>
  <si>
    <t>Health and Welfare Funds</t>
  </si>
  <si>
    <t>Other Insurance Funds</t>
  </si>
  <si>
    <t>Open-End Investment Funds</t>
  </si>
  <si>
    <t>Trusts, Estates, and Agency Accounts</t>
  </si>
  <si>
    <t>Other Financial Vehicles</t>
  </si>
  <si>
    <t>Lessors of Residential Buildings and Dwellings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</si>
  <si>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</si>
  <si>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</si>
  <si>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</si>
  <si>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</si>
  <si>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</si>
  <si>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</si>
  <si>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</si>
  <si>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</si>
  <si>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Passenger Car Rental</t>
  </si>
  <si>
    <t>Passenger Car Leasing</t>
  </si>
  <si>
    <t>Truck, Utility Trailer, and RV (Recreational Vehicle) Rental and Leasing</t>
  </si>
  <si>
    <t>Consumer Electronics and Appliances Rental</t>
  </si>
  <si>
    <t>Formal Wear and Costume Rental</t>
  </si>
  <si>
    <t>Video Tape and Disc Rental</t>
  </si>
  <si>
    <t>Home Health Equipment Rental</t>
  </si>
  <si>
    <t>Recreational Goods Rental</t>
  </si>
  <si>
    <t>All Other Consumer Goods Rental</t>
  </si>
  <si>
    <t>General Rental Centers</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</si>
  <si>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</si>
  <si>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</si>
  <si>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</si>
  <si>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</si>
  <si>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</si>
  <si>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</si>
  <si>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</si>
  <si>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</si>
  <si>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</si>
  <si>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</si>
  <si>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</si>
  <si>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</si>
  <si>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</si>
  <si>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</si>
  <si>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</si>
  <si>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</si>
  <si>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</si>
  <si>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</si>
  <si>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</si>
  <si>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</si>
  <si>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</si>
  <si>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</si>
  <si>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</si>
  <si>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</si>
  <si>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</si>
  <si>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</si>
  <si>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</si>
  <si>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</si>
  <si>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</si>
  <si>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</si>
  <si>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</si>
  <si>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</si>
  <si>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</si>
  <si>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</si>
  <si>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</si>
  <si>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</si>
  <si>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</si>
  <si>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</si>
  <si>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</si>
  <si>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</si>
  <si>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</si>
  <si>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</si>
  <si>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</si>
  <si>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Outdoor Advertising</t>
  </si>
  <si>
    <t>Direct Mail Advertising</t>
  </si>
  <si>
    <t>Advertising Material Distribution Services</t>
  </si>
  <si>
    <t>Other Services Related to Advertising</t>
  </si>
  <si>
    <t>Marketing Research and Public Opinion Polling</t>
  </si>
  <si>
    <t>Photography Studios, Portrait</t>
  </si>
  <si>
    <t>Commercial Photography</t>
  </si>
  <si>
    <t>Translation and Interpretation Services</t>
  </si>
  <si>
    <t>Veterinary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</si>
  <si>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</si>
  <si>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</si>
  <si>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</si>
  <si>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</si>
  <si>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</si>
  <si>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</si>
  <si>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</si>
  <si>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</si>
  <si>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</si>
  <si>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</si>
  <si>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</si>
  <si>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</si>
  <si>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</si>
  <si>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</si>
  <si>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</si>
  <si>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</si>
  <si>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</si>
  <si>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</si>
  <si>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</si>
  <si>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</si>
  <si>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</si>
  <si>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</si>
  <si>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</si>
  <si>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</si>
  <si>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Services</t>
  </si>
  <si>
    <t>Security Guards and Patrol Services</t>
  </si>
  <si>
    <t>Armored Car Services</t>
  </si>
  <si>
    <t>Security Systems Services (except Locksmiths)</t>
  </si>
  <si>
    <t>Locksmiths</t>
  </si>
  <si>
    <t>Exterminating and Pest Control Services</t>
  </si>
  <si>
    <t>Janitorial Services</t>
  </si>
  <si>
    <t>Landscaping Services</t>
  </si>
  <si>
    <t>Carpet and Upholstery Cleaning Services</t>
  </si>
  <si>
    <t>Other Services to Buildings and Dwellings</t>
  </si>
  <si>
    <t>Packaging and Labeling Services</t>
  </si>
  <si>
    <t>Convention and Trade Show Organizers</t>
  </si>
  <si>
    <t>All Other Support Services</t>
  </si>
  <si>
    <t>Solid Waste Collection</t>
  </si>
  <si>
    <t>Hazardous Waste Collection</t>
  </si>
  <si>
    <t>Other Waste Collection</t>
  </si>
  <si>
    <t>Hazardous Waste Treatment and Disposal</t>
  </si>
  <si>
    <t>Solid Waste Landfill</t>
  </si>
  <si>
    <t>Solid Waste Combustors and Incinerators</t>
  </si>
  <si>
    <t>Other Nonhazardous Waste Treatment and Disposal</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</si>
  <si>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</si>
  <si>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</si>
  <si>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</si>
  <si>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</si>
  <si>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</si>
  <si>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</si>
  <si>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</si>
  <si>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</si>
  <si>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</si>
  <si>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</si>
  <si>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</si>
  <si>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</si>
  <si>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</si>
  <si>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</si>
  <si>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</si>
  <si>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</si>
  <si>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</si>
  <si>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</si>
  <si>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</si>
  <si>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</si>
  <si>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</si>
  <si>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</si>
  <si>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</si>
  <si>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</si>
  <si>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</si>
  <si>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</si>
  <si>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</si>
  <si>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</si>
  <si>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</si>
  <si>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</si>
  <si>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</si>
  <si>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</si>
  <si>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</si>
  <si>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</si>
  <si>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</si>
  <si>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</si>
  <si>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</si>
  <si>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</si>
  <si>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</si>
  <si>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</si>
  <si>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</si>
  <si>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</si>
  <si>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</si>
  <si>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</si>
  <si>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</si>
  <si>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</si>
  <si>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Residential Intellectual and Developmental Disability Facilities</t>
  </si>
  <si>
    <t>Residential Mental Health and Substance Abuse Facilities</t>
  </si>
  <si>
    <t>Continuing Care Retirement Communities</t>
  </si>
  <si>
    <t>Assisted Living Facilities for the Elderly</t>
  </si>
  <si>
    <t>Other Residential Care Facilities</t>
  </si>
  <si>
    <t>Child and Youth Services</t>
  </si>
  <si>
    <t>Services for the Elderly and Persons with Disabilities</t>
  </si>
  <si>
    <t>Other Individual and Family Services</t>
  </si>
  <si>
    <t>Community Food Services</t>
  </si>
  <si>
    <t>Temporary Shelters</t>
  </si>
  <si>
    <t>Other Community Housing Services</t>
  </si>
  <si>
    <t>Emergency and Other Relief Services</t>
  </si>
  <si>
    <t>Vocational Rehabilitation Services</t>
  </si>
  <si>
    <t>Child Day Care Services</t>
  </si>
  <si>
    <t>Theater Companies and Dinner Theaters</t>
  </si>
  <si>
    <t>Dance Companies</t>
  </si>
  <si>
    <t>Musical Groups and Artists</t>
  </si>
  <si>
    <t>Other Performing Arts Companies</t>
  </si>
  <si>
    <t>Sports Teams and Clubs</t>
  </si>
  <si>
    <t>Racetracks</t>
  </si>
  <si>
    <t>Other Spectator Sports</t>
  </si>
  <si>
    <t>Promoters of Performing Arts, Sports, and Similar Events with Facilities</t>
  </si>
  <si>
    <t>Promoters of Performing Arts, Sports, and Similar Events without Facilities</t>
  </si>
  <si>
    <t>Agents and Managers for Artists, Athletes, Entertainers, and Other Public Figures</t>
  </si>
  <si>
    <t>Independent Artists, Writers, and Performers</t>
  </si>
  <si>
    <t>Museums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</si>
  <si>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</si>
  <si>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</si>
  <si>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</si>
  <si>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</si>
  <si>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</si>
  <si>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</si>
  <si>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</si>
  <si>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</si>
  <si>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</si>
  <si>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Marinas</t>
  </si>
  <si>
    <t>Fitness and Recreational Sports Centers</t>
  </si>
  <si>
    <t>Bowling Centers</t>
  </si>
  <si>
    <t>All Other Amusement and Recreation Industries</t>
  </si>
  <si>
    <t>Hotels (except Casino Hotels) and Motels</t>
  </si>
  <si>
    <t>Casino Hotels</t>
  </si>
  <si>
    <t>Bed-and-Breakfast Inns</t>
  </si>
  <si>
    <t>All Other Traveler Accommodation</t>
  </si>
  <si>
    <t>RV (Recreational Vehicle) Parks and Campgrounds</t>
  </si>
  <si>
    <t>Recreational and Vacation Camps (except Campgrounds)</t>
  </si>
  <si>
    <t>Rooming and Boarding Houses, Dormitories, and Workers' Camps</t>
  </si>
  <si>
    <t>Food Service Contractors</t>
  </si>
  <si>
    <t>Caterers</t>
  </si>
  <si>
    <t>Mobile Food Services</t>
  </si>
  <si>
    <t>Drinking Places (Alcoholic Beverages)</t>
  </si>
  <si>
    <t>Full-Service Restaurants</t>
  </si>
  <si>
    <t>Limited-Service Restaurants</t>
  </si>
  <si>
    <t>Cafeterias, Grill Buffets, and Buffets</t>
  </si>
  <si>
    <t>Snack and Nonalcoholic Beverage Bars</t>
  </si>
  <si>
    <t>General Automotive Repair</t>
  </si>
  <si>
    <t>Automotive Body, Paint, and Interior Repair and Maintenance</t>
  </si>
  <si>
    <t>Automotive Glass Replacement Shops</t>
  </si>
  <si>
    <t>Automotive Oil Change and Lubrication Shops</t>
  </si>
  <si>
    <t>Car Washes</t>
  </si>
  <si>
    <t>All Other Automotive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</si>
  <si>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</si>
  <si>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</si>
  <si>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</si>
  <si>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</si>
  <si>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</si>
  <si>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</si>
  <si>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</si>
  <si>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</si>
  <si>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</si>
  <si>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</si>
  <si>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</si>
  <si>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</si>
  <si>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</si>
  <si>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</si>
  <si>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</si>
  <si>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</si>
  <si>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</si>
  <si>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</si>
  <si>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</si>
  <si>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</si>
  <si>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</si>
  <si>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</si>
  <si>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</si>
  <si>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</si>
  <si>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</si>
  <si>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</si>
  <si>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</si>
  <si>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</si>
  <si>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</si>
  <si>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Civic and Social Organizations</t>
  </si>
  <si>
    <t>Business Associations</t>
  </si>
  <si>
    <t>Professional Organizations</t>
  </si>
  <si>
    <t>Labor Unions and Similar Labor Organizations</t>
  </si>
  <si>
    <t>Political Organizations</t>
  </si>
  <si>
    <t>Other Similar Organizations (except Business, Professional, Labor, and Political Organizations)</t>
  </si>
  <si>
    <t>Private Households</t>
  </si>
  <si>
    <t>US Postal Service</t>
  </si>
  <si>
    <t>Federal Government, Civilian, Excluding Postal Service</t>
  </si>
  <si>
    <t>Federal Government, Military</t>
  </si>
  <si>
    <t>Elementary and Secondary Schools (State Government)</t>
  </si>
  <si>
    <t>Colleges, Universities, and Professional Schools (State Government)</t>
  </si>
  <si>
    <t>All Other Schools and Educational Support Services (State Government)</t>
  </si>
  <si>
    <t>Hospitals (State Government)</t>
  </si>
  <si>
    <t>State Government, Excluding Education and Hospitals</t>
  </si>
  <si>
    <t>Elementary and Secondary Schools (Local Government)</t>
  </si>
  <si>
    <t>Colleges, Universities, and Professional Schools (Local Government)</t>
  </si>
  <si>
    <t>All Other Schools and Educational Support Services (Local Government)</t>
  </si>
  <si>
    <t>Hospitals (Local Government)</t>
  </si>
  <si>
    <t>Local Government, Excluding Education and Hospitals</t>
  </si>
  <si>
    <t>Induced</t>
  </si>
  <si>
    <t xml:space="preserve">Initial </t>
  </si>
  <si>
    <t>Jobs to Sales Ratio</t>
  </si>
  <si>
    <t>Earnings to Sales</t>
  </si>
  <si>
    <t>Multiplier Look Up</t>
  </si>
  <si>
    <t>INDUSTRY 1</t>
  </si>
  <si>
    <t>INDUSTRY 2</t>
  </si>
  <si>
    <t>Project Costs</t>
  </si>
  <si>
    <t>[Not Applicable]</t>
  </si>
  <si>
    <t>Value</t>
  </si>
  <si>
    <t>INDUSTRY 3</t>
  </si>
  <si>
    <t>% of Total Investment</t>
  </si>
  <si>
    <t>Investment by Type</t>
  </si>
  <si>
    <t>Year 1 - Enter NAICS</t>
  </si>
  <si>
    <t>Construction - EMSI Terms</t>
  </si>
  <si>
    <t>Ongoing - EMSI Terms - Based on Jobs</t>
  </si>
  <si>
    <t xml:space="preserve">Emsi induced </t>
  </si>
  <si>
    <t>Ongoing - EMSI Terms - Based on Earnings</t>
  </si>
  <si>
    <t>INDUSTRY 4</t>
  </si>
  <si>
    <t>INDUSTRY 5</t>
  </si>
  <si>
    <t>INDUSTRY 6</t>
  </si>
  <si>
    <t>Estimated Costs of Incentives</t>
  </si>
  <si>
    <t>Mortgage Recording Tax Exemption</t>
  </si>
  <si>
    <t>Estimated PILOT</t>
  </si>
  <si>
    <t>Industry 1</t>
  </si>
  <si>
    <t>Industry 2</t>
  </si>
  <si>
    <t>Industry 3</t>
  </si>
  <si>
    <t xml:space="preserve">Direct Sales </t>
  </si>
  <si>
    <t>YEAR 1</t>
  </si>
  <si>
    <t>Industry 4</t>
  </si>
  <si>
    <t>Industry 5</t>
  </si>
  <si>
    <t>Industry 6</t>
  </si>
  <si>
    <t>Difference PILOT vs Full Taxes</t>
  </si>
  <si>
    <t>Costs Include: Difference in PILOT vs Full Taxes</t>
  </si>
  <si>
    <t>Year #</t>
  </si>
  <si>
    <t>Difference in Current vs. PILOT</t>
  </si>
  <si>
    <t>State Sales Tax Rate</t>
  </si>
  <si>
    <t>Local Sales Tax Rate</t>
  </si>
  <si>
    <t>%</t>
  </si>
  <si>
    <t>YEAR 1 Ongoing - EMSI Terms - Based on Jobs</t>
  </si>
  <si>
    <t>Year 2 - EMSI Terms - Based on Earnings</t>
  </si>
  <si>
    <t>Year 1 - EMSI Terms - Based on Earnings</t>
  </si>
  <si>
    <t>YEAR 2 Ongoing - EMSI Terms - Based on Jobs</t>
  </si>
  <si>
    <t xml:space="preserve">    </t>
  </si>
  <si>
    <t>Temp Benefits</t>
  </si>
  <si>
    <t>Sales Tax Benefit</t>
  </si>
  <si>
    <t>Construction Phase</t>
  </si>
  <si>
    <t>Total New Earnings</t>
  </si>
  <si>
    <t>% Spent in County</t>
  </si>
  <si>
    <t>$ Spent in County</t>
  </si>
  <si>
    <t>% Taxable</t>
  </si>
  <si>
    <t>County Sales Tax Rate</t>
  </si>
  <si>
    <t>$ County Sales Tax Revenue</t>
  </si>
  <si>
    <t>$ Taxable</t>
  </si>
  <si>
    <t xml:space="preserve">Operation Phase - Annual </t>
  </si>
  <si>
    <t>Year 3+</t>
  </si>
  <si>
    <t xml:space="preserve">Year 1 </t>
  </si>
  <si>
    <t>Years 3 -50</t>
  </si>
  <si>
    <t>Year 31</t>
  </si>
  <si>
    <t>Year 32</t>
  </si>
  <si>
    <t>Year 33</t>
  </si>
  <si>
    <t>Year 34</t>
  </si>
  <si>
    <t>Year 35</t>
  </si>
  <si>
    <t>Year 36</t>
  </si>
  <si>
    <t>Year 37</t>
  </si>
  <si>
    <t>Year 38</t>
  </si>
  <si>
    <t>Year 39</t>
  </si>
  <si>
    <t>Year 40</t>
  </si>
  <si>
    <t>Year 41</t>
  </si>
  <si>
    <t>Year 42</t>
  </si>
  <si>
    <t>Year 43</t>
  </si>
  <si>
    <t>Year 44</t>
  </si>
  <si>
    <t>Year 45</t>
  </si>
  <si>
    <t>Year 46</t>
  </si>
  <si>
    <t>Year 47</t>
  </si>
  <si>
    <t>Year 48</t>
  </si>
  <si>
    <t>Year 49</t>
  </si>
  <si>
    <t>Year 50</t>
  </si>
  <si>
    <t>"Combined Annual Impact"</t>
  </si>
  <si>
    <t>Ratio to Earnings</t>
  </si>
  <si>
    <t xml:space="preserve">Costs include: Sales Tax Exemption, Mortage Recording Tax Exemption, </t>
  </si>
  <si>
    <t>Benefits include: Year 1 Earnings + Year 1 Sales Tax Revenue + Difference in Pilot + Current Taxes Year One</t>
  </si>
  <si>
    <t>Summary of Economic Impacts over the Life of the PILOT</t>
  </si>
  <si>
    <t>Sales Tax Rev</t>
  </si>
  <si>
    <t>Direct Sale</t>
  </si>
  <si>
    <r>
      <t>Benefits include: Construction Wages, Sales Tax Revenue</t>
    </r>
    <r>
      <rPr>
        <sz val="11"/>
        <color rgb="FFFF0000"/>
        <rFont val="Calibri"/>
        <family val="2"/>
        <scheme val="minor"/>
      </rPr>
      <t xml:space="preserve"> </t>
    </r>
  </si>
  <si>
    <t>Discounted</t>
  </si>
  <si>
    <t>Benefits Operation</t>
  </si>
  <si>
    <t>Increase in Property Tax Revenue</t>
  </si>
  <si>
    <t>County</t>
  </si>
  <si>
    <t>State</t>
  </si>
  <si>
    <t>% Spent in County (State)</t>
  </si>
  <si>
    <t>$ Spent in County (State)</t>
  </si>
  <si>
    <t>County (State) Sales Tax Rate</t>
  </si>
  <si>
    <t>$ County (State) Sales Tax Revenue</t>
  </si>
  <si>
    <t>State Sales Tax Rev</t>
  </si>
  <si>
    <t>County Tax Rev</t>
  </si>
  <si>
    <t>Check</t>
  </si>
  <si>
    <t>Full discount</t>
  </si>
  <si>
    <t>Local</t>
  </si>
  <si>
    <t>Years 1 -50 (NO CONSTRUCTION)</t>
  </si>
  <si>
    <t xml:space="preserve">Nominal Value </t>
  </si>
  <si>
    <t>Local Benefits</t>
  </si>
  <si>
    <t>State Income Tax Rev</t>
  </si>
  <si>
    <t>Local Sales Tax Exemption</t>
  </si>
  <si>
    <t>State Sales Tax Exemption</t>
  </si>
  <si>
    <t>In-region construction spending</t>
  </si>
  <si>
    <t>Year 3+ (Full Employment)</t>
  </si>
  <si>
    <t>Must be 100%----&gt;</t>
  </si>
  <si>
    <t>ERROR</t>
  </si>
  <si>
    <t>Construction Phase - Project Assumptions</t>
  </si>
  <si>
    <t>Operation Phase - Project Assumptions</t>
  </si>
  <si>
    <t>Fiscal Impact Assumptions</t>
  </si>
  <si>
    <t>PILOT Term (Years)</t>
  </si>
  <si>
    <t>Temporary (Construction)</t>
  </si>
  <si>
    <t>Ongoing (Operations)</t>
  </si>
  <si>
    <t>Hide</t>
  </si>
  <si>
    <t>Construction Economic Impacts</t>
  </si>
  <si>
    <t>Per Job Annual Earnings</t>
  </si>
  <si>
    <t>Cost-Benefit Analysis Tool powered by MRB Group</t>
  </si>
  <si>
    <t>Additional Comments from IDA</t>
  </si>
  <si>
    <t xml:space="preserve">          Net Benefits chart will always display construction through year 10, irrespective of the length of the PILOT.</t>
  </si>
  <si>
    <t xml:space="preserve">             Figure 1</t>
  </si>
  <si>
    <t>Jobs and Earnings from Operations</t>
  </si>
  <si>
    <t>NAICS Lookup</t>
  </si>
  <si>
    <t>Most projects will only have one line related to construction type.</t>
  </si>
  <si>
    <t>Aggregate over life of the PILOT</t>
  </si>
  <si>
    <t>Includes PILOT exemption, calculated below.</t>
  </si>
  <si>
    <t>Escalator Tool</t>
  </si>
  <si>
    <r>
      <t xml:space="preserve">IMPORTANT:
 </t>
    </r>
    <r>
      <rPr>
        <sz val="8"/>
        <color rgb="FFFF0000"/>
        <rFont val="Segoe UI Semilight"/>
        <family val="2"/>
      </rPr>
      <t>"Paste Special" -&gt; "Values"</t>
    </r>
  </si>
  <si>
    <t>Property Tax WITHOUT Project</t>
  </si>
  <si>
    <t>Property Tax on Full Assessment</t>
  </si>
  <si>
    <t>Ongoing earnings are all earnings over the life of the PILOT.</t>
  </si>
  <si>
    <t>Look-up Table</t>
  </si>
  <si>
    <t>Average for NYS</t>
  </si>
  <si>
    <t>Local Spend</t>
  </si>
  <si>
    <r>
      <rPr>
        <b/>
        <sz val="8"/>
        <color theme="1"/>
        <rFont val="Segoe UI Semilight"/>
        <family val="2"/>
      </rPr>
      <t xml:space="preserve">For the Construction Economic Impacts table: </t>
    </r>
    <r>
      <rPr>
        <sz val="8"/>
        <color theme="1"/>
        <rFont val="Segoe UI Semilight"/>
        <family val="2"/>
      </rPr>
      <t xml:space="preserve">
1. Select the type of construction (industrial, multi-family, commercial).
2. Enter the % of total investment associated with that type (100% if only one type).
3. Add more lines if more than one type of construction is happening.</t>
    </r>
  </si>
  <si>
    <r>
      <rPr>
        <b/>
        <sz val="8"/>
        <color theme="1"/>
        <rFont val="Segoe UI Semilight"/>
        <family val="2"/>
      </rPr>
      <t>Instructions to Property Tax Exemption Table:</t>
    </r>
    <r>
      <rPr>
        <sz val="8"/>
        <color theme="1"/>
        <rFont val="Segoe UI Semilight"/>
        <family val="2"/>
      </rPr>
      <t xml:space="preserve">
1. In the "Year" column, enter the first year of the PILOT. The remaining years will autocalculate.
2. To fill out the "Property Tax WITHOUT Project", use the "Escalator Tool" to the left. Enter information only in Year 1 - the value of the tax due on the property under its current assessment, as if the project in question </t>
    </r>
    <r>
      <rPr>
        <u/>
        <sz val="8"/>
        <color theme="1"/>
        <rFont val="Segoe UI Semilight"/>
        <family val="2"/>
      </rPr>
      <t>does not occur</t>
    </r>
    <r>
      <rPr>
        <sz val="8"/>
        <color theme="1"/>
        <rFont val="Segoe UI Semilight"/>
        <family val="2"/>
      </rPr>
      <t>. The rest of the values will autocalculate. Then, select all the cells that the Tool displays, right click, and select "Copy". Then, select the Year 1 cell of "Property Tax WITHOUT Project", right click, select "Paste Special" and select "Values". This will copy over all of the values from the Tool to the table. Do not do a simple paste, which will paste the formulas. This tool assumes that the tax due on the property goes up each year by the escalation factor entered above.
3. Do the same for "Property Tax on Full Assessment", which is the value of the property taxes that the project would otherwise pay, but-for the PILOT abatement, on the full assessment. Enter the first year's value in the top cell of the Tool, copy, and "Paste Special" with "Values" into the column.
4. Enter in the estimated PILOT payment for each of the years in the "Estimated PILOT" column.</t>
    </r>
  </si>
  <si>
    <t>Notes</t>
  </si>
  <si>
    <t>Yes</t>
  </si>
  <si>
    <t>Missing NAICS</t>
  </si>
  <si>
    <t>Missing Earnings</t>
  </si>
  <si>
    <t>Missing Jobs</t>
  </si>
  <si>
    <t>Other Local Municipal Revenue</t>
  </si>
  <si>
    <t>Other Payments to Private Individuals</t>
  </si>
  <si>
    <t>Does the IDA believe the project can be accomplished in a timely fashion?</t>
  </si>
  <si>
    <t>Other Revenue</t>
  </si>
  <si>
    <t>Private</t>
  </si>
  <si>
    <t>State and Local Benefits</t>
  </si>
  <si>
    <t xml:space="preserve">             Does the IDA believe that the project can be accomplished in a timely fashion? </t>
  </si>
  <si>
    <t>Discounted-&gt;</t>
  </si>
  <si>
    <t>Other Benefits to Public and Private Individuals - If  Applicable</t>
  </si>
  <si>
    <r>
      <rPr>
        <b/>
        <sz val="8"/>
        <color theme="1"/>
        <rFont val="Segoe UI Semilight"/>
        <family val="2"/>
      </rPr>
      <t>Instructions:</t>
    </r>
    <r>
      <rPr>
        <sz val="8"/>
        <color theme="1"/>
        <rFont val="Segoe UI Semilight"/>
        <family val="2"/>
      </rPr>
      <t xml:space="preserve">
1. "Other Local Municipal Revenue" - Use this column to enter any amount of other local government revenue that would be applicable to the project. Examples of this could include: 
     -Hotel occupancy tax revenue,
     -Host community benefit agreement revenue, 
     -In-kind contributions from a developer, 
     -Tax paid to special taxing jurisdictions not subject to the PILOT,
     -Onsite Retail Sales Tax Revenue* (see important note, below)
*Enter the amount of </t>
    </r>
    <r>
      <rPr>
        <u/>
        <sz val="8"/>
        <color theme="1"/>
        <rFont val="Segoe UI Semilight"/>
        <family val="2"/>
      </rPr>
      <t>local</t>
    </r>
    <r>
      <rPr>
        <sz val="8"/>
        <color theme="1"/>
        <rFont val="Segoe UI Semilight"/>
        <family val="2"/>
      </rPr>
      <t xml:space="preserve"> sales tax revenue, i.e. County/City portion only, generated from retail operations at the project site. Do not enter the amount of sales, rather, enter the local tax revenue itself that is collected for the County/City.
2. "Other Payments to Private Individuals" - Use this column for any payments or other earnings received by private individuals. This could include lease payments made by renewable energy projects to farmers, royalties, etc.
In all cases, be sure to explain these items in the text box, below.</t>
    </r>
  </si>
  <si>
    <t>Public</t>
  </si>
  <si>
    <t>Local Mortgage Recording Tax Exemption</t>
  </si>
  <si>
    <t>State Mortgage Recording Tax Exemption</t>
  </si>
  <si>
    <t>Temporary Jobs - Sales Tax Revenue</t>
  </si>
  <si>
    <t>Ongoing Jobs - Sales Tax Revenue</t>
  </si>
  <si>
    <t>Income Tax Rate Assumption</t>
  </si>
  <si>
    <t>Version Log</t>
  </si>
  <si>
    <t>2021.11.11</t>
  </si>
  <si>
    <t>Original build rev3</t>
  </si>
  <si>
    <t>MRB Cost Benefit Calculator</t>
  </si>
  <si>
    <t>Unit Type 1</t>
  </si>
  <si>
    <t>Unit Count</t>
  </si>
  <si>
    <t>Income Brackets</t>
  </si>
  <si>
    <t>Less than $15,000</t>
  </si>
  <si>
    <t>$15,000 - $29,999</t>
  </si>
  <si>
    <t>$30,000 - $39,999</t>
  </si>
  <si>
    <t>$40,000 - $49,999</t>
  </si>
  <si>
    <t>$50,000 - $69,999</t>
  </si>
  <si>
    <t>$70,000 - $99,999</t>
  </si>
  <si>
    <t>$100,000 - $149,999</t>
  </si>
  <si>
    <t>$150,000 - $199,999</t>
  </si>
  <si>
    <t>$200,000+</t>
  </si>
  <si>
    <t>Unit Type 2</t>
  </si>
  <si>
    <t>Total Units</t>
  </si>
  <si>
    <t>Total Local Household Spending</t>
  </si>
  <si>
    <t>Food</t>
  </si>
  <si>
    <t>Household Furnishings and Equipment</t>
  </si>
  <si>
    <t>Apparel and Services</t>
  </si>
  <si>
    <t>Transportation</t>
  </si>
  <si>
    <t>Healthcare</t>
  </si>
  <si>
    <t>Entertainment</t>
  </si>
  <si>
    <t>Education</t>
  </si>
  <si>
    <t>Personal Care Products and Services</t>
  </si>
  <si>
    <t>Miscellaneous</t>
  </si>
  <si>
    <t>Other</t>
  </si>
  <si>
    <t>Annual Household Spending</t>
  </si>
  <si>
    <t>2021 - 2022 CES</t>
  </si>
  <si>
    <t>Total Annual Spend</t>
  </si>
  <si>
    <t>Unit Type 1 Spend</t>
  </si>
  <si>
    <t>Income Group</t>
  </si>
  <si>
    <t>Units</t>
  </si>
  <si>
    <t>% Local Spend</t>
  </si>
  <si>
    <t>Unit 1 Spend</t>
  </si>
  <si>
    <t>Unit Type 2 Spend</t>
  </si>
  <si>
    <t>Unit 2 Type</t>
  </si>
  <si>
    <t>Total Spend</t>
  </si>
  <si>
    <t>check</t>
  </si>
  <si>
    <t>Grocery</t>
  </si>
  <si>
    <t>Restaurant</t>
  </si>
  <si>
    <t>Home furnishings</t>
  </si>
  <si>
    <t>clothing store</t>
  </si>
  <si>
    <t>New car dealer</t>
  </si>
  <si>
    <t>Auto repair</t>
  </si>
  <si>
    <t>Doctor</t>
  </si>
  <si>
    <t>Hospital</t>
  </si>
  <si>
    <t>Cinema</t>
  </si>
  <si>
    <t>Gen merch</t>
  </si>
  <si>
    <t>Edu</t>
  </si>
  <si>
    <t>Spending Input</t>
  </si>
  <si>
    <t>New HH Spend - EMSI Terms</t>
  </si>
  <si>
    <t>Home Furnishing</t>
  </si>
  <si>
    <t>PULL COUNTY NAICS CODES AND DO THAT UPDATED LISTD</t>
  </si>
  <si>
    <t>Gen Merch</t>
  </si>
  <si>
    <t>Earnings per Job</t>
  </si>
  <si>
    <t>Surface Coal Mining</t>
  </si>
  <si>
    <t>Underground Coal Mining</t>
  </si>
  <si>
    <t>Gold Ore and Silver Ore Mining</t>
  </si>
  <si>
    <t>Other Metal Ore Mining</t>
  </si>
  <si>
    <t>Kaolin, Clay, and Ceramic and Refractory Minerals Mining</t>
  </si>
  <si>
    <t>Other Nonmetallic Mineral Mining and Quarrying</t>
  </si>
  <si>
    <t>Apparel Knitting Mills</t>
  </si>
  <si>
    <t>Cut and Sew Apparel Manufacturing (except Contractors)</t>
  </si>
  <si>
    <t>Other Leather and Allied Product Manufacturing</t>
  </si>
  <si>
    <t>Engineered Wood Member Manufacturing</t>
  </si>
  <si>
    <t>Paper Mills</t>
  </si>
  <si>
    <t>Compost Manufacturing</t>
  </si>
  <si>
    <t>All Other Industrial Machinery Manufacturing</t>
  </si>
  <si>
    <t>Commercial and Service Industry Machinery Manufacturing</t>
  </si>
  <si>
    <t>Manufacturing and Reproducing Magnetic and Optical Media</t>
  </si>
  <si>
    <t>Electric Lamp Bulb and Other Lighting Equipment Manufacturing</t>
  </si>
  <si>
    <t>Battery Manufacturing</t>
  </si>
  <si>
    <t>Automobile and Light Duty Motor Vehicle Manufacturing</t>
  </si>
  <si>
    <t>Household Furniture (except Wood and Upholstered) Manufacturing</t>
  </si>
  <si>
    <t>Clothing and Clothing Accessories Merchant Wholesalers</t>
  </si>
  <si>
    <t>Automotive Parts and Accessories Retailers</t>
  </si>
  <si>
    <t>Hardware Retailers</t>
  </si>
  <si>
    <t>Outdoor Power Equipment Retailers</t>
  </si>
  <si>
    <t>Nursery, Garden Center, and Farm Supply Retailers</t>
  </si>
  <si>
    <t>Convenience Retailers</t>
  </si>
  <si>
    <t>Meat Retailers</t>
  </si>
  <si>
    <t>Fish and Seafood Retailers</t>
  </si>
  <si>
    <t>All Other Specialty Food Retailers</t>
  </si>
  <si>
    <t>Beer, Wine, and Liquor Retailers</t>
  </si>
  <si>
    <t>Furniture Retailers</t>
  </si>
  <si>
    <t>Floor Covering Retailers</t>
  </si>
  <si>
    <t>Window Treatment Retailers</t>
  </si>
  <si>
    <t>All Other Home Furnishings Retailers</t>
  </si>
  <si>
    <t>Electronics and Appliance Retailers</t>
  </si>
  <si>
    <t>All Other General Merchandise Retailers</t>
  </si>
  <si>
    <t>Pharmacies and Drug Retailers</t>
  </si>
  <si>
    <t>Cosmetics, Beauty Supplies, and Perfume Retailers</t>
  </si>
  <si>
    <t>Optical Goods Retailers</t>
  </si>
  <si>
    <t>Food (Health) Supplement Retailers</t>
  </si>
  <si>
    <t>All Other Health and Personal Care Retailers</t>
  </si>
  <si>
    <t>Clothing and Clothing Accessories Retailers</t>
  </si>
  <si>
    <t>Shoe Retailers</t>
  </si>
  <si>
    <t>Jewelry Retailers</t>
  </si>
  <si>
    <t>Luggage and Leather Goods Retailers</t>
  </si>
  <si>
    <t>Sporting Goods Retailers</t>
  </si>
  <si>
    <t>Hobby, Toy, and Game Retailers</t>
  </si>
  <si>
    <t>Sewing, Needlework, and Piece Goods Retailers</t>
  </si>
  <si>
    <t>Musical Instrument and Supplies Retailers</t>
  </si>
  <si>
    <t>Book Retailers and News Dealers</t>
  </si>
  <si>
    <t>Office Supplies and Stationery Retailers</t>
  </si>
  <si>
    <t>Gift, Novelty, and Souvenir Retailers</t>
  </si>
  <si>
    <t>Used Merchandise Retailers</t>
  </si>
  <si>
    <t>Pet and Pet Supplies Retailers</t>
  </si>
  <si>
    <t>Tobacco, Electronic Cigarette, and Other Smoking Supplies Retailers</t>
  </si>
  <si>
    <t>All Other Miscellaneous Retailers</t>
  </si>
  <si>
    <t>Radio Broadcasting Stations</t>
  </si>
  <si>
    <t>Television Broadcasting Stations</t>
  </si>
  <si>
    <t>Media Streaming Distribution Services, Social Networks, and Other Media Networks and Content Providers</t>
  </si>
  <si>
    <t>Web Search Portals and All Other Information Services</t>
  </si>
  <si>
    <t>Savings Institutions and Other Depository Credit Intermediation</t>
  </si>
  <si>
    <t>International, Secondary Market, and All Other Nondepository Credit Intermediation</t>
  </si>
  <si>
    <t>Investment Banking and Securities Intermediation</t>
  </si>
  <si>
    <t>Commodity Contracts Intermediation</t>
  </si>
  <si>
    <t>Portfolio Management and Investment Advice</t>
  </si>
  <si>
    <t>Pharmacy Benefit Management and Other Third Party Administration of Insurance and Pension Funds</t>
  </si>
  <si>
    <t>Specialized Automotive Repair</t>
  </si>
  <si>
    <t>Electronic and Precision Equipment Repair and Maintenance</t>
  </si>
  <si>
    <t>New Household Spending</t>
  </si>
  <si>
    <t>New HH Spend</t>
  </si>
  <si>
    <t>Error - New HH Spend</t>
  </si>
  <si>
    <t>Escalated</t>
  </si>
  <si>
    <t>Total HH Spend</t>
  </si>
  <si>
    <t>This is a good project.</t>
  </si>
  <si>
    <t>% Net New (See Instructions)</t>
  </si>
  <si>
    <t xml:space="preserve"> </t>
  </si>
  <si>
    <t>New Household Spending - Residential and Mixed-Use Projects Only</t>
  </si>
  <si>
    <t>Target Income (HH)</t>
  </si>
  <si>
    <t>Unit Types and Household Income Brackets</t>
  </si>
  <si>
    <r>
      <rPr>
        <b/>
        <sz val="8"/>
        <color theme="1"/>
        <rFont val="Segoe UI Semilight"/>
        <family val="2"/>
      </rPr>
      <t>Instructions for Fiscal Impact Assumptions:</t>
    </r>
    <r>
      <rPr>
        <sz val="8"/>
        <color theme="1"/>
        <rFont val="Segoe UI Semilight"/>
        <family val="2"/>
      </rPr>
      <t xml:space="preserve">
1. Enter in the value of the sales tax exemption and mortgage recording tax exemption (not the amount of sales/mortgage, rather, the dollar value of the </t>
    </r>
    <r>
      <rPr>
        <u/>
        <sz val="8"/>
        <color theme="1"/>
        <rFont val="Segoe UI Semilight"/>
        <family val="2"/>
      </rPr>
      <t>exemptions</t>
    </r>
    <r>
      <rPr>
        <sz val="8"/>
        <color theme="1"/>
        <rFont val="Segoe UI Semilight"/>
        <family val="2"/>
      </rPr>
      <t xml:space="preserve">.)
2. Enter the applicable rates for local/state tax. Note that, in some instances, only a portion of the Mortgage Recording Tax can be exempted. Only enter the applicable rate that can be exempted.
3. Enter in the number of years of requested PILOT abatement.
4. Escalation Factor is the rate of change of the underlying taxes. Default is 2%.
5. Discount Factor is the rate at which future costs/benefits are discounted to present value. </t>
    </r>
  </si>
  <si>
    <r>
      <rPr>
        <b/>
        <sz val="8"/>
        <color theme="1"/>
        <rFont val="Segoe UI Semilight"/>
        <family val="2"/>
      </rPr>
      <t xml:space="preserve">Instructions for Operation Phase Employment Tables:
</t>
    </r>
    <r>
      <rPr>
        <i/>
        <sz val="6"/>
        <color theme="1"/>
        <rFont val="Segoe UI Semilight"/>
        <family val="2"/>
      </rPr>
      <t xml:space="preserve">Note: "Year 1" is the first year of operations. Do not include construction impacts or employment here (those are covered above in construction impacts.)
</t>
    </r>
    <r>
      <rPr>
        <sz val="8"/>
        <color theme="1"/>
        <rFont val="Segoe UI Semilight"/>
        <family val="2"/>
      </rPr>
      <t xml:space="preserve">
1. Begin by entering into the lines of the Year 1 table all the applicable NAICS codes you will use for employment in Years 1, 2 and 3. See link above the Year 1 table for a NAICS code lookup tool at the US Census Bureau. (We recommend you amend your IDA application to have the applicant specify their NAICS code.) Remember that these codes are specific to the industry sector of the applicant/tenant, not the occupational category of the worker. For example, if an applicant is a manufacturer with 9 production workers and 1 office admin, all 10 jobs are categorized under the relevant manufacturing NAICS code. 
2. Those NAICS codes will automatically copy to Year 2 and 3.
3. Then, starting in Year 1, enter in the number of employees and per-employee annual earnings. If Year 1 employment is zero for any lines, enter zero. Make sure the </t>
    </r>
    <r>
      <rPr>
        <u/>
        <sz val="8"/>
        <color theme="1"/>
        <rFont val="Segoe UI Semilight"/>
        <family val="2"/>
      </rPr>
      <t>total earnings</t>
    </r>
    <r>
      <rPr>
        <sz val="8"/>
        <color theme="1"/>
        <rFont val="Segoe UI Semilight"/>
        <family val="2"/>
      </rPr>
      <t xml:space="preserve"> figure matches the amount listed in the application for each respective year.
4. Moving to Year 2, enter in the number of employees and per-employee annual earnings in Year 2. Remember that these figures are </t>
    </r>
    <r>
      <rPr>
        <u/>
        <sz val="8"/>
        <color theme="1"/>
        <rFont val="Segoe UI Semilight"/>
        <family val="2"/>
      </rPr>
      <t>cumulative</t>
    </r>
    <r>
      <rPr>
        <sz val="8"/>
        <color theme="1"/>
        <rFont val="Segoe UI Semilight"/>
        <family val="2"/>
      </rPr>
      <t xml:space="preserve"> jobs. So, if an applicant creates 5 jobs in Year 1 and 4 more jobs in Year 2, you would enter 9 jobs here in Year 2.
5. Finally, for Year 3, enter in the number of employees and per-employee annual earnings at </t>
    </r>
    <r>
      <rPr>
        <u/>
        <sz val="8"/>
        <color theme="1"/>
        <rFont val="Segoe UI Semilight"/>
        <family val="2"/>
      </rPr>
      <t>full employment, even if that won't occur until a later year</t>
    </r>
    <r>
      <rPr>
        <sz val="8"/>
        <color theme="1"/>
        <rFont val="Segoe UI Semilight"/>
        <family val="2"/>
      </rPr>
      <t xml:space="preserve">. The model assumes full employment happens at Year 3 and will continue throughout the life of the PILOT. 
6. You must enter jobs numbers for Year 1, Year 2 </t>
    </r>
    <r>
      <rPr>
        <u/>
        <sz val="8"/>
        <color theme="1"/>
        <rFont val="Segoe UI Semilight"/>
        <family val="2"/>
      </rPr>
      <t>and</t>
    </r>
    <r>
      <rPr>
        <sz val="8"/>
        <color theme="1"/>
        <rFont val="Segoe UI Semilight"/>
        <family val="2"/>
      </rPr>
      <t xml:space="preserve"> Year 3 for the model to function properly.
</t>
    </r>
    <r>
      <rPr>
        <i/>
        <sz val="6"/>
        <color theme="1"/>
        <rFont val="Segoe UI Semilight"/>
        <family val="2"/>
      </rPr>
      <t>Note: In very rare cases, you may receive a "SECTOR NOT AVAILABLE" message. This is due to a lack of data in New York State related to that industry. Just select the next best match.</t>
    </r>
  </si>
  <si>
    <r>
      <rPr>
        <b/>
        <sz val="8"/>
        <color theme="1"/>
        <rFont val="Segoe UI Semilight"/>
        <family val="2"/>
      </rPr>
      <t>Notes instructions:</t>
    </r>
    <r>
      <rPr>
        <sz val="8"/>
        <color theme="1"/>
        <rFont val="Segoe UI Semilight"/>
        <family val="2"/>
      </rPr>
      <t xml:space="preserve">
Add any notes that you would like to have appear in the output. This can include notes about other quantifiable benefits, such as host community benefit agreement payments, and non-quantifiable benefits related to affordable housing or other. 
For example, we recommend that, for solar projects, you enter in how the project will advance the state's clean energy goals, as this is now a requirement of the law.</t>
    </r>
  </si>
  <si>
    <r>
      <rPr>
        <b/>
        <sz val="8"/>
        <color theme="1"/>
        <rFont val="Segoe UI Semilight"/>
        <family val="2"/>
      </rPr>
      <t>Instructions:</t>
    </r>
    <r>
      <rPr>
        <sz val="8"/>
        <color theme="1"/>
        <rFont val="Segoe UI Semilight"/>
        <family val="2"/>
      </rPr>
      <t xml:space="preserve">
The law also requires the CBA to include "the likelihood of accomplishing the proposed project in a timely fashion". The default answer to this question is "yes".</t>
    </r>
  </si>
  <si>
    <r>
      <rPr>
        <b/>
        <sz val="8"/>
        <color theme="1"/>
        <rFont val="Segoe UI Semilight"/>
        <family val="2"/>
      </rPr>
      <t xml:space="preserve">For the New Household Spending Section: </t>
    </r>
    <r>
      <rPr>
        <sz val="8"/>
        <color theme="1"/>
        <rFont val="Segoe UI Semilight"/>
        <family val="2"/>
      </rPr>
      <t xml:space="preserve">
Many projects will only have one unit type, so you need only input "Unit Type 1" information and leave "Unit Type 2" blank. However, you may have a project that involves both market rate units and affordable units, in which case you can input up to two different types of units, each with its own target income bracket. This would also be applicable if you were dealing with a project that had, say, 4-bedroom townhomes along with 1-bedroom apartment units, since the income profiles of the households would likely be very different.
</t>
    </r>
    <r>
      <rPr>
        <b/>
        <sz val="8"/>
        <color theme="1"/>
        <rFont val="Segoe UI Semilight"/>
        <family val="2"/>
      </rPr>
      <t xml:space="preserve">1. </t>
    </r>
    <r>
      <rPr>
        <sz val="8"/>
        <color theme="1"/>
        <rFont val="Segoe UI Semilight"/>
        <family val="2"/>
      </rPr>
      <t xml:space="preserve">Enter in a Unit Type Description - this is for your use only and will not be displayed on the output sheet. This is important for projects where you need to use two different types of units (see above). 
</t>
    </r>
    <r>
      <rPr>
        <b/>
        <sz val="8"/>
        <color theme="1"/>
        <rFont val="Segoe UI Semilight"/>
        <family val="2"/>
      </rPr>
      <t xml:space="preserve">2. </t>
    </r>
    <r>
      <rPr>
        <sz val="8"/>
        <color theme="1"/>
        <rFont val="Segoe UI Semilight"/>
        <family val="2"/>
      </rPr>
      <t xml:space="preserve">For each Unit Type, enter the number of units for that type in "Unit Count."
</t>
    </r>
    <r>
      <rPr>
        <b/>
        <sz val="8"/>
        <color theme="1"/>
        <rFont val="Segoe UI Semilight"/>
        <family val="2"/>
      </rPr>
      <t xml:space="preserve">3. </t>
    </r>
    <r>
      <rPr>
        <sz val="8"/>
        <color theme="1"/>
        <rFont val="Segoe UI Semilight"/>
        <family val="2"/>
      </rPr>
      <t xml:space="preserve">Select the Household Income bracket applicable to that type of unit. If you are unsure of the income bracket, see the note to the right of this box.
</t>
    </r>
    <r>
      <rPr>
        <b/>
        <sz val="8"/>
        <color theme="1"/>
        <rFont val="Segoe UI Semilight"/>
        <family val="2"/>
      </rPr>
      <t xml:space="preserve">4. </t>
    </r>
    <r>
      <rPr>
        <sz val="8"/>
        <color theme="1"/>
        <rFont val="Segoe UI Semilight"/>
        <family val="2"/>
      </rPr>
      <t xml:space="preserve">Enter the percentage of units that would qualify as "net new" to the community. Typically 100%. See note to the right of this box for more information.
</t>
    </r>
  </si>
  <si>
    <r>
      <rPr>
        <b/>
        <sz val="8"/>
        <color theme="1"/>
        <rFont val="Segoe UI Semilight"/>
        <family val="2"/>
      </rPr>
      <t>For the New Household Spending Section (continued)</t>
    </r>
    <r>
      <rPr>
        <sz val="8"/>
        <color theme="1"/>
        <rFont val="Segoe UI Semilight"/>
        <family val="2"/>
      </rPr>
      <t xml:space="preserve">
</t>
    </r>
    <r>
      <rPr>
        <u/>
        <sz val="8"/>
        <color theme="1"/>
        <rFont val="Segoe UI Semilight"/>
        <family val="2"/>
      </rPr>
      <t>Calculating the household income bracket, if needed</t>
    </r>
    <r>
      <rPr>
        <sz val="8"/>
        <color theme="1"/>
        <rFont val="Segoe UI Semilight"/>
        <family val="2"/>
      </rPr>
      <t xml:space="preserve">:
If you do not know the applicable household income bracket, you can use the following general rule-of-thumb: take the [anticipated rent price plus anticipated tenant-paid utility costs] and divide that figure by 0.3. This would give the minimum HH income necessary to not be "burdened" according to many federal and state agencies.
</t>
    </r>
    <r>
      <rPr>
        <u/>
        <sz val="8"/>
        <color theme="1"/>
        <rFont val="Segoe UI Semilight"/>
        <family val="2"/>
      </rPr>
      <t>Understanding "Net New" Households"</t>
    </r>
    <r>
      <rPr>
        <sz val="8"/>
        <color theme="1"/>
        <rFont val="Segoe UI Semilight"/>
        <family val="2"/>
      </rPr>
      <t xml:space="preserve">:
This is perhaps the trickiest aspect of residential projects - there are no economic impacts unless the households are "net new" to the community. In other words, if the project's units cannibalize units that would be built elsewhere, or result in other projects not moving forward, than the units are not "net new" to the community. You can rely on your own understanding of the market, but it is best if you can substantiate "net new" with a competent market analysis.
</t>
    </r>
    <r>
      <rPr>
        <i/>
        <sz val="6"/>
        <color theme="1"/>
        <rFont val="Segoe UI Semilight"/>
        <family val="2"/>
      </rPr>
      <t>N.B. For the next section ("Operation Phase"), enter any jobs associated with the maintenance and operations of the housing units (i.e. building superintendent, maintenance personnel) under NAICS code 531110 "Lessors of Residential Buildings and Dwellings."</t>
    </r>
  </si>
  <si>
    <t>Solar Projects Calculator - ENVIRONMENTAL CONSIDERATION</t>
  </si>
  <si>
    <t>Total Megawatts (MW):</t>
  </si>
  <si>
    <t># of Homes Powered</t>
  </si>
  <si>
    <t>Carbon Offset:</t>
  </si>
  <si>
    <t>Current Solar Capacity</t>
  </si>
  <si>
    <t>Increase in Solar Capacity</t>
  </si>
  <si>
    <t xml:space="preserve">In accordance Section 859-a(5) of New York State General Municipal Law, each solar project's contribution to the State's renewable energy goals must be evaluated. The calculators below use the project's electrical capacity and national averages to estimate 1) the number of homes powered by the project, 2) the amount of carbon dioxide offset by the project, and the increase in your County's solar capacity (if applicable). NOTE: This following calculator uses national averages to calculate estimates, the true value of the measures below will vary considerably based on a variety of factors. Please include calculated measures in the "Notes" section of the input tab. </t>
  </si>
  <si>
    <t>Source: US EIA</t>
  </si>
  <si>
    <t>https://www.eia.gov/tools/faqs/faq.php?id=97&amp;t=3</t>
  </si>
  <si>
    <t>KWh</t>
  </si>
  <si>
    <t>Source: Lawrence Berkeley National Laboratory</t>
  </si>
  <si>
    <t>https://news.climate.columbia.edu/2022/10/26/solar-panels-reduce-co2-emissions-more-per-acre-than-trees-and-much-more-than-corn-ethanol/#:~:text=According%20to%20the%20Lawrence%20Berkeley,of%20carbon%20dioxide%20per%20year.</t>
  </si>
  <si>
    <t>metrics tonnes/ MWh</t>
  </si>
  <si>
    <t>homes powered per year</t>
  </si>
  <si>
    <t>MW</t>
  </si>
  <si>
    <t>https://www.nyserda.ny.gov/All-Programs/NY-Sun/Solar-Data-Maps/Statewide-Distributed-Solar-Projects</t>
  </si>
  <si>
    <t>County Current Capacity Look Up:</t>
  </si>
  <si>
    <t>Local Construction Spending</t>
  </si>
  <si>
    <t>metric tons of CO2  per year</t>
  </si>
  <si>
    <t>2023.11.30</t>
  </si>
  <si>
    <t>Rev4 with housing</t>
  </si>
  <si>
    <t xml:space="preserve">Average Megawatt Hours per year: </t>
  </si>
  <si>
    <t>MW - "Nameplate Capacity"</t>
  </si>
  <si>
    <t>MWh - Estimated annual generation</t>
  </si>
  <si>
    <t>Current</t>
  </si>
  <si>
    <t>STE &amp; MRTE*</t>
  </si>
  <si>
    <t>*STE &amp; MRTE = Sales tax exemption and mortgage recording tax exemption.</t>
  </si>
  <si>
    <t>PILOT Savings</t>
  </si>
  <si>
    <t>Total, Nominal</t>
  </si>
  <si>
    <t>Total, Discounted</t>
  </si>
  <si>
    <t>Calculations Showing Discounted Value of Benefits</t>
  </si>
  <si>
    <t>Net Present Value of All Benefits</t>
  </si>
  <si>
    <t>NPV of All Benefits</t>
  </si>
  <si>
    <t xml:space="preserve"> &lt;- Private sector discount rate, user-entered.</t>
  </si>
  <si>
    <t>*As defined in NYS Labor Law 224-a, user-entered.</t>
  </si>
  <si>
    <t>Total Construction Project Costs*</t>
  </si>
  <si>
    <t>© Copyright 2025 MRB Engineering, Architecture and Surveying, D.P.C.</t>
  </si>
  <si>
    <t>Other Benefits***</t>
  </si>
  <si>
    <t>&gt;10**</t>
  </si>
  <si>
    <t xml:space="preserve">**Sum total of all benefits from Year 11 to the end of the PILOT, if applicable. </t>
  </si>
  <si>
    <t>Calculations Showing Discounted Values of "Public Funds"</t>
  </si>
  <si>
    <t>Other "Public Funds"***</t>
  </si>
  <si>
    <t>***"Public funds" as defined in NYS Labor Law 224-a. See notes below that explain values, if any, entered in this column.</t>
  </si>
  <si>
    <t>Other Public Funds Explanation (if any):</t>
  </si>
  <si>
    <r>
      <rPr>
        <b/>
        <sz val="8"/>
        <color theme="1"/>
        <rFont val="Segoe UI Semilight"/>
        <family val="2"/>
      </rPr>
      <t>Instructions to NPV Report</t>
    </r>
    <r>
      <rPr>
        <sz val="8"/>
        <color theme="1"/>
        <rFont val="Segoe UI Semilight"/>
        <family val="2"/>
      </rPr>
      <t xml:space="preserve">
1. Most values on this sheet should auto-import from the CBA tool (STE &amp; MRTE &amp; PILOT Savings)
2. However, you will need to enter in a "Private Sector Discount Rate" (required, see note below). 
3. You will also need to enter any "Other Benefits" (optional, </t>
    </r>
    <r>
      <rPr>
        <sz val="8"/>
        <color rgb="FFFF0000"/>
        <rFont val="Segoe UI Semilight"/>
        <family val="2"/>
      </rPr>
      <t>enter values in lines 32 to 82</t>
    </r>
    <r>
      <rPr>
        <sz val="8"/>
        <color theme="1"/>
        <rFont val="Segoe UI Semilight"/>
        <family val="2"/>
      </rPr>
      <t xml:space="preserve">) that the sponsor may be receiving, such as Excelsior Tax Credits or a Restore NY grant. Enter the benefit amount in the corresponding year the benefit will be realized. [For example, Excelsior Tax Credits vest over 10 years, so each year for Year 1 - Year 10 should have the corresponding value). 
</t>
    </r>
    <r>
      <rPr>
        <b/>
        <sz val="8"/>
        <color theme="1"/>
        <rFont val="Segoe UI Semilight"/>
        <family val="2"/>
      </rPr>
      <t>What Private Sector Discount Rate Should I Use?</t>
    </r>
    <r>
      <rPr>
        <sz val="8"/>
        <color theme="1"/>
        <rFont val="Segoe UI Semilight"/>
        <family val="2"/>
      </rPr>
      <t xml:space="preserve">
Each IDA will have to decide on its own policy for using private sector discount rates. MRB suggests using a project-type-specific discount rate (multifamily apts versus hotel versus office, etc.). MRB typically uses "RealtyRates.com, Investor Survey" to establish the proper discount rate for a specific project.</t>
    </r>
  </si>
  <si>
    <t>Public Discount Rate</t>
  </si>
  <si>
    <t>Does this project provide onsite childcare facilities?</t>
  </si>
  <si>
    <t>No</t>
  </si>
  <si>
    <t>Public Subsidy Board Test</t>
  </si>
  <si>
    <t>*Discounted at the public sector discount rate of:</t>
  </si>
  <si>
    <t>Construction Project Costs</t>
  </si>
  <si>
    <t>Enter total construction project costs:</t>
  </si>
  <si>
    <t>&lt;- as defined by NYS Labor Law 224-a</t>
  </si>
  <si>
    <t>2025.03.15</t>
  </si>
  <si>
    <t>Add NPV public funds test</t>
  </si>
  <si>
    <t>Apartments</t>
  </si>
  <si>
    <t>Golf</t>
  </si>
  <si>
    <t>Health Care (including nursing homes)</t>
  </si>
  <si>
    <t>Industrial</t>
  </si>
  <si>
    <t>Lodging</t>
  </si>
  <si>
    <t>Mobile Home / RV / Camp Ground</t>
  </si>
  <si>
    <t>Office</t>
  </si>
  <si>
    <t>Restaurants</t>
  </si>
  <si>
    <t>Retail</t>
  </si>
  <si>
    <t>Self-Storage</t>
  </si>
  <si>
    <t>Implied Discount Rates - 2025</t>
  </si>
  <si>
    <t>Special Purpose*</t>
  </si>
  <si>
    <t>*Special Purpose - schools, daycare, churches, temples, synagogues</t>
  </si>
  <si>
    <t>Source: RealtyRates.com Investor Survey, 4th Quarter 2024</t>
  </si>
  <si>
    <t>Wyoming  County Multipliers</t>
  </si>
  <si>
    <t>Wyoming County Industrial Development Agency</t>
  </si>
  <si>
    <t>Perry NY</t>
  </si>
  <si>
    <t>23-25 South Main Street Perry, 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</si>
</sst>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0.0000;[Red]\ \(#,##0.0000\)"/>
    <numFmt numFmtId="166" formatCode="#,##0.00000000000000000;[Red]\ \(#,##0.00000000000000000\)"/>
    <numFmt numFmtId="167" formatCode="_(* #,##0_);_(* \(#,##0\);_(* &quot;-&quot;??_);_(@_)"/>
    <numFmt numFmtId="168" formatCode="&quot;$&quot;#,##0.00"/>
    <numFmt numFmtId="169" formatCode="&quot;$&quot;#,##0.0000000"/>
    <numFmt numFmtId="170" formatCode="0.0%"/>
    <numFmt numFmtId="171" formatCode="0.0000"/>
    <numFmt numFmtId="172" formatCode="#\:&quot;1&quot;"/>
    <numFmt numFmtId="173" formatCode="_(* #,##0.0_);_(* \(#,##0.0\);_(* &quot;-&quot;??_);_(@_)"/>
    <numFmt numFmtId="174" formatCode="[$-409]mmmm\ d\,\ yyyy;@"/>
  </numFmts>
  <fonts count="57" x14ac:knownFonts="1">
    <font>
      <sz val="11"/>
      <color theme="1"/>
      <name val="Calibri"/>
      <family val="2"/>
      <scheme val="minor"/>
    </font>
    <font>
      <sz val="11"/>
      <color theme="1"/>
      <name val="Segoe UI Semilight"/>
      <family val="2"/>
    </font>
    <font>
      <sz val="11"/>
      <color theme="1"/>
      <name val="Calibri"/>
      <family val="2"/>
      <scheme val="minor"/>
    </font>
    <font>
      <b/>
      <sz val="11"/>
      <color theme="1"/>
      <name val="Segoe UI Semilight"/>
      <family val="2"/>
    </font>
    <font>
      <sz val="8"/>
      <color theme="1"/>
      <name val="Segoe UI Semilight"/>
      <family val="2"/>
    </font>
    <font>
      <sz val="10"/>
      <color indexed="19"/>
      <name val="Arial"/>
      <family val="2"/>
    </font>
    <font>
      <b/>
      <sz val="8"/>
      <color theme="1"/>
      <name val="Segoe UI Semilight"/>
      <family val="2"/>
    </font>
    <font>
      <sz val="8"/>
      <name val="Segoe UI Semilight"/>
      <family val="2"/>
    </font>
    <font>
      <b/>
      <sz val="8"/>
      <color theme="0"/>
      <name val="Segoe UI Semilight"/>
      <family val="2"/>
    </font>
    <font>
      <sz val="8"/>
      <color theme="0"/>
      <name val="Segoe UI Semilight"/>
      <family val="2"/>
    </font>
    <font>
      <sz val="8"/>
      <color theme="0" tint="-0.14999847407452621"/>
      <name val="Segoe UI Semilight"/>
      <family val="2"/>
    </font>
    <font>
      <sz val="11"/>
      <color rgb="FFFF0000"/>
      <name val="Calibri"/>
      <family val="2"/>
      <scheme val="minor"/>
    </font>
    <font>
      <b/>
      <sz val="11"/>
      <color theme="1"/>
      <name val="Calibri"/>
      <family val="2"/>
      <scheme val="minor"/>
    </font>
    <font>
      <sz val="26"/>
      <color rgb="FFFF0000"/>
      <name val="Segoe UI Semilight"/>
      <family val="2"/>
    </font>
    <font>
      <b/>
      <sz val="8"/>
      <color rgb="FFFF0000"/>
      <name val="Segoe UI Semilight"/>
      <family val="2"/>
    </font>
    <font>
      <b/>
      <sz val="11"/>
      <color rgb="FFFF0000"/>
      <name val="Calibri"/>
      <family val="2"/>
      <scheme val="minor"/>
    </font>
    <font>
      <b/>
      <sz val="8"/>
      <name val="Segoe UI Semilight"/>
      <family val="2"/>
    </font>
    <font>
      <i/>
      <sz val="8"/>
      <color theme="1"/>
      <name val="Segoe UI Semilight"/>
      <family val="2"/>
    </font>
    <font>
      <b/>
      <sz val="9"/>
      <color theme="1"/>
      <name val="Segoe UI Semilight"/>
      <family val="2"/>
    </font>
    <font>
      <b/>
      <sz val="18"/>
      <color theme="4"/>
      <name val="Segoe UI Semilight"/>
      <family val="2"/>
    </font>
    <font>
      <sz val="8"/>
      <color theme="4"/>
      <name val="Segoe UI Semilight"/>
      <family val="2"/>
    </font>
    <font>
      <b/>
      <sz val="8"/>
      <color theme="4"/>
      <name val="Segoe UI Semilight"/>
      <family val="2"/>
    </font>
    <font>
      <sz val="12"/>
      <color theme="1"/>
      <name val="Segoe UI Semilight"/>
      <family val="2"/>
    </font>
    <font>
      <sz val="8"/>
      <color theme="1"/>
      <name val="Segoe UI Historic"/>
      <family val="2"/>
    </font>
    <font>
      <sz val="11"/>
      <color theme="1"/>
      <name val="Segoe UI Historic"/>
      <family val="2"/>
    </font>
    <font>
      <b/>
      <sz val="18"/>
      <color theme="4"/>
      <name val="Segoe UI Historic"/>
      <family val="2"/>
    </font>
    <font>
      <b/>
      <sz val="18"/>
      <color theme="1"/>
      <name val="Segoe UI Historic"/>
      <family val="2"/>
    </font>
    <font>
      <sz val="8"/>
      <color theme="4"/>
      <name val="Segoe UI Historic"/>
      <family val="2"/>
    </font>
    <font>
      <sz val="8"/>
      <color theme="0"/>
      <name val="Segoe UI Historic"/>
      <family val="2"/>
    </font>
    <font>
      <b/>
      <sz val="8"/>
      <color theme="1"/>
      <name val="Segoe UI Historic"/>
      <family val="2"/>
    </font>
    <font>
      <b/>
      <sz val="8"/>
      <color rgb="FFFF0000"/>
      <name val="Segoe UI Historic"/>
      <family val="2"/>
    </font>
    <font>
      <b/>
      <u/>
      <sz val="8"/>
      <color theme="1"/>
      <name val="Segoe UI Historic"/>
      <family val="2"/>
    </font>
    <font>
      <i/>
      <sz val="8"/>
      <color theme="1"/>
      <name val="Segoe UI Historic"/>
      <family val="2"/>
    </font>
    <font>
      <sz val="12"/>
      <color theme="1"/>
      <name val="Segoe UI Historic"/>
      <family val="2"/>
    </font>
    <font>
      <u/>
      <sz val="8"/>
      <color theme="1"/>
      <name val="Segoe UI Semilight"/>
      <family val="2"/>
    </font>
    <font>
      <i/>
      <sz val="6"/>
      <color theme="1"/>
      <name val="Segoe UI Semilight"/>
      <family val="2"/>
    </font>
    <font>
      <b/>
      <sz val="14"/>
      <color theme="1"/>
      <name val="Segoe UI Semilight"/>
      <family val="2"/>
    </font>
    <font>
      <u/>
      <sz val="11"/>
      <color theme="10"/>
      <name val="Calibri"/>
      <family val="2"/>
      <scheme val="minor"/>
    </font>
    <font>
      <i/>
      <u/>
      <sz val="8"/>
      <color theme="10"/>
      <name val="Calibri"/>
      <family val="2"/>
      <scheme val="minor"/>
    </font>
    <font>
      <sz val="8"/>
      <color rgb="FFFF0000"/>
      <name val="Segoe UI Semilight"/>
      <family val="2"/>
    </font>
    <font>
      <sz val="10"/>
      <color theme="1"/>
      <name val="Segoe UI Historic"/>
      <family val="2"/>
    </font>
    <font>
      <b/>
      <sz val="20"/>
      <color rgb="FFFF0000"/>
      <name val="Segoe UI Semilight"/>
      <family val="2"/>
    </font>
    <font>
      <b/>
      <u/>
      <sz val="8"/>
      <color theme="1"/>
      <name val="Segoe UI Semilight"/>
      <family val="2"/>
    </font>
    <font>
      <sz val="28"/>
      <color rgb="FFFF0000"/>
      <name val="Segoe UI Semilight"/>
      <family val="2"/>
    </font>
    <font>
      <sz val="6"/>
      <color theme="1"/>
      <name val="Segoe UI Semilight"/>
      <family val="2"/>
    </font>
    <font>
      <sz val="10"/>
      <color theme="1"/>
      <name val="Segoe UI Semilight"/>
      <family val="2"/>
    </font>
    <font>
      <b/>
      <sz val="8"/>
      <color theme="0" tint="-0.14999847407452621"/>
      <name val="Segoe UI Semilight"/>
      <family val="2"/>
    </font>
    <font>
      <u/>
      <sz val="8"/>
      <color theme="10"/>
      <name val="Calibri"/>
      <family val="2"/>
      <scheme val="minor"/>
    </font>
    <font>
      <sz val="8"/>
      <color theme="1"/>
      <name val="Calibri"/>
      <family val="2"/>
      <scheme val="minor"/>
    </font>
    <font>
      <b/>
      <sz val="12"/>
      <color theme="0"/>
      <name val="Segoe UI Semilight"/>
      <family val="2"/>
    </font>
    <font>
      <b/>
      <sz val="11"/>
      <color theme="0"/>
      <name val="Segoe UI Semilight"/>
      <family val="2"/>
    </font>
    <font>
      <b/>
      <sz val="18"/>
      <color rgb="FF002060"/>
      <name val="Segoe UI Semilight"/>
      <family val="2"/>
    </font>
    <font>
      <b/>
      <sz val="8"/>
      <color rgb="FF002060"/>
      <name val="Segoe UI Semilight"/>
      <family val="2"/>
    </font>
    <font>
      <b/>
      <sz val="12"/>
      <color rgb="FF002060"/>
      <name val="Segoe UI Semilight"/>
      <family val="2"/>
    </font>
    <font>
      <sz val="16"/>
      <color rgb="FF002060"/>
      <name val="Calibri"/>
      <family val="2"/>
      <scheme val="minor"/>
    </font>
    <font>
      <sz val="11"/>
      <color theme="0"/>
      <name val="Segoe UI Semilight"/>
      <family val="2"/>
    </font>
    <font>
      <sz val="10"/>
      <name val="Arial"/>
    </font>
  </fonts>
  <fills count="1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9"/>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DBA7FF"/>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2060"/>
        <bgColor indexed="64"/>
      </patternFill>
    </fill>
  </fills>
  <borders count="7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70C0"/>
      </left>
      <right style="thick">
        <color rgb="FF0070C0"/>
      </right>
      <top style="thick">
        <color rgb="FF0070C0"/>
      </top>
      <bottom style="thick">
        <color rgb="FF0070C0"/>
      </bottom>
      <diagonal/>
    </border>
    <border>
      <left style="thin">
        <color rgb="FF0070C0"/>
      </left>
      <right style="thin">
        <color rgb="FF0070C0"/>
      </right>
      <top style="thin">
        <color rgb="FF0070C0"/>
      </top>
      <bottom style="thin">
        <color rgb="FF0070C0"/>
      </bottom>
      <diagonal/>
    </border>
    <border>
      <left style="thin">
        <color rgb="FF0070C0"/>
      </left>
      <right/>
      <top/>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right style="thin">
        <color rgb="FF0070C0"/>
      </right>
      <top style="thin">
        <color rgb="FF0070C0"/>
      </top>
      <bottom/>
      <diagonal/>
    </border>
    <border>
      <left/>
      <right style="thin">
        <color rgb="FF0070C0"/>
      </right>
      <top/>
      <bottom style="thin">
        <color rgb="FF0070C0"/>
      </bottom>
      <diagonal/>
    </border>
    <border>
      <left/>
      <right/>
      <top style="thin">
        <color rgb="FF0070C0"/>
      </top>
      <bottom/>
      <diagonal/>
    </border>
    <border>
      <left/>
      <right/>
      <top/>
      <bottom style="thin">
        <color rgb="FF0070C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indexed="64"/>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thin">
        <color theme="4"/>
      </bottom>
      <diagonal/>
    </border>
    <border>
      <left style="medium">
        <color theme="4"/>
      </left>
      <right style="thin">
        <color theme="0"/>
      </right>
      <top style="medium">
        <color theme="4"/>
      </top>
      <bottom style="thin">
        <color theme="0"/>
      </bottom>
      <diagonal/>
    </border>
    <border>
      <left style="thin">
        <color theme="0"/>
      </left>
      <right style="thin">
        <color theme="0"/>
      </right>
      <top style="medium">
        <color theme="4"/>
      </top>
      <bottom style="thin">
        <color theme="0"/>
      </bottom>
      <diagonal/>
    </border>
    <border>
      <left style="thin">
        <color theme="0"/>
      </left>
      <right style="medium">
        <color theme="4"/>
      </right>
      <top style="medium">
        <color theme="4"/>
      </top>
      <bottom style="thin">
        <color theme="0"/>
      </bottom>
      <diagonal/>
    </border>
    <border>
      <left style="medium">
        <color theme="4"/>
      </left>
      <right style="thin">
        <color theme="0"/>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style="thin">
        <color theme="0"/>
      </right>
      <top style="thin">
        <color theme="0"/>
      </top>
      <bottom style="medium">
        <color theme="4"/>
      </bottom>
      <diagonal/>
    </border>
    <border>
      <left style="thin">
        <color theme="0"/>
      </left>
      <right style="thin">
        <color theme="0"/>
      </right>
      <top style="thin">
        <color theme="0"/>
      </top>
      <bottom style="medium">
        <color theme="4"/>
      </bottom>
      <diagonal/>
    </border>
    <border>
      <left style="thin">
        <color theme="0"/>
      </left>
      <right style="medium">
        <color theme="4"/>
      </right>
      <top style="thin">
        <color theme="0"/>
      </top>
      <bottom style="medium">
        <color theme="4"/>
      </bottom>
      <diagonal/>
    </border>
    <border>
      <left style="thick">
        <color indexed="64"/>
      </left>
      <right style="thick">
        <color indexed="64"/>
      </right>
      <top style="thick">
        <color indexed="64"/>
      </top>
      <bottom style="thick">
        <color indexed="64"/>
      </bottom>
      <diagonal/>
    </border>
    <border>
      <left/>
      <right/>
      <top style="thin">
        <color theme="0"/>
      </top>
      <bottom style="thin">
        <color theme="0"/>
      </bottom>
      <diagonal/>
    </border>
    <border>
      <left style="medium">
        <color theme="4"/>
      </left>
      <right/>
      <top style="thin">
        <color theme="0"/>
      </top>
      <bottom style="thin">
        <color theme="0"/>
      </bottom>
      <diagonal/>
    </border>
    <border>
      <left style="thin">
        <color theme="0"/>
      </left>
      <right/>
      <top style="thin">
        <color theme="0"/>
      </top>
      <bottom style="thin">
        <color theme="4"/>
      </bottom>
      <diagonal/>
    </border>
    <border>
      <left style="thin">
        <color theme="0"/>
      </left>
      <right/>
      <top style="thin">
        <color theme="0"/>
      </top>
      <bottom/>
      <diagonal/>
    </border>
    <border>
      <left style="thick">
        <color theme="0"/>
      </left>
      <right style="thick">
        <color theme="0"/>
      </right>
      <top style="thick">
        <color theme="0"/>
      </top>
      <bottom style="thick">
        <color theme="0"/>
      </bottom>
      <diagonal/>
    </border>
    <border>
      <left style="medium">
        <color theme="4"/>
      </left>
      <right/>
      <top style="thin">
        <color theme="0"/>
      </top>
      <bottom/>
      <diagonal/>
    </border>
    <border>
      <left/>
      <right/>
      <top style="thin">
        <color theme="0"/>
      </top>
      <bottom/>
      <diagonal/>
    </border>
    <border>
      <left style="thin">
        <color theme="0"/>
      </left>
      <right style="thin">
        <color theme="0"/>
      </right>
      <top/>
      <bottom style="medium">
        <color indexed="64"/>
      </bottom>
      <diagonal/>
    </border>
    <border>
      <left style="thin">
        <color theme="0"/>
      </left>
      <right style="thin">
        <color theme="0"/>
      </right>
      <top style="thin">
        <color theme="0"/>
      </top>
      <bottom style="medium">
        <color theme="1"/>
      </bottom>
      <diagonal/>
    </border>
    <border>
      <left style="thin">
        <color theme="0"/>
      </left>
      <right style="thin">
        <color theme="0"/>
      </right>
      <top style="medium">
        <color theme="1"/>
      </top>
      <bottom style="thin">
        <color theme="0"/>
      </bottom>
      <diagonal/>
    </border>
    <border>
      <left style="medium">
        <color rgb="FF002060"/>
      </left>
      <right style="thin">
        <color theme="0"/>
      </right>
      <top style="medium">
        <color rgb="FF002060"/>
      </top>
      <bottom style="thin">
        <color theme="0"/>
      </bottom>
      <diagonal/>
    </border>
    <border>
      <left style="thin">
        <color theme="0"/>
      </left>
      <right style="thin">
        <color theme="0"/>
      </right>
      <top style="medium">
        <color rgb="FF002060"/>
      </top>
      <bottom style="thin">
        <color theme="0"/>
      </bottom>
      <diagonal/>
    </border>
    <border>
      <left style="thin">
        <color theme="0"/>
      </left>
      <right style="medium">
        <color rgb="FF002060"/>
      </right>
      <top style="medium">
        <color rgb="FF002060"/>
      </top>
      <bottom style="thin">
        <color theme="0"/>
      </bottom>
      <diagonal/>
    </border>
    <border>
      <left style="medium">
        <color rgb="FF002060"/>
      </left>
      <right style="thin">
        <color theme="0"/>
      </right>
      <top style="thin">
        <color theme="0"/>
      </top>
      <bottom style="thin">
        <color theme="0"/>
      </bottom>
      <diagonal/>
    </border>
    <border>
      <left style="thin">
        <color theme="0"/>
      </left>
      <right style="medium">
        <color rgb="FF002060"/>
      </right>
      <top style="thin">
        <color theme="0"/>
      </top>
      <bottom style="thin">
        <color theme="0"/>
      </bottom>
      <diagonal/>
    </border>
    <border>
      <left style="medium">
        <color rgb="FF002060"/>
      </left>
      <right style="thin">
        <color theme="0"/>
      </right>
      <top style="thin">
        <color theme="0"/>
      </top>
      <bottom style="medium">
        <color rgb="FF002060"/>
      </bottom>
      <diagonal/>
    </border>
    <border>
      <left style="thin">
        <color theme="0"/>
      </left>
      <right style="thin">
        <color theme="0"/>
      </right>
      <top style="thin">
        <color theme="0"/>
      </top>
      <bottom style="medium">
        <color rgb="FF002060"/>
      </bottom>
      <diagonal/>
    </border>
    <border>
      <left style="thin">
        <color theme="0"/>
      </left>
      <right style="medium">
        <color rgb="FF002060"/>
      </right>
      <top style="thin">
        <color theme="0"/>
      </top>
      <bottom style="medium">
        <color rgb="FF002060"/>
      </bottom>
      <diagonal/>
    </border>
    <border>
      <left style="medium">
        <color rgb="FF002060"/>
      </left>
      <right/>
      <top style="medium">
        <color rgb="FF002060"/>
      </top>
      <bottom style="thin">
        <color theme="0"/>
      </bottom>
      <diagonal/>
    </border>
    <border>
      <left/>
      <right style="thin">
        <color theme="0"/>
      </right>
      <top style="medium">
        <color rgb="FF002060"/>
      </top>
      <bottom style="thin">
        <color theme="0"/>
      </bottom>
      <diagonal/>
    </border>
    <border>
      <left style="thin">
        <color theme="0"/>
      </left>
      <right/>
      <top style="medium">
        <color rgb="FF002060"/>
      </top>
      <bottom style="thin">
        <color theme="0"/>
      </bottom>
      <diagonal/>
    </border>
    <border>
      <left style="medium">
        <color rgb="FF002060"/>
      </left>
      <right/>
      <top style="thin">
        <color theme="0"/>
      </top>
      <bottom style="medium">
        <color rgb="FF002060"/>
      </bottom>
      <diagonal/>
    </border>
    <border>
      <left/>
      <right style="thin">
        <color theme="0"/>
      </right>
      <top style="thin">
        <color theme="0"/>
      </top>
      <bottom style="medium">
        <color rgb="FF002060"/>
      </bottom>
      <diagonal/>
    </border>
    <border>
      <left style="thin">
        <color theme="0"/>
      </left>
      <right/>
      <top style="thin">
        <color theme="0"/>
      </top>
      <bottom style="medium">
        <color rgb="FF002060"/>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37" fillId="0" borderId="0" applyNumberFormat="0" applyFill="0" applyBorder="0" applyAlignment="0" applyProtection="0"/>
    <xf numFmtId="0" fontId="56" fillId="0" borderId="0"/>
  </cellStyleXfs>
  <cellXfs count="474">
    <xf numFmtId="0" fontId="0" fillId="0" borderId="0" xfId="0"/>
    <xf numFmtId="0" fontId="1" fillId="0" borderId="0" xfId="0" applyFont="1"/>
    <xf numFmtId="0" fontId="0" fillId="0" borderId="3" xfId="0" applyBorder="1"/>
    <xf numFmtId="0" fontId="4" fillId="0" borderId="0" xfId="0" applyFont="1"/>
    <xf numFmtId="2" fontId="5" fillId="9" borderId="0" xfId="0" applyNumberFormat="1" applyFont="1" applyFill="1" applyAlignment="1" applyProtection="1">
      <alignment horizontal="left" vertical="center" wrapText="1"/>
      <protection locked="0"/>
    </xf>
    <xf numFmtId="0" fontId="5" fillId="9" borderId="0" xfId="0" applyFont="1" applyFill="1" applyAlignment="1" applyProtection="1">
      <alignment horizontal="left" vertical="center" wrapText="1"/>
      <protection locked="0"/>
    </xf>
    <xf numFmtId="0" fontId="5" fillId="9" borderId="0" xfId="0" applyFont="1" applyFill="1" applyAlignment="1" applyProtection="1">
      <alignment horizontal="right" vertical="center" wrapText="1"/>
      <protection locked="0"/>
    </xf>
    <xf numFmtId="0" fontId="0" fillId="0" borderId="0" xfId="0" applyAlignment="1" applyProtection="1">
      <alignment horizontal="left" vertical="center"/>
      <protection locked="0"/>
    </xf>
    <xf numFmtId="165" fontId="0" fillId="0" borderId="0" xfId="0" applyNumberFormat="1" applyAlignment="1" applyProtection="1">
      <alignment horizontal="right" vertical="center"/>
      <protection locked="0"/>
    </xf>
    <xf numFmtId="0" fontId="0" fillId="7" borderId="0" xfId="0" applyFill="1" applyAlignment="1" applyProtection="1">
      <alignment horizontal="left" vertical="center"/>
      <protection locked="0"/>
    </xf>
    <xf numFmtId="165" fontId="0" fillId="7" borderId="0" xfId="0" applyNumberFormat="1" applyFill="1" applyAlignment="1" applyProtection="1">
      <alignment horizontal="right" vertical="center"/>
      <protection locked="0"/>
    </xf>
    <xf numFmtId="0" fontId="0" fillId="7" borderId="0" xfId="0" applyFill="1"/>
    <xf numFmtId="0" fontId="0" fillId="0" borderId="5" xfId="0" applyBorder="1"/>
    <xf numFmtId="0" fontId="0" fillId="0" borderId="4" xfId="0" applyBorder="1"/>
    <xf numFmtId="164" fontId="1" fillId="0" borderId="7" xfId="0" applyNumberFormat="1" applyFont="1" applyBorder="1"/>
    <xf numFmtId="164" fontId="1" fillId="0" borderId="4" xfId="0" applyNumberFormat="1" applyFont="1" applyBorder="1"/>
    <xf numFmtId="164" fontId="1" fillId="0" borderId="9" xfId="0" applyNumberFormat="1" applyFont="1" applyBorder="1"/>
    <xf numFmtId="167" fontId="1" fillId="0" borderId="6" xfId="1" applyNumberFormat="1" applyFont="1" applyBorder="1"/>
    <xf numFmtId="167" fontId="1" fillId="0" borderId="6" xfId="1" applyNumberFormat="1" applyFont="1" applyFill="1" applyBorder="1"/>
    <xf numFmtId="167" fontId="1" fillId="0" borderId="8" xfId="1" applyNumberFormat="1" applyFont="1" applyFill="1" applyBorder="1"/>
    <xf numFmtId="0" fontId="0" fillId="0" borderId="0" xfId="0" quotePrefix="1"/>
    <xf numFmtId="0" fontId="0" fillId="0" borderId="10" xfId="0" applyBorder="1"/>
    <xf numFmtId="0" fontId="0" fillId="0" borderId="11" xfId="0" applyBorder="1"/>
    <xf numFmtId="0" fontId="3" fillId="0" borderId="0" xfId="0" applyFont="1" applyAlignment="1">
      <alignment horizontal="center" vertical="center"/>
    </xf>
    <xf numFmtId="164" fontId="1" fillId="0" borderId="8" xfId="1" applyNumberFormat="1" applyFont="1" applyFill="1" applyBorder="1"/>
    <xf numFmtId="0" fontId="0" fillId="10" borderId="0" xfId="0" applyFill="1"/>
    <xf numFmtId="0" fontId="1" fillId="10" borderId="0" xfId="0" applyFont="1" applyFill="1"/>
    <xf numFmtId="164" fontId="1" fillId="10" borderId="0" xfId="0" applyNumberFormat="1" applyFont="1" applyFill="1"/>
    <xf numFmtId="167" fontId="0" fillId="10" borderId="0" xfId="0" applyNumberFormat="1" applyFill="1"/>
    <xf numFmtId="164" fontId="0" fillId="10" borderId="0" xfId="0" applyNumberFormat="1" applyFill="1"/>
    <xf numFmtId="0" fontId="4" fillId="2" borderId="0" xfId="0" applyFont="1" applyFill="1"/>
    <xf numFmtId="164" fontId="4" fillId="2" borderId="0" xfId="0" applyNumberFormat="1" applyFont="1" applyFill="1"/>
    <xf numFmtId="0" fontId="4" fillId="3" borderId="0" xfId="0" applyFont="1" applyFill="1"/>
    <xf numFmtId="0" fontId="6" fillId="0" borderId="0" xfId="0" applyFont="1"/>
    <xf numFmtId="164" fontId="4" fillId="2" borderId="2" xfId="0" applyNumberFormat="1" applyFont="1" applyFill="1" applyBorder="1"/>
    <xf numFmtId="164" fontId="4" fillId="0" borderId="0" xfId="0" applyNumberFormat="1" applyFont="1"/>
    <xf numFmtId="168" fontId="1" fillId="0" borderId="4" xfId="0" applyNumberFormat="1" applyFont="1" applyBorder="1"/>
    <xf numFmtId="168" fontId="1" fillId="0" borderId="7" xfId="0" applyNumberFormat="1" applyFont="1" applyBorder="1"/>
    <xf numFmtId="43" fontId="1" fillId="0" borderId="6" xfId="1" applyFont="1" applyFill="1" applyBorder="1"/>
    <xf numFmtId="0" fontId="4" fillId="2" borderId="2" xfId="0" applyFont="1" applyFill="1" applyBorder="1"/>
    <xf numFmtId="0" fontId="6" fillId="0" borderId="0" xfId="0" applyFont="1" applyAlignment="1">
      <alignment horizontal="right"/>
    </xf>
    <xf numFmtId="0" fontId="4" fillId="0" borderId="0" xfId="0" applyFont="1" applyAlignment="1">
      <alignment horizontal="center"/>
    </xf>
    <xf numFmtId="164" fontId="4" fillId="0" borderId="0" xfId="0" applyNumberFormat="1" applyFont="1" applyAlignment="1">
      <alignment horizontal="center"/>
    </xf>
    <xf numFmtId="0" fontId="0" fillId="11" borderId="0" xfId="0" applyFill="1"/>
    <xf numFmtId="0" fontId="0" fillId="5" borderId="0" xfId="0" applyFill="1"/>
    <xf numFmtId="1" fontId="0" fillId="0" borderId="4" xfId="0" applyNumberFormat="1" applyBorder="1"/>
    <xf numFmtId="164" fontId="0" fillId="0" borderId="0" xfId="0" applyNumberFormat="1"/>
    <xf numFmtId="169" fontId="0" fillId="0" borderId="0" xfId="0" applyNumberFormat="1"/>
    <xf numFmtId="0" fontId="3" fillId="5" borderId="0" xfId="0" applyFont="1" applyFill="1" applyAlignment="1">
      <alignment horizontal="center" vertical="center"/>
    </xf>
    <xf numFmtId="0" fontId="4" fillId="2" borderId="2" xfId="0" applyFont="1" applyFill="1" applyBorder="1" applyAlignment="1">
      <alignment horizontal="right"/>
    </xf>
    <xf numFmtId="0" fontId="0" fillId="6" borderId="0" xfId="0" applyFill="1"/>
    <xf numFmtId="1" fontId="1" fillId="0" borderId="2" xfId="0" applyNumberFormat="1" applyFont="1" applyBorder="1"/>
    <xf numFmtId="1" fontId="1" fillId="8" borderId="2" xfId="0" applyNumberFormat="1" applyFont="1" applyFill="1" applyBorder="1"/>
    <xf numFmtId="164" fontId="1" fillId="0" borderId="2" xfId="0" applyNumberFormat="1" applyFont="1" applyBorder="1"/>
    <xf numFmtId="164" fontId="1" fillId="8" borderId="2" xfId="0" applyNumberFormat="1" applyFont="1" applyFill="1" applyBorder="1"/>
    <xf numFmtId="0" fontId="1" fillId="0" borderId="2" xfId="0" applyFont="1" applyBorder="1"/>
    <xf numFmtId="167" fontId="0" fillId="0" borderId="2" xfId="0" applyNumberFormat="1" applyBorder="1"/>
    <xf numFmtId="164" fontId="0" fillId="0" borderId="2" xfId="0" applyNumberFormat="1" applyBorder="1"/>
    <xf numFmtId="1" fontId="0" fillId="0" borderId="2" xfId="0" applyNumberFormat="1" applyBorder="1"/>
    <xf numFmtId="1" fontId="0" fillId="0" borderId="0" xfId="0" applyNumberFormat="1"/>
    <xf numFmtId="0" fontId="1" fillId="5" borderId="0" xfId="0" applyFont="1" applyFill="1"/>
    <xf numFmtId="0" fontId="0" fillId="12" borderId="0" xfId="0" applyFill="1"/>
    <xf numFmtId="164" fontId="0" fillId="0" borderId="0" xfId="3" applyNumberFormat="1" applyFont="1"/>
    <xf numFmtId="1" fontId="4" fillId="2" borderId="2" xfId="0" applyNumberFormat="1" applyFont="1" applyFill="1" applyBorder="1"/>
    <xf numFmtId="0" fontId="4" fillId="3" borderId="0" xfId="0" applyFont="1" applyFill="1" applyAlignment="1">
      <alignment horizontal="center"/>
    </xf>
    <xf numFmtId="0" fontId="10" fillId="2" borderId="0" xfId="0" applyFont="1" applyFill="1"/>
    <xf numFmtId="1" fontId="4" fillId="2" borderId="2" xfId="1" applyNumberFormat="1" applyFont="1" applyFill="1" applyBorder="1"/>
    <xf numFmtId="167" fontId="0" fillId="0" borderId="0" xfId="0" applyNumberFormat="1"/>
    <xf numFmtId="164" fontId="0" fillId="0" borderId="0" xfId="3" applyNumberFormat="1" applyFont="1" applyFill="1"/>
    <xf numFmtId="0" fontId="0" fillId="4" borderId="0" xfId="0" applyFill="1"/>
    <xf numFmtId="1" fontId="0" fillId="0" borderId="15" xfId="0" applyNumberFormat="1" applyBorder="1"/>
    <xf numFmtId="164" fontId="0" fillId="0" borderId="14" xfId="0" applyNumberFormat="1" applyBorder="1"/>
    <xf numFmtId="164" fontId="0" fillId="0" borderId="16" xfId="0" applyNumberFormat="1" applyBorder="1"/>
    <xf numFmtId="0" fontId="0" fillId="0" borderId="17" xfId="0" applyBorder="1"/>
    <xf numFmtId="0" fontId="0" fillId="0" borderId="18" xfId="0" applyBorder="1"/>
    <xf numFmtId="0" fontId="0" fillId="0" borderId="19" xfId="0" applyBorder="1"/>
    <xf numFmtId="0" fontId="0" fillId="0" borderId="1" xfId="0" applyBorder="1"/>
    <xf numFmtId="0" fontId="0" fillId="0" borderId="15" xfId="0" applyBorder="1"/>
    <xf numFmtId="0" fontId="0" fillId="0" borderId="14" xfId="0" applyBorder="1"/>
    <xf numFmtId="0" fontId="0" fillId="0" borderId="16" xfId="0" applyBorder="1"/>
    <xf numFmtId="1" fontId="0" fillId="0" borderId="17" xfId="0" applyNumberFormat="1" applyBorder="1"/>
    <xf numFmtId="164" fontId="0" fillId="0" borderId="18" xfId="0" applyNumberFormat="1" applyBorder="1"/>
    <xf numFmtId="171" fontId="1" fillId="0" borderId="2" xfId="0" applyNumberFormat="1" applyFont="1" applyBorder="1"/>
    <xf numFmtId="164" fontId="0" fillId="0" borderId="1" xfId="0" applyNumberFormat="1" applyBorder="1"/>
    <xf numFmtId="164" fontId="0" fillId="0" borderId="20" xfId="0" applyNumberFormat="1" applyBorder="1"/>
    <xf numFmtId="0" fontId="0" fillId="5" borderId="1" xfId="0" applyFill="1" applyBorder="1"/>
    <xf numFmtId="0" fontId="0" fillId="4" borderId="1" xfId="0" applyFill="1" applyBorder="1"/>
    <xf numFmtId="0" fontId="0" fillId="11" borderId="1" xfId="0" applyFill="1" applyBorder="1"/>
    <xf numFmtId="0" fontId="1" fillId="10" borderId="0" xfId="0" applyFont="1" applyFill="1" applyAlignment="1">
      <alignment horizontal="center"/>
    </xf>
    <xf numFmtId="164" fontId="1" fillId="10" borderId="2" xfId="0" applyNumberFormat="1" applyFont="1" applyFill="1" applyBorder="1"/>
    <xf numFmtId="1" fontId="0" fillId="0" borderId="14" xfId="0" applyNumberFormat="1" applyBorder="1"/>
    <xf numFmtId="167" fontId="0" fillId="0" borderId="0" xfId="1" applyNumberFormat="1" applyFont="1"/>
    <xf numFmtId="0" fontId="0" fillId="13" borderId="20" xfId="0" applyFill="1" applyBorder="1" applyAlignment="1">
      <alignment horizontal="center" vertical="top" wrapText="1"/>
    </xf>
    <xf numFmtId="0" fontId="0" fillId="13" borderId="0" xfId="0" applyFill="1" applyAlignment="1">
      <alignment horizontal="center" vertical="top" wrapText="1"/>
    </xf>
    <xf numFmtId="8" fontId="0" fillId="0" borderId="0" xfId="0" applyNumberFormat="1"/>
    <xf numFmtId="167" fontId="0" fillId="0" borderId="17" xfId="1" applyNumberFormat="1" applyFont="1" applyFill="1" applyBorder="1"/>
    <xf numFmtId="167" fontId="0" fillId="0" borderId="0" xfId="1" applyNumberFormat="1" applyFont="1" applyFill="1" applyBorder="1"/>
    <xf numFmtId="0" fontId="0" fillId="0" borderId="2" xfId="0" applyBorder="1" applyAlignment="1">
      <alignment horizontal="left" vertical="top"/>
    </xf>
    <xf numFmtId="9" fontId="0" fillId="0" borderId="2" xfId="2" applyFont="1" applyBorder="1"/>
    <xf numFmtId="170" fontId="0" fillId="0" borderId="2" xfId="2" applyNumberFormat="1" applyFont="1" applyBorder="1"/>
    <xf numFmtId="0" fontId="12" fillId="11" borderId="0" xfId="0" applyFont="1" applyFill="1"/>
    <xf numFmtId="0" fontId="3" fillId="4" borderId="0" xfId="0" applyFont="1" applyFill="1" applyAlignment="1">
      <alignment horizontal="center" vertical="center"/>
    </xf>
    <xf numFmtId="0" fontId="1" fillId="4" borderId="0" xfId="0" applyFont="1" applyFill="1"/>
    <xf numFmtId="0" fontId="0" fillId="14" borderId="0" xfId="0" applyFill="1"/>
    <xf numFmtId="0" fontId="1" fillId="14" borderId="0" xfId="0" applyFont="1" applyFill="1"/>
    <xf numFmtId="0" fontId="3" fillId="14" borderId="0" xfId="0" applyFont="1" applyFill="1" applyAlignment="1">
      <alignment horizontal="center" vertical="center"/>
    </xf>
    <xf numFmtId="0" fontId="1" fillId="6" borderId="0" xfId="0" applyFont="1" applyFill="1"/>
    <xf numFmtId="0" fontId="0" fillId="11" borderId="19" xfId="0" applyFill="1" applyBorder="1"/>
    <xf numFmtId="0" fontId="0" fillId="14" borderId="16" xfId="0" applyFill="1" applyBorder="1"/>
    <xf numFmtId="0" fontId="0" fillId="14" borderId="19" xfId="0" applyFill="1" applyBorder="1" applyAlignment="1">
      <alignment horizontal="center" vertical="top" wrapText="1"/>
    </xf>
    <xf numFmtId="0" fontId="0" fillId="14" borderId="1" xfId="0" applyFill="1" applyBorder="1" applyAlignment="1">
      <alignment horizontal="center" vertical="top" wrapText="1"/>
    </xf>
    <xf numFmtId="0" fontId="0" fillId="14" borderId="20" xfId="0" applyFill="1" applyBorder="1" applyAlignment="1">
      <alignment horizontal="center" vertical="top" wrapText="1"/>
    </xf>
    <xf numFmtId="168" fontId="0" fillId="0" borderId="2" xfId="0" applyNumberFormat="1" applyBorder="1"/>
    <xf numFmtId="0" fontId="0" fillId="14" borderId="13" xfId="0" applyFill="1" applyBorder="1"/>
    <xf numFmtId="0" fontId="0" fillId="14" borderId="22" xfId="0" applyFill="1" applyBorder="1" applyAlignment="1">
      <alignment horizontal="center" vertical="top" wrapText="1"/>
    </xf>
    <xf numFmtId="164" fontId="0" fillId="0" borderId="22" xfId="0" applyNumberFormat="1" applyBorder="1"/>
    <xf numFmtId="164" fontId="0" fillId="0" borderId="21" xfId="0" applyNumberFormat="1" applyBorder="1"/>
    <xf numFmtId="0" fontId="0" fillId="0" borderId="0" xfId="0" applyAlignment="1">
      <alignment horizontal="center" vertical="top" wrapText="1"/>
    </xf>
    <xf numFmtId="0" fontId="0" fillId="15" borderId="0" xfId="0" applyFill="1" applyAlignment="1">
      <alignment horizontal="center" vertical="top" wrapText="1"/>
    </xf>
    <xf numFmtId="0" fontId="0" fillId="0" borderId="0" xfId="0" applyAlignment="1">
      <alignment horizontal="right"/>
    </xf>
    <xf numFmtId="1" fontId="0" fillId="0" borderId="22" xfId="0" applyNumberFormat="1" applyBorder="1"/>
    <xf numFmtId="167" fontId="0" fillId="0" borderId="22" xfId="0" applyNumberFormat="1" applyBorder="1"/>
    <xf numFmtId="167" fontId="0" fillId="0" borderId="21" xfId="0" applyNumberFormat="1" applyBorder="1"/>
    <xf numFmtId="6" fontId="0" fillId="0" borderId="0" xfId="0" applyNumberFormat="1"/>
    <xf numFmtId="164" fontId="4" fillId="3" borderId="1" xfId="0" applyNumberFormat="1" applyFont="1" applyFill="1" applyBorder="1" applyAlignment="1">
      <alignment horizontal="center"/>
    </xf>
    <xf numFmtId="0" fontId="9" fillId="3" borderId="0" xfId="0" applyFont="1" applyFill="1" applyAlignment="1">
      <alignment horizontal="right"/>
    </xf>
    <xf numFmtId="0" fontId="9" fillId="0" borderId="0" xfId="0" applyFont="1" applyAlignment="1">
      <alignment horizontal="center"/>
    </xf>
    <xf numFmtId="0" fontId="15" fillId="0" borderId="0" xfId="0" applyFont="1"/>
    <xf numFmtId="164" fontId="8" fillId="0" borderId="0" xfId="0" applyNumberFormat="1" applyFont="1" applyAlignment="1">
      <alignment horizontal="center"/>
    </xf>
    <xf numFmtId="164" fontId="16" fillId="0" borderId="0" xfId="0" applyNumberFormat="1" applyFont="1" applyAlignment="1">
      <alignment horizontal="center"/>
    </xf>
    <xf numFmtId="0" fontId="8" fillId="3" borderId="0" xfId="0" applyFont="1" applyFill="1" applyAlignment="1">
      <alignment horizontal="center"/>
    </xf>
    <xf numFmtId="0" fontId="4" fillId="6" borderId="0" xfId="0" applyFont="1" applyFill="1" applyAlignment="1">
      <alignment horizontal="center" vertical="center" wrapText="1"/>
    </xf>
    <xf numFmtId="9" fontId="4" fillId="6" borderId="0" xfId="2" applyFont="1" applyFill="1" applyBorder="1" applyAlignment="1">
      <alignment horizontal="center" vertical="center" wrapText="1"/>
    </xf>
    <xf numFmtId="0" fontId="4" fillId="6" borderId="0" xfId="0" applyFont="1" applyFill="1" applyAlignment="1">
      <alignment horizontal="center" vertical="center"/>
    </xf>
    <xf numFmtId="0" fontId="0" fillId="2" borderId="0" xfId="0" applyFill="1"/>
    <xf numFmtId="9" fontId="0" fillId="2" borderId="3" xfId="2" applyFont="1" applyFill="1" applyBorder="1"/>
    <xf numFmtId="173" fontId="1" fillId="0" borderId="6" xfId="1" applyNumberFormat="1" applyFont="1" applyFill="1" applyBorder="1"/>
    <xf numFmtId="0" fontId="4" fillId="0" borderId="25" xfId="0" applyFont="1" applyBorder="1"/>
    <xf numFmtId="164" fontId="4" fillId="0" borderId="25" xfId="0" applyNumberFormat="1" applyFont="1" applyBorder="1"/>
    <xf numFmtId="0" fontId="14" fillId="0" borderId="25" xfId="0" applyFont="1" applyBorder="1"/>
    <xf numFmtId="0" fontId="7" fillId="2" borderId="0" xfId="0" applyFont="1" applyFill="1"/>
    <xf numFmtId="1" fontId="4" fillId="2" borderId="0" xfId="0" applyNumberFormat="1" applyFont="1" applyFill="1"/>
    <xf numFmtId="0" fontId="9" fillId="0" borderId="25" xfId="0" applyFont="1" applyBorder="1"/>
    <xf numFmtId="0" fontId="9" fillId="0" borderId="25" xfId="0" applyFont="1" applyBorder="1" applyAlignment="1">
      <alignment horizontal="center"/>
    </xf>
    <xf numFmtId="164" fontId="9" fillId="0" borderId="25" xfId="0" applyNumberFormat="1" applyFont="1" applyBorder="1"/>
    <xf numFmtId="0" fontId="6" fillId="0" borderId="25" xfId="0" applyFont="1" applyBorder="1"/>
    <xf numFmtId="0" fontId="6" fillId="8" borderId="25" xfId="0" applyFont="1" applyFill="1" applyBorder="1"/>
    <xf numFmtId="0" fontId="4" fillId="8" borderId="25" xfId="0" applyFont="1" applyFill="1" applyBorder="1"/>
    <xf numFmtId="0" fontId="6" fillId="0" borderId="25" xfId="0" applyFont="1" applyBorder="1" applyAlignment="1">
      <alignment vertical="center"/>
    </xf>
    <xf numFmtId="0" fontId="4" fillId="0" borderId="25" xfId="0" applyFont="1" applyBorder="1" applyAlignment="1">
      <alignment horizontal="left" indent="1"/>
    </xf>
    <xf numFmtId="8" fontId="4" fillId="0" borderId="25" xfId="0" applyNumberFormat="1" applyFont="1" applyBorder="1"/>
    <xf numFmtId="0" fontId="18" fillId="8" borderId="25" xfId="0" applyFont="1" applyFill="1" applyBorder="1"/>
    <xf numFmtId="164" fontId="18" fillId="8" borderId="25" xfId="0" applyNumberFormat="1" applyFont="1" applyFill="1" applyBorder="1"/>
    <xf numFmtId="172" fontId="18" fillId="8" borderId="25" xfId="0" applyNumberFormat="1" applyFont="1" applyFill="1" applyBorder="1" applyAlignment="1">
      <alignment horizontal="center"/>
    </xf>
    <xf numFmtId="0" fontId="4" fillId="0" borderId="27" xfId="0" applyFont="1" applyBorder="1"/>
    <xf numFmtId="0" fontId="4" fillId="0" borderId="28" xfId="0" applyFont="1" applyBorder="1"/>
    <xf numFmtId="0" fontId="9" fillId="0" borderId="29" xfId="0" applyFont="1" applyBorder="1"/>
    <xf numFmtId="0" fontId="4" fillId="0" borderId="29" xfId="0" applyFont="1" applyBorder="1"/>
    <xf numFmtId="0" fontId="4" fillId="0" borderId="30" xfId="0" applyFont="1" applyBorder="1"/>
    <xf numFmtId="6" fontId="6" fillId="8" borderId="25" xfId="0" applyNumberFormat="1" applyFont="1" applyFill="1" applyBorder="1"/>
    <xf numFmtId="0" fontId="4" fillId="0" borderId="32" xfId="0" applyFont="1" applyBorder="1"/>
    <xf numFmtId="0" fontId="4" fillId="0" borderId="33" xfId="0" applyFont="1" applyBorder="1"/>
    <xf numFmtId="0" fontId="4" fillId="0" borderId="34" xfId="0" applyFont="1" applyBorder="1"/>
    <xf numFmtId="0" fontId="4" fillId="0" borderId="35" xfId="0" applyFont="1" applyBorder="1"/>
    <xf numFmtId="0" fontId="20" fillId="0" borderId="25" xfId="0" applyFont="1" applyBorder="1"/>
    <xf numFmtId="164" fontId="20" fillId="0" borderId="25" xfId="0" applyNumberFormat="1" applyFont="1" applyBorder="1"/>
    <xf numFmtId="0" fontId="20" fillId="0" borderId="30" xfId="0" applyFont="1" applyBorder="1"/>
    <xf numFmtId="0" fontId="20" fillId="0" borderId="29" xfId="0" applyFont="1" applyBorder="1"/>
    <xf numFmtId="0" fontId="20" fillId="0" borderId="27" xfId="0" applyFont="1" applyBorder="1"/>
    <xf numFmtId="0" fontId="6" fillId="0" borderId="25" xfId="0" applyFont="1" applyBorder="1" applyAlignment="1">
      <alignment horizontal="center"/>
    </xf>
    <xf numFmtId="0" fontId="20" fillId="0" borderId="0" xfId="0" applyFont="1"/>
    <xf numFmtId="0" fontId="6" fillId="0" borderId="36" xfId="0" applyFont="1" applyBorder="1"/>
    <xf numFmtId="0" fontId="4" fillId="0" borderId="36" xfId="0" applyFont="1" applyBorder="1"/>
    <xf numFmtId="0" fontId="22" fillId="0" borderId="25" xfId="0" applyFont="1" applyBorder="1"/>
    <xf numFmtId="0" fontId="20" fillId="0" borderId="31" xfId="0" applyFont="1" applyBorder="1"/>
    <xf numFmtId="0" fontId="9" fillId="0" borderId="30" xfId="0" applyFont="1" applyBorder="1"/>
    <xf numFmtId="1" fontId="9" fillId="0" borderId="30" xfId="0" applyNumberFormat="1" applyFont="1" applyBorder="1"/>
    <xf numFmtId="164" fontId="9" fillId="0" borderId="30" xfId="0" applyNumberFormat="1" applyFont="1" applyBorder="1"/>
    <xf numFmtId="0" fontId="23" fillId="0" borderId="25" xfId="0" applyFont="1" applyBorder="1" applyAlignment="1">
      <alignment horizontal="left"/>
    </xf>
    <xf numFmtId="0" fontId="23" fillId="0" borderId="27" xfId="0" applyFont="1" applyBorder="1"/>
    <xf numFmtId="0" fontId="23" fillId="0" borderId="25" xfId="0" applyFont="1" applyBorder="1"/>
    <xf numFmtId="0" fontId="25" fillId="0" borderId="27" xfId="0" applyFont="1" applyBorder="1" applyAlignment="1">
      <alignment horizontal="left" vertical="center"/>
    </xf>
    <xf numFmtId="0" fontId="25" fillId="0" borderId="25" xfId="0" applyFont="1" applyBorder="1" applyAlignment="1">
      <alignment horizontal="left" vertical="center"/>
    </xf>
    <xf numFmtId="0" fontId="26" fillId="0" borderId="25" xfId="0" applyFont="1" applyBorder="1" applyAlignment="1">
      <alignment vertical="center"/>
    </xf>
    <xf numFmtId="0" fontId="27" fillId="0" borderId="25" xfId="0" applyFont="1" applyBorder="1"/>
    <xf numFmtId="0" fontId="28" fillId="0" borderId="25" xfId="0" applyFont="1" applyBorder="1"/>
    <xf numFmtId="1" fontId="28" fillId="0" borderId="25" xfId="0" applyNumberFormat="1" applyFont="1" applyBorder="1"/>
    <xf numFmtId="0" fontId="23" fillId="0" borderId="0" xfId="0" applyFont="1"/>
    <xf numFmtId="0" fontId="23" fillId="0" borderId="28" xfId="0" applyFont="1" applyBorder="1"/>
    <xf numFmtId="0" fontId="29" fillId="0" borderId="25" xfId="0" applyFont="1" applyBorder="1" applyAlignment="1">
      <alignment horizontal="center" vertical="center"/>
    </xf>
    <xf numFmtId="0" fontId="23" fillId="8" borderId="30" xfId="0" applyFont="1" applyFill="1" applyBorder="1" applyAlignment="1">
      <alignment horizontal="center"/>
    </xf>
    <xf numFmtId="164" fontId="23" fillId="0" borderId="25" xfId="0" applyNumberFormat="1" applyFont="1" applyBorder="1"/>
    <xf numFmtId="164" fontId="27" fillId="0" borderId="25" xfId="0" applyNumberFormat="1" applyFont="1" applyBorder="1"/>
    <xf numFmtId="0" fontId="28" fillId="0" borderId="29" xfId="0" applyFont="1" applyBorder="1"/>
    <xf numFmtId="164" fontId="28" fillId="0" borderId="25" xfId="0" applyNumberFormat="1" applyFont="1" applyBorder="1"/>
    <xf numFmtId="0" fontId="23" fillId="8" borderId="28" xfId="0" applyFont="1" applyFill="1" applyBorder="1" applyAlignment="1">
      <alignment horizontal="right"/>
    </xf>
    <xf numFmtId="1" fontId="23" fillId="0" borderId="37" xfId="0" applyNumberFormat="1" applyFont="1" applyBorder="1"/>
    <xf numFmtId="1" fontId="23" fillId="0" borderId="38" xfId="0" applyNumberFormat="1" applyFont="1" applyBorder="1"/>
    <xf numFmtId="1" fontId="23" fillId="0" borderId="39" xfId="0" applyNumberFormat="1" applyFont="1" applyBorder="1"/>
    <xf numFmtId="0" fontId="23" fillId="0" borderId="29" xfId="0" applyFont="1" applyBorder="1"/>
    <xf numFmtId="1" fontId="23" fillId="0" borderId="29" xfId="0" applyNumberFormat="1" applyFont="1" applyBorder="1"/>
    <xf numFmtId="1" fontId="23" fillId="0" borderId="25" xfId="0" applyNumberFormat="1" applyFont="1" applyBorder="1"/>
    <xf numFmtId="1" fontId="27" fillId="0" borderId="25" xfId="0" applyNumberFormat="1" applyFont="1" applyBorder="1"/>
    <xf numFmtId="164" fontId="23" fillId="0" borderId="42" xfId="0" applyNumberFormat="1" applyFont="1" applyBorder="1"/>
    <xf numFmtId="164" fontId="23" fillId="0" borderId="43" xfId="0" applyNumberFormat="1" applyFont="1" applyBorder="1"/>
    <xf numFmtId="164" fontId="23" fillId="0" borderId="44" xfId="0" applyNumberFormat="1" applyFont="1" applyBorder="1"/>
    <xf numFmtId="164" fontId="23" fillId="0" borderId="29" xfId="0" applyNumberFormat="1" applyFont="1" applyBorder="1"/>
    <xf numFmtId="0" fontId="23" fillId="0" borderId="25" xfId="0" applyFont="1" applyBorder="1" applyAlignment="1">
      <alignment horizontal="center"/>
    </xf>
    <xf numFmtId="0" fontId="27" fillId="0" borderId="29" xfId="0" applyFont="1" applyBorder="1"/>
    <xf numFmtId="0" fontId="23" fillId="16" borderId="25" xfId="0" applyFont="1" applyFill="1" applyBorder="1" applyAlignment="1">
      <alignment horizontal="left" indent="1"/>
    </xf>
    <xf numFmtId="0" fontId="23" fillId="0" borderId="25" xfId="0" applyFont="1" applyBorder="1" applyAlignment="1">
      <alignment horizontal="left" indent="1"/>
    </xf>
    <xf numFmtId="0" fontId="23" fillId="8" borderId="25" xfId="0" applyFont="1" applyFill="1" applyBorder="1"/>
    <xf numFmtId="164" fontId="29" fillId="8" borderId="25" xfId="0" applyNumberFormat="1" applyFont="1" applyFill="1" applyBorder="1"/>
    <xf numFmtId="0" fontId="29" fillId="0" borderId="25" xfId="0" applyFont="1" applyBorder="1"/>
    <xf numFmtId="164" fontId="31" fillId="0" borderId="25" xfId="0" applyNumberFormat="1" applyFont="1" applyBorder="1"/>
    <xf numFmtId="164" fontId="32" fillId="0" borderId="25" xfId="0" applyNumberFormat="1" applyFont="1" applyBorder="1"/>
    <xf numFmtId="0" fontId="30" fillId="0" borderId="25" xfId="0" applyFont="1" applyBorder="1"/>
    <xf numFmtId="6" fontId="32" fillId="0" borderId="25" xfId="0" applyNumberFormat="1" applyFont="1" applyBorder="1"/>
    <xf numFmtId="6" fontId="31" fillId="0" borderId="25" xfId="0" applyNumberFormat="1" applyFont="1" applyBorder="1"/>
    <xf numFmtId="6" fontId="23" fillId="0" borderId="25" xfId="0" applyNumberFormat="1" applyFont="1" applyBorder="1"/>
    <xf numFmtId="0" fontId="33" fillId="0" borderId="25" xfId="0" applyFont="1" applyBorder="1"/>
    <xf numFmtId="0" fontId="33" fillId="8" borderId="30" xfId="0" applyFont="1" applyFill="1" applyBorder="1" applyAlignment="1">
      <alignment horizontal="center" vertical="center"/>
    </xf>
    <xf numFmtId="0" fontId="33" fillId="8" borderId="28" xfId="0" applyFont="1" applyFill="1" applyBorder="1" applyAlignment="1">
      <alignment horizontal="center"/>
    </xf>
    <xf numFmtId="0" fontId="17" fillId="3" borderId="0" xfId="0" applyFont="1" applyFill="1"/>
    <xf numFmtId="0" fontId="4" fillId="0" borderId="0" xfId="0" applyFont="1" applyAlignment="1">
      <alignment horizontal="center" vertical="top"/>
    </xf>
    <xf numFmtId="0" fontId="4" fillId="0" borderId="0" xfId="0" applyFont="1" applyAlignment="1">
      <alignment horizontal="center" vertical="top" wrapText="1"/>
    </xf>
    <xf numFmtId="0" fontId="4" fillId="0" borderId="0" xfId="0" applyFont="1" applyAlignment="1">
      <alignment wrapText="1"/>
    </xf>
    <xf numFmtId="0" fontId="17" fillId="0" borderId="25" xfId="0" applyFont="1" applyBorder="1"/>
    <xf numFmtId="0" fontId="35" fillId="0" borderId="25" xfId="0" applyFont="1" applyBorder="1" applyAlignment="1">
      <alignment horizontal="right"/>
    </xf>
    <xf numFmtId="0" fontId="36" fillId="0" borderId="25" xfId="0" applyFont="1" applyBorder="1" applyAlignment="1">
      <alignment horizontal="left" vertical="center"/>
    </xf>
    <xf numFmtId="0" fontId="35" fillId="0" borderId="25" xfId="0" applyFont="1" applyBorder="1"/>
    <xf numFmtId="0" fontId="6" fillId="3" borderId="0" xfId="0" applyFont="1" applyFill="1" applyAlignment="1">
      <alignment horizontal="left"/>
    </xf>
    <xf numFmtId="0" fontId="38" fillId="0" borderId="0" xfId="4" applyFont="1" applyFill="1" applyBorder="1" applyAlignment="1">
      <alignment horizontal="center"/>
    </xf>
    <xf numFmtId="164" fontId="4" fillId="5" borderId="21" xfId="0" applyNumberFormat="1" applyFont="1" applyFill="1" applyBorder="1"/>
    <xf numFmtId="164" fontId="4" fillId="5" borderId="2" xfId="0" applyNumberFormat="1" applyFont="1" applyFill="1" applyBorder="1"/>
    <xf numFmtId="0" fontId="13" fillId="2" borderId="0" xfId="0" applyFont="1" applyFill="1"/>
    <xf numFmtId="0" fontId="4" fillId="2" borderId="0" xfId="0" applyFont="1" applyFill="1" applyAlignment="1">
      <alignment horizontal="right"/>
    </xf>
    <xf numFmtId="0" fontId="4" fillId="2" borderId="0" xfId="0" applyFont="1" applyFill="1" applyAlignment="1">
      <alignment horizontal="left"/>
    </xf>
    <xf numFmtId="0" fontId="21" fillId="0" borderId="25" xfId="0" applyFont="1" applyBorder="1"/>
    <xf numFmtId="164" fontId="23" fillId="0" borderId="25" xfId="0" applyNumberFormat="1" applyFont="1" applyBorder="1" applyAlignment="1">
      <alignment horizontal="left"/>
    </xf>
    <xf numFmtId="0" fontId="35" fillId="0" borderId="0" xfId="0" applyFont="1"/>
    <xf numFmtId="0" fontId="16" fillId="2" borderId="0" xfId="0" applyFont="1" applyFill="1"/>
    <xf numFmtId="0" fontId="4" fillId="5" borderId="0" xfId="0" applyFont="1" applyFill="1" applyAlignment="1">
      <alignment horizontal="center" wrapText="1"/>
    </xf>
    <xf numFmtId="0" fontId="16" fillId="5" borderId="0" xfId="0" applyFont="1" applyFill="1" applyAlignment="1">
      <alignment horizontal="center"/>
    </xf>
    <xf numFmtId="166" fontId="0" fillId="0" borderId="0" xfId="0" applyNumberFormat="1" applyAlignment="1" applyProtection="1">
      <alignment horizontal="right" vertical="center"/>
      <protection locked="0"/>
    </xf>
    <xf numFmtId="164" fontId="4" fillId="4" borderId="2" xfId="0" applyNumberFormat="1" applyFont="1" applyFill="1" applyBorder="1" applyProtection="1">
      <protection locked="0"/>
    </xf>
    <xf numFmtId="9" fontId="4" fillId="4" borderId="2" xfId="2" applyFont="1" applyFill="1" applyBorder="1" applyProtection="1">
      <protection locked="0"/>
    </xf>
    <xf numFmtId="9" fontId="7" fillId="4" borderId="2" xfId="2" applyFont="1" applyFill="1" applyBorder="1" applyProtection="1">
      <protection locked="0"/>
    </xf>
    <xf numFmtId="1" fontId="4" fillId="4" borderId="2" xfId="1" applyNumberFormat="1" applyFont="1" applyFill="1" applyBorder="1" applyProtection="1">
      <protection locked="0"/>
    </xf>
    <xf numFmtId="0" fontId="4" fillId="4" borderId="2" xfId="0" applyFont="1" applyFill="1" applyBorder="1" applyProtection="1">
      <protection locked="0"/>
    </xf>
    <xf numFmtId="6" fontId="4" fillId="4" borderId="2" xfId="0" applyNumberFormat="1" applyFont="1" applyFill="1" applyBorder="1" applyProtection="1">
      <protection locked="0"/>
    </xf>
    <xf numFmtId="1" fontId="4" fillId="4" borderId="2" xfId="0" applyNumberFormat="1" applyFont="1" applyFill="1" applyBorder="1" applyProtection="1">
      <protection locked="0"/>
    </xf>
    <xf numFmtId="164" fontId="4" fillId="3" borderId="45" xfId="0" applyNumberFormat="1" applyFont="1" applyFill="1" applyBorder="1" applyProtection="1">
      <protection locked="0"/>
    </xf>
    <xf numFmtId="0" fontId="0" fillId="0" borderId="0" xfId="0" applyProtection="1">
      <protection locked="0"/>
    </xf>
    <xf numFmtId="10" fontId="4" fillId="4" borderId="2" xfId="2" applyNumberFormat="1" applyFont="1" applyFill="1" applyBorder="1" applyProtection="1">
      <protection locked="0"/>
    </xf>
    <xf numFmtId="10" fontId="4" fillId="2" borderId="2" xfId="2" applyNumberFormat="1" applyFont="1" applyFill="1" applyBorder="1"/>
    <xf numFmtId="0" fontId="4" fillId="4" borderId="45" xfId="0" applyFont="1" applyFill="1" applyBorder="1" applyAlignment="1" applyProtection="1">
      <alignment horizontal="center"/>
      <protection locked="0"/>
    </xf>
    <xf numFmtId="0" fontId="8" fillId="3" borderId="13" xfId="0" applyFont="1" applyFill="1" applyBorder="1" applyAlignment="1">
      <alignment horizontal="center"/>
    </xf>
    <xf numFmtId="0" fontId="8" fillId="0" borderId="0" xfId="0" applyFont="1" applyAlignment="1">
      <alignment horizontal="center"/>
    </xf>
    <xf numFmtId="0" fontId="0" fillId="0" borderId="0" xfId="0" applyAlignment="1">
      <alignment horizontal="center"/>
    </xf>
    <xf numFmtId="5" fontId="6" fillId="0" borderId="25" xfId="0" applyNumberFormat="1" applyFont="1" applyBorder="1"/>
    <xf numFmtId="5" fontId="4" fillId="0" borderId="25" xfId="0" applyNumberFormat="1" applyFont="1" applyBorder="1"/>
    <xf numFmtId="5" fontId="14" fillId="0" borderId="25" xfId="0" applyNumberFormat="1" applyFont="1" applyBorder="1"/>
    <xf numFmtId="5" fontId="17" fillId="0" borderId="28" xfId="0" applyNumberFormat="1" applyFont="1" applyBorder="1" applyAlignment="1">
      <alignment horizontal="right"/>
    </xf>
    <xf numFmtId="5" fontId="17" fillId="0" borderId="29" xfId="0" applyNumberFormat="1" applyFont="1" applyBorder="1" applyAlignment="1">
      <alignment horizontal="right"/>
    </xf>
    <xf numFmtId="5" fontId="17" fillId="16" borderId="28" xfId="0" applyNumberFormat="1" applyFont="1" applyFill="1" applyBorder="1" applyAlignment="1">
      <alignment horizontal="right"/>
    </xf>
    <xf numFmtId="5" fontId="17" fillId="16" borderId="29" xfId="0" applyNumberFormat="1" applyFont="1" applyFill="1" applyBorder="1" applyAlignment="1">
      <alignment horizontal="right"/>
    </xf>
    <xf numFmtId="164" fontId="23" fillId="2" borderId="40" xfId="0" applyNumberFormat="1" applyFont="1" applyFill="1" applyBorder="1"/>
    <xf numFmtId="164" fontId="23" fillId="2" borderId="25" xfId="0" applyNumberFormat="1" applyFont="1" applyFill="1" applyBorder="1"/>
    <xf numFmtId="164" fontId="23" fillId="2" borderId="41" xfId="0" applyNumberFormat="1" applyFont="1" applyFill="1" applyBorder="1"/>
    <xf numFmtId="164" fontId="23" fillId="2" borderId="42" xfId="0" applyNumberFormat="1" applyFont="1" applyFill="1" applyBorder="1"/>
    <xf numFmtId="164" fontId="23" fillId="2" borderId="43" xfId="0" applyNumberFormat="1" applyFont="1" applyFill="1" applyBorder="1"/>
    <xf numFmtId="164" fontId="23" fillId="2" borderId="44" xfId="0" applyNumberFormat="1" applyFont="1" applyFill="1" applyBorder="1"/>
    <xf numFmtId="0" fontId="23" fillId="2" borderId="25" xfId="0" applyFont="1" applyFill="1" applyBorder="1"/>
    <xf numFmtId="0" fontId="4" fillId="0" borderId="48" xfId="0" applyFont="1" applyBorder="1"/>
    <xf numFmtId="0" fontId="23" fillId="8" borderId="25" xfId="0" applyFont="1" applyFill="1" applyBorder="1" applyAlignment="1">
      <alignment horizontal="center"/>
    </xf>
    <xf numFmtId="0" fontId="32" fillId="0" borderId="25" xfId="0" applyFont="1" applyBorder="1"/>
    <xf numFmtId="0" fontId="4" fillId="0" borderId="0" xfId="0" applyFont="1" applyAlignment="1">
      <alignment horizontal="right"/>
    </xf>
    <xf numFmtId="170" fontId="0" fillId="0" borderId="0" xfId="2" applyNumberFormat="1" applyFont="1"/>
    <xf numFmtId="5" fontId="0" fillId="0" borderId="0" xfId="0" applyNumberFormat="1"/>
    <xf numFmtId="1" fontId="0" fillId="15" borderId="13" xfId="0" applyNumberFormat="1" applyFill="1" applyBorder="1"/>
    <xf numFmtId="164" fontId="0" fillId="15" borderId="13" xfId="0" applyNumberFormat="1" applyFill="1" applyBorder="1"/>
    <xf numFmtId="0" fontId="6" fillId="0" borderId="50" xfId="0" applyFont="1" applyBorder="1"/>
    <xf numFmtId="0" fontId="4" fillId="0" borderId="50" xfId="0" applyFont="1" applyBorder="1"/>
    <xf numFmtId="0" fontId="44" fillId="2" borderId="0" xfId="0" applyFont="1" applyFill="1" applyAlignment="1">
      <alignment horizontal="left"/>
    </xf>
    <xf numFmtId="0" fontId="44" fillId="2" borderId="1" xfId="0" applyFont="1" applyFill="1" applyBorder="1"/>
    <xf numFmtId="0" fontId="44" fillId="2" borderId="0" xfId="0" applyFont="1" applyFill="1"/>
    <xf numFmtId="164" fontId="44" fillId="2" borderId="0" xfId="0" applyNumberFormat="1" applyFont="1" applyFill="1"/>
    <xf numFmtId="0" fontId="23" fillId="0" borderId="30" xfId="0" applyFont="1" applyBorder="1"/>
    <xf numFmtId="0" fontId="23" fillId="8" borderId="49" xfId="0" applyFont="1" applyFill="1" applyBorder="1" applyAlignment="1">
      <alignment horizontal="right"/>
    </xf>
    <xf numFmtId="0" fontId="19" fillId="0" borderId="35" xfId="0" applyFont="1" applyBorder="1" applyAlignment="1">
      <alignment horizontal="left" vertical="center"/>
    </xf>
    <xf numFmtId="0" fontId="14" fillId="0" borderId="35" xfId="0" applyFont="1" applyBorder="1"/>
    <xf numFmtId="0" fontId="4" fillId="0" borderId="54" xfId="0" applyFont="1" applyBorder="1"/>
    <xf numFmtId="0" fontId="39" fillId="0" borderId="25" xfId="0" applyFont="1" applyBorder="1"/>
    <xf numFmtId="0" fontId="43" fillId="0" borderId="54" xfId="0" applyFont="1" applyBorder="1"/>
    <xf numFmtId="0" fontId="43" fillId="0" borderId="55" xfId="0" applyFont="1" applyBorder="1"/>
    <xf numFmtId="0" fontId="4" fillId="0" borderId="55" xfId="0" applyFont="1" applyBorder="1"/>
    <xf numFmtId="0" fontId="4" fillId="2" borderId="0" xfId="0" applyFont="1" applyFill="1" applyAlignment="1">
      <alignment horizontal="left" vertical="center" wrapText="1" indent="1"/>
    </xf>
    <xf numFmtId="0" fontId="4" fillId="16" borderId="0" xfId="0" applyFont="1" applyFill="1"/>
    <xf numFmtId="164" fontId="4" fillId="16" borderId="0" xfId="0" applyNumberFormat="1" applyFont="1" applyFill="1"/>
    <xf numFmtId="164" fontId="4" fillId="3" borderId="0" xfId="0" applyNumberFormat="1" applyFont="1" applyFill="1"/>
    <xf numFmtId="0" fontId="6" fillId="3" borderId="0" xfId="0" applyFont="1" applyFill="1"/>
    <xf numFmtId="0" fontId="0" fillId="0" borderId="0" xfId="0" applyAlignment="1">
      <alignment wrapText="1"/>
    </xf>
    <xf numFmtId="0" fontId="12" fillId="0" borderId="0" xfId="0" applyFont="1"/>
    <xf numFmtId="0" fontId="0" fillId="0" borderId="2" xfId="0" applyBorder="1"/>
    <xf numFmtId="9" fontId="0" fillId="0" borderId="0" xfId="0" applyNumberFormat="1"/>
    <xf numFmtId="0" fontId="0" fillId="0" borderId="6" xfId="0" applyBorder="1"/>
    <xf numFmtId="167" fontId="1" fillId="0" borderId="0" xfId="1" applyNumberFormat="1" applyFont="1" applyFill="1" applyBorder="1"/>
    <xf numFmtId="164" fontId="1" fillId="0" borderId="0" xfId="1" applyNumberFormat="1" applyFont="1" applyFill="1" applyBorder="1"/>
    <xf numFmtId="0" fontId="0" fillId="3" borderId="0" xfId="0" applyFill="1"/>
    <xf numFmtId="167" fontId="0" fillId="3" borderId="0" xfId="0" applyNumberFormat="1" applyFill="1"/>
    <xf numFmtId="164" fontId="0" fillId="3" borderId="0" xfId="0" applyNumberFormat="1" applyFill="1"/>
    <xf numFmtId="168" fontId="0" fillId="0" borderId="0" xfId="0" applyNumberFormat="1"/>
    <xf numFmtId="164" fontId="0" fillId="7" borderId="0" xfId="0" applyNumberFormat="1" applyFill="1"/>
    <xf numFmtId="9" fontId="0" fillId="0" borderId="0" xfId="2" applyFont="1" applyFill="1" applyBorder="1"/>
    <xf numFmtId="170" fontId="0" fillId="0" borderId="0" xfId="2" applyNumberFormat="1" applyFont="1" applyFill="1" applyBorder="1"/>
    <xf numFmtId="0" fontId="39" fillId="3" borderId="0" xfId="0" applyFont="1" applyFill="1"/>
    <xf numFmtId="0" fontId="46" fillId="2" borderId="0" xfId="0" applyFont="1" applyFill="1"/>
    <xf numFmtId="164" fontId="10" fillId="2" borderId="0" xfId="0" applyNumberFormat="1" applyFont="1" applyFill="1"/>
    <xf numFmtId="0" fontId="45" fillId="2" borderId="0" xfId="0" applyFont="1" applyFill="1" applyAlignment="1">
      <alignment vertical="center"/>
    </xf>
    <xf numFmtId="0" fontId="9" fillId="3" borderId="0" xfId="0" applyFont="1" applyFill="1"/>
    <xf numFmtId="0" fontId="4" fillId="3" borderId="0" xfId="0" applyFont="1" applyFill="1" applyProtection="1">
      <protection locked="0"/>
    </xf>
    <xf numFmtId="164" fontId="7" fillId="2" borderId="2" xfId="2" applyNumberFormat="1" applyFont="1" applyFill="1" applyBorder="1" applyProtection="1"/>
    <xf numFmtId="9" fontId="4" fillId="10" borderId="2" xfId="0" applyNumberFormat="1" applyFont="1" applyFill="1" applyBorder="1"/>
    <xf numFmtId="0" fontId="4" fillId="10" borderId="2" xfId="0" applyFont="1" applyFill="1" applyBorder="1"/>
    <xf numFmtId="167" fontId="4" fillId="2" borderId="2" xfId="1" applyNumberFormat="1" applyFont="1" applyFill="1" applyBorder="1" applyProtection="1"/>
    <xf numFmtId="167" fontId="4" fillId="4" borderId="2" xfId="1" applyNumberFormat="1" applyFont="1" applyFill="1" applyBorder="1" applyProtection="1">
      <protection locked="0"/>
    </xf>
    <xf numFmtId="164" fontId="4" fillId="3" borderId="0" xfId="0" applyNumberFormat="1" applyFont="1" applyFill="1" applyProtection="1">
      <protection locked="0"/>
    </xf>
    <xf numFmtId="0" fontId="4" fillId="5" borderId="0" xfId="0" applyFont="1" applyFill="1"/>
    <xf numFmtId="1" fontId="4" fillId="3" borderId="2" xfId="0" applyNumberFormat="1" applyFont="1" applyFill="1" applyBorder="1"/>
    <xf numFmtId="167" fontId="4" fillId="0" borderId="2" xfId="1" applyNumberFormat="1" applyFont="1" applyFill="1" applyBorder="1"/>
    <xf numFmtId="170" fontId="4" fillId="3" borderId="2" xfId="2" applyNumberFormat="1" applyFont="1" applyFill="1" applyBorder="1"/>
    <xf numFmtId="167" fontId="10" fillId="2" borderId="0" xfId="1" applyNumberFormat="1" applyFont="1" applyFill="1"/>
    <xf numFmtId="0" fontId="10" fillId="2" borderId="0" xfId="0" applyFont="1" applyFill="1" applyAlignment="1">
      <alignment horizontal="right"/>
    </xf>
    <xf numFmtId="164" fontId="4" fillId="4" borderId="2" xfId="2" applyNumberFormat="1" applyFont="1" applyFill="1" applyBorder="1" applyAlignment="1" applyProtection="1">
      <alignment horizontal="center"/>
      <protection locked="0"/>
    </xf>
    <xf numFmtId="168" fontId="4" fillId="2" borderId="0" xfId="0" applyNumberFormat="1" applyFont="1" applyFill="1"/>
    <xf numFmtId="0" fontId="0" fillId="0" borderId="0" xfId="0" quotePrefix="1" applyAlignment="1">
      <alignment horizontal="left"/>
    </xf>
    <xf numFmtId="0" fontId="0" fillId="0" borderId="0" xfId="0" applyAlignment="1">
      <alignment horizontal="left" indent="1"/>
    </xf>
    <xf numFmtId="0" fontId="4" fillId="2" borderId="2" xfId="0" applyFont="1" applyFill="1" applyBorder="1" applyAlignment="1">
      <alignment horizontal="center"/>
    </xf>
    <xf numFmtId="164" fontId="4" fillId="2" borderId="2" xfId="0" applyNumberFormat="1" applyFont="1" applyFill="1" applyBorder="1" applyAlignment="1">
      <alignment horizontal="center"/>
    </xf>
    <xf numFmtId="1" fontId="4" fillId="2" borderId="2" xfId="0" applyNumberFormat="1" applyFont="1" applyFill="1" applyBorder="1" applyAlignment="1">
      <alignment horizontal="center"/>
    </xf>
    <xf numFmtId="0" fontId="4" fillId="2" borderId="2" xfId="0" quotePrefix="1" applyFont="1" applyFill="1" applyBorder="1" applyAlignment="1">
      <alignment horizontal="center"/>
    </xf>
    <xf numFmtId="0" fontId="48" fillId="0" borderId="0" xfId="0" applyFont="1"/>
    <xf numFmtId="10" fontId="22" fillId="2" borderId="2" xfId="0" applyNumberFormat="1" applyFont="1" applyFill="1" applyBorder="1" applyAlignment="1">
      <alignment horizontal="center"/>
    </xf>
    <xf numFmtId="10" fontId="22" fillId="4" borderId="2" xfId="2" applyNumberFormat="1" applyFont="1" applyFill="1" applyBorder="1" applyAlignment="1" applyProtection="1">
      <alignment horizontal="center"/>
      <protection locked="0"/>
    </xf>
    <xf numFmtId="0" fontId="4" fillId="6" borderId="2" xfId="0" applyFont="1" applyFill="1" applyBorder="1" applyAlignment="1">
      <alignment horizontal="center" vertical="center" wrapText="1"/>
    </xf>
    <xf numFmtId="9" fontId="4" fillId="6" borderId="2" xfId="2" applyFont="1" applyFill="1" applyBorder="1" applyAlignment="1" applyProtection="1">
      <alignment horizontal="center" vertical="center" wrapText="1"/>
    </xf>
    <xf numFmtId="0" fontId="22" fillId="6" borderId="2" xfId="0" applyFont="1" applyFill="1" applyBorder="1" applyAlignment="1">
      <alignment horizontal="center" vertical="center" wrapText="1"/>
    </xf>
    <xf numFmtId="0" fontId="52" fillId="0" borderId="25" xfId="0" applyFont="1" applyBorder="1"/>
    <xf numFmtId="0" fontId="52" fillId="0" borderId="25" xfId="0" applyFont="1" applyBorder="1" applyAlignment="1">
      <alignment horizontal="center"/>
    </xf>
    <xf numFmtId="0" fontId="53" fillId="0" borderId="25" xfId="0" applyFont="1" applyBorder="1"/>
    <xf numFmtId="172" fontId="40" fillId="0" borderId="58" xfId="0" applyNumberFormat="1" applyFont="1" applyBorder="1" applyAlignment="1">
      <alignment horizontal="center"/>
    </xf>
    <xf numFmtId="172" fontId="40" fillId="16" borderId="63" xfId="0" applyNumberFormat="1" applyFont="1" applyFill="1" applyBorder="1" applyAlignment="1">
      <alignment horizontal="center"/>
    </xf>
    <xf numFmtId="0" fontId="4" fillId="0" borderId="27" xfId="0" applyFont="1" applyBorder="1" applyAlignment="1">
      <alignment horizontal="left" indent="19"/>
    </xf>
    <xf numFmtId="0" fontId="4" fillId="3" borderId="0" xfId="0" quotePrefix="1" applyFont="1" applyFill="1"/>
    <xf numFmtId="0" fontId="35" fillId="2" borderId="0" xfId="0" applyFont="1" applyFill="1" applyAlignment="1">
      <alignment horizontal="right"/>
    </xf>
    <xf numFmtId="0" fontId="1" fillId="0" borderId="0" xfId="0" applyFont="1" applyAlignment="1">
      <alignment horizontal="center"/>
    </xf>
    <xf numFmtId="0" fontId="4" fillId="0" borderId="25" xfId="0" applyFont="1" applyBorder="1" applyAlignment="1">
      <alignment horizontal="right"/>
    </xf>
    <xf numFmtId="9" fontId="4" fillId="0" borderId="25" xfId="0" applyNumberFormat="1" applyFont="1" applyBorder="1" applyAlignment="1">
      <alignment horizontal="left"/>
    </xf>
    <xf numFmtId="0" fontId="17" fillId="0" borderId="0" xfId="0" applyFont="1"/>
    <xf numFmtId="10" fontId="1" fillId="0" borderId="22" xfId="2" applyNumberFormat="1" applyFont="1" applyBorder="1"/>
    <xf numFmtId="0" fontId="1" fillId="0" borderId="22" xfId="0" applyFont="1" applyBorder="1"/>
    <xf numFmtId="10" fontId="1" fillId="0" borderId="21" xfId="2" applyNumberFormat="1" applyFont="1" applyBorder="1"/>
    <xf numFmtId="0" fontId="1" fillId="0" borderId="21" xfId="0" applyFont="1" applyBorder="1"/>
    <xf numFmtId="165" fontId="56" fillId="0" borderId="0" xfId="5" applyNumberFormat="1" applyAlignment="1" applyProtection="1">
      <alignment horizontal="right" vertical="center"/>
      <protection locked="0"/>
    </xf>
    <xf numFmtId="0" fontId="4" fillId="5" borderId="0" xfId="0" applyFont="1" applyFill="1" applyAlignment="1">
      <alignment horizontal="left" vertical="top" wrapText="1"/>
    </xf>
    <xf numFmtId="0" fontId="22" fillId="2" borderId="0" xfId="0" applyFont="1" applyFill="1" applyAlignment="1">
      <alignment horizontal="center"/>
    </xf>
    <xf numFmtId="0" fontId="41" fillId="2" borderId="17" xfId="0" applyFont="1" applyFill="1" applyBorder="1" applyAlignment="1">
      <alignment horizontal="left"/>
    </xf>
    <xf numFmtId="0" fontId="41" fillId="2" borderId="0" xfId="0" applyFont="1" applyFill="1" applyAlignment="1">
      <alignment horizontal="left"/>
    </xf>
    <xf numFmtId="0" fontId="4" fillId="6" borderId="0" xfId="0" applyFont="1" applyFill="1" applyAlignment="1">
      <alignment horizontal="center"/>
    </xf>
    <xf numFmtId="0" fontId="4" fillId="4" borderId="23" xfId="0" applyFont="1" applyFill="1" applyBorder="1" applyAlignment="1" applyProtection="1">
      <alignment horizontal="left"/>
      <protection locked="0"/>
    </xf>
    <xf numFmtId="0" fontId="4" fillId="4" borderId="12" xfId="0" applyFont="1" applyFill="1" applyBorder="1" applyAlignment="1" applyProtection="1">
      <alignment horizontal="left"/>
      <protection locked="0"/>
    </xf>
    <xf numFmtId="0" fontId="4" fillId="4" borderId="24" xfId="0" applyFont="1" applyFill="1" applyBorder="1" applyAlignment="1" applyProtection="1">
      <alignment horizontal="left"/>
      <protection locked="0"/>
    </xf>
    <xf numFmtId="0" fontId="8" fillId="2" borderId="0" xfId="0" applyFont="1" applyFill="1" applyAlignment="1">
      <alignment horizontal="center"/>
    </xf>
    <xf numFmtId="0" fontId="4" fillId="2" borderId="0" xfId="0" applyFont="1" applyFill="1" applyAlignment="1">
      <alignment horizontal="center"/>
    </xf>
    <xf numFmtId="174" fontId="4" fillId="4" borderId="23" xfId="0" applyNumberFormat="1" applyFont="1" applyFill="1" applyBorder="1" applyAlignment="1" applyProtection="1">
      <alignment horizontal="left"/>
      <protection locked="0"/>
    </xf>
    <xf numFmtId="174" fontId="4" fillId="4" borderId="24" xfId="0" applyNumberFormat="1" applyFont="1" applyFill="1" applyBorder="1" applyAlignment="1" applyProtection="1">
      <alignment horizontal="left"/>
      <protection locked="0"/>
    </xf>
    <xf numFmtId="0" fontId="8" fillId="18" borderId="0" xfId="0" applyFont="1" applyFill="1" applyAlignment="1">
      <alignment horizontal="center"/>
    </xf>
    <xf numFmtId="0" fontId="4" fillId="18" borderId="0" xfId="0" applyFont="1" applyFill="1" applyAlignment="1">
      <alignment horizontal="center"/>
    </xf>
    <xf numFmtId="164" fontId="4" fillId="4" borderId="23" xfId="0" applyNumberFormat="1" applyFont="1" applyFill="1" applyBorder="1" applyAlignment="1" applyProtection="1">
      <alignment horizontal="center"/>
      <protection locked="0"/>
    </xf>
    <xf numFmtId="164" fontId="4" fillId="4" borderId="12" xfId="0" applyNumberFormat="1" applyFont="1" applyFill="1" applyBorder="1" applyAlignment="1" applyProtection="1">
      <alignment horizontal="center"/>
      <protection locked="0"/>
    </xf>
    <xf numFmtId="164" fontId="4" fillId="4" borderId="24" xfId="0" applyNumberFormat="1" applyFont="1" applyFill="1" applyBorder="1" applyAlignment="1" applyProtection="1">
      <alignment horizontal="center"/>
      <protection locked="0"/>
    </xf>
    <xf numFmtId="0" fontId="4" fillId="5" borderId="0" xfId="0" applyFont="1" applyFill="1" applyAlignment="1">
      <alignment horizontal="left" vertical="center" wrapText="1" indent="1"/>
    </xf>
    <xf numFmtId="0" fontId="4" fillId="6" borderId="0" xfId="0" applyFont="1" applyFill="1" applyAlignment="1">
      <alignment horizontal="center" vertical="center"/>
    </xf>
    <xf numFmtId="0" fontId="4" fillId="5" borderId="0" xfId="0" applyFont="1" applyFill="1" applyAlignment="1">
      <alignment horizontal="left" wrapText="1"/>
    </xf>
    <xf numFmtId="0" fontId="4" fillId="3" borderId="15"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6" xfId="0" applyFont="1" applyFill="1" applyBorder="1" applyAlignment="1" applyProtection="1">
      <alignment horizontal="left" vertical="top" wrapText="1"/>
      <protection locked="0"/>
    </xf>
    <xf numFmtId="0" fontId="4" fillId="3" borderId="17"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4" fillId="3" borderId="18" xfId="0" applyFont="1" applyFill="1" applyBorder="1" applyAlignment="1" applyProtection="1">
      <alignment horizontal="left" vertical="top" wrapText="1"/>
      <protection locked="0"/>
    </xf>
    <xf numFmtId="0" fontId="4" fillId="3" borderId="19"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top" wrapText="1"/>
      <protection locked="0"/>
    </xf>
    <xf numFmtId="0" fontId="4" fillId="3" borderId="20" xfId="0" applyFont="1" applyFill="1" applyBorder="1" applyAlignment="1" applyProtection="1">
      <alignment horizontal="left" vertical="top" wrapText="1"/>
      <protection locked="0"/>
    </xf>
    <xf numFmtId="0" fontId="47" fillId="5" borderId="0" xfId="4" applyFont="1" applyFill="1" applyAlignment="1">
      <alignment horizontal="left" vertical="top" wrapText="1"/>
    </xf>
    <xf numFmtId="0" fontId="4" fillId="5" borderId="0" xfId="0" applyFont="1" applyFill="1" applyAlignment="1">
      <alignment horizontal="left" vertical="center" wrapText="1"/>
    </xf>
    <xf numFmtId="164" fontId="4" fillId="2" borderId="23" xfId="0" applyNumberFormat="1" applyFont="1" applyFill="1" applyBorder="1" applyAlignment="1">
      <alignment horizontal="center"/>
    </xf>
    <xf numFmtId="164" fontId="4" fillId="2" borderId="24" xfId="0" applyNumberFormat="1" applyFont="1" applyFill="1" applyBorder="1" applyAlignment="1">
      <alignment horizontal="center"/>
    </xf>
    <xf numFmtId="0" fontId="44" fillId="2" borderId="1" xfId="0" applyFont="1" applyFill="1" applyBorder="1" applyAlignment="1">
      <alignment horizontal="left"/>
    </xf>
    <xf numFmtId="0" fontId="44" fillId="2" borderId="14" xfId="0" applyFont="1" applyFill="1" applyBorder="1" applyAlignment="1">
      <alignment horizontal="left"/>
    </xf>
    <xf numFmtId="0" fontId="44" fillId="2" borderId="0" xfId="0" applyFont="1" applyFill="1" applyAlignment="1">
      <alignment horizontal="left"/>
    </xf>
    <xf numFmtId="5" fontId="17" fillId="0" borderId="28" xfId="0" applyNumberFormat="1" applyFont="1" applyBorder="1" applyAlignment="1">
      <alignment horizontal="right"/>
    </xf>
    <xf numFmtId="5" fontId="17" fillId="0" borderId="29" xfId="0" applyNumberFormat="1" applyFont="1" applyBorder="1" applyAlignment="1">
      <alignment horizontal="right"/>
    </xf>
    <xf numFmtId="5" fontId="42" fillId="2" borderId="28" xfId="0" applyNumberFormat="1" applyFont="1" applyFill="1" applyBorder="1" applyAlignment="1">
      <alignment horizontal="right"/>
    </xf>
    <xf numFmtId="5" fontId="42" fillId="2" borderId="29" xfId="0" applyNumberFormat="1" applyFont="1" applyFill="1" applyBorder="1" applyAlignment="1">
      <alignment horizontal="right"/>
    </xf>
    <xf numFmtId="0" fontId="8" fillId="0" borderId="25" xfId="0" applyFont="1" applyBorder="1" applyAlignment="1">
      <alignment horizontal="center"/>
    </xf>
    <xf numFmtId="174" fontId="23" fillId="0" borderId="28" xfId="0" applyNumberFormat="1" applyFont="1" applyBorder="1" applyAlignment="1">
      <alignment horizontal="left"/>
    </xf>
    <xf numFmtId="174" fontId="23" fillId="0" borderId="46" xfId="0" applyNumberFormat="1" applyFont="1" applyBorder="1" applyAlignment="1">
      <alignment horizontal="left"/>
    </xf>
    <xf numFmtId="174" fontId="23" fillId="0" borderId="29" xfId="0" applyNumberFormat="1" applyFont="1" applyBorder="1" applyAlignment="1">
      <alignment horizontal="left"/>
    </xf>
    <xf numFmtId="0" fontId="23" fillId="0" borderId="28" xfId="0" applyFont="1" applyBorder="1" applyAlignment="1">
      <alignment horizontal="left"/>
    </xf>
    <xf numFmtId="0" fontId="23" fillId="0" borderId="46" xfId="0" applyFont="1" applyBorder="1" applyAlignment="1">
      <alignment horizontal="left"/>
    </xf>
    <xf numFmtId="0" fontId="23" fillId="0" borderId="29" xfId="0" applyFont="1" applyBorder="1" applyAlignment="1">
      <alignment horizontal="left"/>
    </xf>
    <xf numFmtId="0" fontId="6" fillId="0" borderId="28" xfId="0" applyFont="1" applyBorder="1" applyAlignment="1">
      <alignment horizontal="center"/>
    </xf>
    <xf numFmtId="0" fontId="6" fillId="0" borderId="29" xfId="0" applyFont="1" applyBorder="1" applyAlignment="1">
      <alignment horizontal="center"/>
    </xf>
    <xf numFmtId="0" fontId="4" fillId="0" borderId="56" xfId="0" applyFont="1" applyBorder="1" applyAlignment="1">
      <alignment horizontal="left" vertical="top" wrapText="1"/>
    </xf>
    <xf numFmtId="0" fontId="4" fillId="0" borderId="57" xfId="0" applyFont="1" applyBorder="1" applyAlignment="1">
      <alignment horizontal="left" vertical="top" wrapText="1"/>
    </xf>
    <xf numFmtId="0" fontId="4" fillId="0" borderId="58" xfId="0" applyFont="1" applyBorder="1" applyAlignment="1">
      <alignment horizontal="left" vertical="top" wrapText="1"/>
    </xf>
    <xf numFmtId="0" fontId="4" fillId="0" borderId="59" xfId="0" applyFont="1" applyBorder="1" applyAlignment="1">
      <alignment horizontal="left" vertical="top" wrapText="1"/>
    </xf>
    <xf numFmtId="0" fontId="4" fillId="0" borderId="25" xfId="0" applyFont="1" applyBorder="1" applyAlignment="1">
      <alignment horizontal="left" vertical="top" wrapText="1"/>
    </xf>
    <xf numFmtId="0" fontId="4" fillId="0" borderId="60" xfId="0" applyFont="1" applyBorder="1" applyAlignment="1">
      <alignment horizontal="left" vertical="top" wrapText="1"/>
    </xf>
    <xf numFmtId="0" fontId="4" fillId="0" borderId="61" xfId="0" applyFont="1" applyBorder="1" applyAlignment="1">
      <alignment horizontal="left" vertical="top" wrapText="1"/>
    </xf>
    <xf numFmtId="0" fontId="4" fillId="0" borderId="62" xfId="0" applyFont="1" applyBorder="1" applyAlignment="1">
      <alignment horizontal="left" vertical="top" wrapText="1"/>
    </xf>
    <xf numFmtId="0" fontId="4" fillId="0" borderId="63" xfId="0" applyFont="1" applyBorder="1" applyAlignment="1">
      <alignment horizontal="left" vertical="top" wrapText="1"/>
    </xf>
    <xf numFmtId="0" fontId="51" fillId="0" borderId="53" xfId="0" applyFont="1" applyBorder="1" applyAlignment="1">
      <alignment horizontal="left" vertical="center"/>
    </xf>
    <xf numFmtId="0" fontId="51" fillId="0" borderId="25" xfId="0" applyFont="1" applyBorder="1" applyAlignment="1">
      <alignment horizontal="left" vertical="center"/>
    </xf>
    <xf numFmtId="0" fontId="51" fillId="0" borderId="26" xfId="0" applyFont="1" applyBorder="1" applyAlignment="1">
      <alignment horizontal="left" vertical="center"/>
    </xf>
    <xf numFmtId="0" fontId="52" fillId="0" borderId="30" xfId="0" applyFont="1" applyBorder="1" applyAlignment="1">
      <alignment horizontal="center"/>
    </xf>
    <xf numFmtId="0" fontId="21" fillId="0" borderId="28" xfId="0" applyFont="1" applyBorder="1" applyAlignment="1">
      <alignment horizontal="center"/>
    </xf>
    <xf numFmtId="0" fontId="21" fillId="0" borderId="46" xfId="0" applyFont="1" applyBorder="1" applyAlignment="1">
      <alignment horizontal="center"/>
    </xf>
    <xf numFmtId="0" fontId="21" fillId="0" borderId="29" xfId="0" applyFont="1" applyBorder="1" applyAlignment="1">
      <alignment horizontal="center"/>
    </xf>
    <xf numFmtId="0" fontId="23" fillId="0" borderId="28" xfId="0" applyFont="1" applyBorder="1" applyAlignment="1">
      <alignment horizontal="center"/>
    </xf>
    <xf numFmtId="0" fontId="23" fillId="0" borderId="46" xfId="0" applyFont="1" applyBorder="1" applyAlignment="1">
      <alignment horizontal="center"/>
    </xf>
    <xf numFmtId="0" fontId="23" fillId="0" borderId="29" xfId="0" applyFont="1" applyBorder="1" applyAlignment="1">
      <alignment horizontal="center"/>
    </xf>
    <xf numFmtId="0" fontId="23" fillId="0" borderId="47" xfId="0" applyFont="1" applyBorder="1" applyAlignment="1">
      <alignment horizontal="center"/>
    </xf>
    <xf numFmtId="0" fontId="23" fillId="0" borderId="51" xfId="0" applyFont="1" applyBorder="1" applyAlignment="1">
      <alignment horizontal="center"/>
    </xf>
    <xf numFmtId="0" fontId="23" fillId="0" borderId="52" xfId="0" applyFont="1" applyBorder="1" applyAlignment="1">
      <alignment horizontal="center"/>
    </xf>
    <xf numFmtId="0" fontId="23" fillId="0" borderId="31" xfId="0" applyFont="1" applyBorder="1" applyAlignment="1">
      <alignment horizontal="center"/>
    </xf>
    <xf numFmtId="0" fontId="33" fillId="8" borderId="49" xfId="0" applyFont="1" applyFill="1" applyBorder="1" applyAlignment="1">
      <alignment horizontal="center" vertical="center"/>
    </xf>
    <xf numFmtId="0" fontId="33" fillId="8" borderId="31" xfId="0" applyFont="1" applyFill="1" applyBorder="1" applyAlignment="1">
      <alignment horizontal="center" vertical="center"/>
    </xf>
    <xf numFmtId="5" fontId="6" fillId="8" borderId="28" xfId="0" applyNumberFormat="1" applyFont="1" applyFill="1" applyBorder="1" applyAlignment="1">
      <alignment horizontal="right"/>
    </xf>
    <xf numFmtId="5" fontId="6" fillId="8" borderId="29" xfId="0" applyNumberFormat="1" applyFont="1" applyFill="1" applyBorder="1" applyAlignment="1">
      <alignment horizontal="right"/>
    </xf>
    <xf numFmtId="164" fontId="18" fillId="8" borderId="28" xfId="0" applyNumberFormat="1" applyFont="1" applyFill="1" applyBorder="1" applyAlignment="1">
      <alignment horizontal="center" wrapText="1"/>
    </xf>
    <xf numFmtId="164" fontId="18" fillId="8" borderId="29" xfId="0" applyNumberFormat="1" applyFont="1" applyFill="1" applyBorder="1" applyAlignment="1">
      <alignment horizontal="center" wrapText="1"/>
    </xf>
    <xf numFmtId="6" fontId="40" fillId="0" borderId="64" xfId="0" applyNumberFormat="1" applyFont="1" applyBorder="1" applyAlignment="1">
      <alignment horizontal="center"/>
    </xf>
    <xf numFmtId="6" fontId="40" fillId="0" borderId="65" xfId="0" applyNumberFormat="1" applyFont="1" applyBorder="1" applyAlignment="1">
      <alignment horizontal="center"/>
    </xf>
    <xf numFmtId="6" fontId="40" fillId="16" borderId="67" xfId="0" applyNumberFormat="1" applyFont="1" applyFill="1" applyBorder="1" applyAlignment="1">
      <alignment horizontal="center"/>
    </xf>
    <xf numFmtId="6" fontId="40" fillId="16" borderId="68" xfId="0" applyNumberFormat="1" applyFont="1" applyFill="1" applyBorder="1" applyAlignment="1">
      <alignment horizontal="center"/>
    </xf>
    <xf numFmtId="164" fontId="40" fillId="0" borderId="66" xfId="0" applyNumberFormat="1" applyFont="1" applyBorder="1" applyAlignment="1">
      <alignment horizontal="center"/>
    </xf>
    <xf numFmtId="164" fontId="40" fillId="0" borderId="65" xfId="0" applyNumberFormat="1" applyFont="1" applyBorder="1" applyAlignment="1">
      <alignment horizontal="center"/>
    </xf>
    <xf numFmtId="164" fontId="40" fillId="16" borderId="69" xfId="0" applyNumberFormat="1" applyFont="1" applyFill="1" applyBorder="1" applyAlignment="1">
      <alignment horizontal="center"/>
    </xf>
    <xf numFmtId="164" fontId="40" fillId="16" borderId="68" xfId="0" applyNumberFormat="1" applyFont="1" applyFill="1" applyBorder="1" applyAlignment="1">
      <alignment horizontal="center"/>
    </xf>
    <xf numFmtId="0" fontId="50" fillId="18" borderId="2" xfId="0" applyFont="1" applyFill="1" applyBorder="1" applyAlignment="1">
      <alignment horizontal="center"/>
    </xf>
    <xf numFmtId="0" fontId="4" fillId="4" borderId="0" xfId="0" applyFont="1" applyFill="1" applyAlignment="1" applyProtection="1">
      <alignment horizontal="left" vertical="top"/>
      <protection locked="0"/>
    </xf>
    <xf numFmtId="0" fontId="54" fillId="0" borderId="0" xfId="0" applyFont="1" applyAlignment="1">
      <alignment horizontal="center"/>
    </xf>
    <xf numFmtId="0" fontId="49" fillId="18" borderId="2" xfId="0" applyFont="1" applyFill="1" applyBorder="1" applyAlignment="1">
      <alignment horizontal="center"/>
    </xf>
    <xf numFmtId="0" fontId="22" fillId="6" borderId="2" xfId="0" applyFont="1" applyFill="1" applyBorder="1" applyAlignment="1">
      <alignment horizontal="center" vertical="center" wrapText="1"/>
    </xf>
    <xf numFmtId="164" fontId="22" fillId="2" borderId="2" xfId="0" applyNumberFormat="1" applyFont="1" applyFill="1" applyBorder="1" applyAlignment="1">
      <alignment horizontal="center"/>
    </xf>
    <xf numFmtId="0" fontId="55" fillId="18" borderId="15" xfId="0" applyFont="1" applyFill="1" applyBorder="1" applyAlignment="1">
      <alignment horizontal="center"/>
    </xf>
    <xf numFmtId="0" fontId="55" fillId="18" borderId="16" xfId="0" applyFont="1" applyFill="1" applyBorder="1" applyAlignment="1">
      <alignment horizontal="center"/>
    </xf>
    <xf numFmtId="174" fontId="24" fillId="0" borderId="25" xfId="0" applyNumberFormat="1" applyFont="1" applyBorder="1" applyAlignment="1">
      <alignment horizontal="left"/>
    </xf>
    <xf numFmtId="0" fontId="24" fillId="0" borderId="25" xfId="0" applyFont="1" applyBorder="1" applyAlignment="1">
      <alignment horizontal="left"/>
    </xf>
    <xf numFmtId="0" fontId="0" fillId="14" borderId="15" xfId="0" applyFill="1" applyBorder="1" applyAlignment="1">
      <alignment horizontal="center"/>
    </xf>
    <xf numFmtId="0" fontId="0" fillId="14" borderId="14" xfId="0" applyFill="1" applyBorder="1" applyAlignment="1">
      <alignment horizontal="center"/>
    </xf>
    <xf numFmtId="0" fontId="0" fillId="0" borderId="2" xfId="0" applyBorder="1" applyAlignment="1">
      <alignment horizontal="left" vertical="top" wrapText="1"/>
    </xf>
    <xf numFmtId="0" fontId="1" fillId="17" borderId="0" xfId="0" applyFont="1" applyFill="1" applyAlignment="1">
      <alignment horizontal="center"/>
    </xf>
    <xf numFmtId="0" fontId="0" fillId="15" borderId="0" xfId="0" applyFill="1" applyAlignment="1">
      <alignment horizontal="center"/>
    </xf>
    <xf numFmtId="0" fontId="0" fillId="11" borderId="15" xfId="0" applyFill="1" applyBorder="1" applyAlignment="1">
      <alignment horizontal="center"/>
    </xf>
    <xf numFmtId="0" fontId="0" fillId="11" borderId="14" xfId="0" applyFill="1" applyBorder="1" applyAlignment="1">
      <alignment horizontal="center"/>
    </xf>
    <xf numFmtId="0" fontId="0" fillId="5" borderId="14" xfId="0" applyFill="1" applyBorder="1" applyAlignment="1">
      <alignment horizontal="center"/>
    </xf>
    <xf numFmtId="0" fontId="0" fillId="4" borderId="14" xfId="0" applyFill="1" applyBorder="1" applyAlignment="1">
      <alignment horizontal="center"/>
    </xf>
    <xf numFmtId="0" fontId="3" fillId="11" borderId="0" xfId="0" applyFont="1" applyFill="1" applyAlignment="1">
      <alignment horizontal="center" vertical="center"/>
    </xf>
    <xf numFmtId="0" fontId="3" fillId="14" borderId="0" xfId="0" applyFont="1" applyFill="1" applyAlignment="1">
      <alignment horizontal="center" vertical="center"/>
    </xf>
    <xf numFmtId="0" fontId="3" fillId="5" borderId="0" xfId="0" applyFont="1" applyFill="1" applyAlignment="1">
      <alignment horizontal="center" vertical="center"/>
    </xf>
    <xf numFmtId="0" fontId="3" fillId="4" borderId="0" xfId="0" applyFont="1" applyFill="1" applyAlignment="1">
      <alignment horizontal="center" vertical="center"/>
    </xf>
  </cellXfs>
  <cellStyles count="6">
    <cellStyle name="Comma" xfId="1" builtinId="3"/>
    <cellStyle name="Currency" xfId="3" builtinId="4"/>
    <cellStyle name="Hyperlink" xfId="4" builtinId="8"/>
    <cellStyle name="Normal" xfId="0" builtinId="0"/>
    <cellStyle name="Normal 2" xfId="5" xr:uid="{5C05680A-FB46-4F86-B27F-2CEB84973944}"/>
    <cellStyle name="Percent" xfId="2" builtinId="5"/>
  </cellStyles>
  <dxfs count="31">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7" tint="0.79998168889431442"/>
        </patternFill>
      </fill>
    </dxf>
    <dxf>
      <font>
        <color theme="0" tint="-0.14996795556505021"/>
      </font>
      <fill>
        <patternFill>
          <fgColor theme="0" tint="-0.14993743705557422"/>
          <bgColor theme="0" tint="-0.14996795556505021"/>
        </patternFill>
      </fill>
    </dxf>
    <dxf>
      <font>
        <color rgb="FFC00000"/>
      </font>
      <fill>
        <patternFill>
          <bgColor rgb="FFFA9A90"/>
        </patternFill>
      </fill>
    </dxf>
    <dxf>
      <font>
        <color auto="1"/>
      </font>
      <fill>
        <patternFill>
          <bgColor rgb="FFFF0000"/>
        </patternFill>
      </fill>
    </dxf>
    <dxf>
      <font>
        <color theme="0" tint="-0.14996795556505021"/>
      </font>
      <fill>
        <patternFill>
          <fgColor theme="0" tint="-0.14993743705557422"/>
          <bgColor theme="0" tint="-0.14996795556505021"/>
        </patternFill>
      </fill>
    </dxf>
    <dxf>
      <font>
        <color rgb="FFC00000"/>
      </font>
      <fill>
        <patternFill>
          <bgColor rgb="FFFA9A90"/>
        </patternFill>
      </fill>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ont>
        <color rgb="FFFF0000"/>
      </font>
    </dxf>
    <dxf>
      <fill>
        <patternFill>
          <bgColor theme="0" tint="-0.14996795556505021"/>
        </patternFill>
      </fill>
    </dxf>
    <dxf>
      <fill>
        <patternFill>
          <bgColor theme="7" tint="0.79998168889431442"/>
        </patternFill>
      </fill>
    </dxf>
    <dxf>
      <font>
        <color rgb="FFFF0000"/>
      </font>
    </dxf>
  </dxfs>
  <tableStyles count="0" defaultTableStyle="TableStyleMedium2" defaultPivotStyle="PivotStyleLight16"/>
  <colors>
    <mruColors>
      <color rgb="FFDBA7FF"/>
      <color rgb="FFFA9A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Jobs</a:t>
            </a:r>
          </a:p>
        </c:rich>
      </c:tx>
      <c:layout>
        <c:manualLayout>
          <c:xMode val="edge"/>
          <c:yMode val="edge"/>
          <c:x val="0.36541433850602961"/>
          <c:y val="4.00801603206412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57548805769706"/>
          <c:y val="0.24087420661949852"/>
          <c:w val="0.83298210191237032"/>
          <c:h val="0.45991063411121952"/>
        </c:manualLayout>
      </c:layout>
      <c:barChart>
        <c:barDir val="bar"/>
        <c:grouping val="stacked"/>
        <c:varyColors val="0"/>
        <c:ser>
          <c:idx val="0"/>
          <c:order val="0"/>
          <c:tx>
            <c:strRef>
              <c:f>Output!$P$9</c:f>
              <c:strCache>
                <c:ptCount val="1"/>
                <c:pt idx="0">
                  <c:v>Direct</c:v>
                </c:pt>
              </c:strCache>
            </c:strRef>
          </c:tx>
          <c:spPr>
            <a:solidFill>
              <a:srgbClr val="002060"/>
            </a:solidFill>
            <a:ln>
              <a:noFill/>
            </a:ln>
            <a:effectLst/>
          </c:spPr>
          <c:invertIfNegative val="0"/>
          <c:cat>
            <c:strRef>
              <c:f>Output!$Q$8:$R$8</c:f>
              <c:strCache>
                <c:ptCount val="2"/>
                <c:pt idx="0">
                  <c:v>Ongoing</c:v>
                </c:pt>
                <c:pt idx="1">
                  <c:v>Temporary</c:v>
                </c:pt>
              </c:strCache>
            </c:strRef>
          </c:cat>
          <c:val>
            <c:numRef>
              <c:f>Output!$Q$9:$R$9</c:f>
              <c:numCache>
                <c:formatCode>0</c:formatCode>
                <c:ptCount val="2"/>
                <c:pt idx="0">
                  <c:v>4.5</c:v>
                </c:pt>
                <c:pt idx="1">
                  <c:v>5.8400635890119998</c:v>
                </c:pt>
              </c:numCache>
            </c:numRef>
          </c:val>
          <c:extLst>
            <c:ext xmlns:c16="http://schemas.microsoft.com/office/drawing/2014/chart" uri="{C3380CC4-5D6E-409C-BE32-E72D297353CC}">
              <c16:uniqueId val="{00000000-F681-4572-A113-F3332DE7E520}"/>
            </c:ext>
          </c:extLst>
        </c:ser>
        <c:ser>
          <c:idx val="1"/>
          <c:order val="1"/>
          <c:tx>
            <c:strRef>
              <c:f>Output!$P$10</c:f>
              <c:strCache>
                <c:ptCount val="1"/>
                <c:pt idx="0">
                  <c:v>Indirect</c:v>
                </c:pt>
              </c:strCache>
            </c:strRef>
          </c:tx>
          <c:spPr>
            <a:solidFill>
              <a:schemeClr val="accent2"/>
            </a:solidFill>
            <a:ln>
              <a:noFill/>
            </a:ln>
            <a:effectLst/>
          </c:spPr>
          <c:invertIfNegative val="0"/>
          <c:cat>
            <c:strRef>
              <c:f>Output!$Q$8:$R$8</c:f>
              <c:strCache>
                <c:ptCount val="2"/>
                <c:pt idx="0">
                  <c:v>Ongoing</c:v>
                </c:pt>
                <c:pt idx="1">
                  <c:v>Temporary</c:v>
                </c:pt>
              </c:strCache>
            </c:strRef>
          </c:cat>
          <c:val>
            <c:numRef>
              <c:f>Output!$Q$10:$R$10</c:f>
              <c:numCache>
                <c:formatCode>0</c:formatCode>
                <c:ptCount val="2"/>
                <c:pt idx="0">
                  <c:v>1.2192859616039999</c:v>
                </c:pt>
                <c:pt idx="1">
                  <c:v>1.0552503832478322</c:v>
                </c:pt>
              </c:numCache>
            </c:numRef>
          </c:val>
          <c:extLst>
            <c:ext xmlns:c16="http://schemas.microsoft.com/office/drawing/2014/chart" uri="{C3380CC4-5D6E-409C-BE32-E72D297353CC}">
              <c16:uniqueId val="{00000001-F681-4572-A113-F3332DE7E520}"/>
            </c:ext>
          </c:extLst>
        </c:ser>
        <c:dLbls>
          <c:showLegendKey val="0"/>
          <c:showVal val="0"/>
          <c:showCatName val="0"/>
          <c:showSerName val="0"/>
          <c:showPercent val="0"/>
          <c:showBubbleSize val="0"/>
        </c:dLbls>
        <c:gapWidth val="150"/>
        <c:overlap val="100"/>
        <c:axId val="1260045440"/>
        <c:axId val="948702608"/>
      </c:barChart>
      <c:catAx>
        <c:axId val="1260045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48702608"/>
        <c:crosses val="autoZero"/>
        <c:auto val="1"/>
        <c:lblAlgn val="ctr"/>
        <c:lblOffset val="100"/>
        <c:noMultiLvlLbl val="0"/>
      </c:catAx>
      <c:valAx>
        <c:axId val="9487026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004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Earnings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1980715917796464"/>
          <c:y val="0.23259660125173243"/>
          <c:w val="0.69042455357366395"/>
          <c:h val="0.49987490795712258"/>
        </c:manualLayout>
      </c:layout>
      <c:barChart>
        <c:barDir val="bar"/>
        <c:grouping val="stacked"/>
        <c:varyColors val="0"/>
        <c:ser>
          <c:idx val="0"/>
          <c:order val="0"/>
          <c:tx>
            <c:strRef>
              <c:f>Output!$P$13</c:f>
              <c:strCache>
                <c:ptCount val="1"/>
                <c:pt idx="0">
                  <c:v>Direct</c:v>
                </c:pt>
              </c:strCache>
            </c:strRef>
          </c:tx>
          <c:spPr>
            <a:solidFill>
              <a:srgbClr val="002060"/>
            </a:solidFill>
            <a:ln>
              <a:noFill/>
            </a:ln>
            <a:effectLst/>
          </c:spPr>
          <c:invertIfNegative val="0"/>
          <c:cat>
            <c:strRef>
              <c:f>Output!$Q$12:$R$12</c:f>
              <c:strCache>
                <c:ptCount val="2"/>
                <c:pt idx="0">
                  <c:v>Ongoing</c:v>
                </c:pt>
                <c:pt idx="1">
                  <c:v>Temporary</c:v>
                </c:pt>
              </c:strCache>
            </c:strRef>
          </c:cat>
          <c:val>
            <c:numRef>
              <c:f>Output!$Q$13:$R$13</c:f>
              <c:numCache>
                <c:formatCode>"$"#,##0</c:formatCode>
                <c:ptCount val="2"/>
                <c:pt idx="0">
                  <c:v>4233689.5111262491</c:v>
                </c:pt>
                <c:pt idx="1">
                  <c:v>462178.32589200005</c:v>
                </c:pt>
              </c:numCache>
            </c:numRef>
          </c:val>
          <c:extLst>
            <c:ext xmlns:c16="http://schemas.microsoft.com/office/drawing/2014/chart" uri="{C3380CC4-5D6E-409C-BE32-E72D297353CC}">
              <c16:uniqueId val="{00000000-194A-438E-83BF-9D1B372A66B3}"/>
            </c:ext>
          </c:extLst>
        </c:ser>
        <c:ser>
          <c:idx val="1"/>
          <c:order val="1"/>
          <c:tx>
            <c:strRef>
              <c:f>Output!$P$14</c:f>
              <c:strCache>
                <c:ptCount val="1"/>
                <c:pt idx="0">
                  <c:v>Indirect</c:v>
                </c:pt>
              </c:strCache>
            </c:strRef>
          </c:tx>
          <c:spPr>
            <a:solidFill>
              <a:schemeClr val="accent2"/>
            </a:solidFill>
            <a:ln>
              <a:noFill/>
            </a:ln>
            <a:effectLst/>
          </c:spPr>
          <c:invertIfNegative val="0"/>
          <c:cat>
            <c:strRef>
              <c:f>Output!$Q$12:$R$12</c:f>
              <c:strCache>
                <c:ptCount val="2"/>
                <c:pt idx="0">
                  <c:v>Ongoing</c:v>
                </c:pt>
                <c:pt idx="1">
                  <c:v>Temporary</c:v>
                </c:pt>
              </c:strCache>
            </c:strRef>
          </c:cat>
          <c:val>
            <c:numRef>
              <c:f>Output!$Q$14:$R$14</c:f>
              <c:numCache>
                <c:formatCode>"$"#,##0</c:formatCode>
                <c:ptCount val="2"/>
                <c:pt idx="0">
                  <c:v>1163250.6222118749</c:v>
                </c:pt>
                <c:pt idx="1">
                  <c:v>51181.56041536096</c:v>
                </c:pt>
              </c:numCache>
            </c:numRef>
          </c:val>
          <c:extLst>
            <c:ext xmlns:c16="http://schemas.microsoft.com/office/drawing/2014/chart" uri="{C3380CC4-5D6E-409C-BE32-E72D297353CC}">
              <c16:uniqueId val="{00000001-194A-438E-83BF-9D1B372A66B3}"/>
            </c:ext>
          </c:extLst>
        </c:ser>
        <c:dLbls>
          <c:showLegendKey val="0"/>
          <c:showVal val="0"/>
          <c:showCatName val="0"/>
          <c:showSerName val="0"/>
          <c:showPercent val="0"/>
          <c:showBubbleSize val="0"/>
        </c:dLbls>
        <c:gapWidth val="150"/>
        <c:overlap val="100"/>
        <c:axId val="1260045440"/>
        <c:axId val="948702608"/>
      </c:barChart>
      <c:catAx>
        <c:axId val="1260045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702608"/>
        <c:crosses val="autoZero"/>
        <c:auto val="1"/>
        <c:lblAlgn val="ctr"/>
        <c:lblOffset val="100"/>
        <c:noMultiLvlLbl val="0"/>
      </c:catAx>
      <c:valAx>
        <c:axId val="948702608"/>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126004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r>
              <a:rPr lang="en-US"/>
              <a:t>Net Benefits</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title>
    <c:autoTitleDeleted val="0"/>
    <c:plotArea>
      <c:layout/>
      <c:barChart>
        <c:barDir val="col"/>
        <c:grouping val="clustered"/>
        <c:varyColors val="0"/>
        <c:ser>
          <c:idx val="0"/>
          <c:order val="0"/>
          <c:tx>
            <c:strRef>
              <c:f>Calculations!$AX$208</c:f>
              <c:strCache>
                <c:ptCount val="1"/>
                <c:pt idx="0">
                  <c:v>Benefits</c:v>
                </c:pt>
              </c:strCache>
            </c:strRef>
          </c:tx>
          <c:spPr>
            <a:solidFill>
              <a:srgbClr val="002060"/>
            </a:solidFill>
            <a:ln>
              <a:noFill/>
            </a:ln>
            <a:effectLst/>
          </c:spPr>
          <c:invertIfNegative val="0"/>
          <c:cat>
            <c:strRef>
              <c:extLst>
                <c:ext xmlns:c15="http://schemas.microsoft.com/office/drawing/2012/chart" uri="{02D57815-91ED-43cb-92C2-25804820EDAC}">
                  <c15:fullRef>
                    <c15:sqref>Calculations!$AW$209:$AW$224</c15:sqref>
                  </c15:fullRef>
                </c:ext>
              </c:extLst>
              <c:f>Calculations!$AW$209:$AW$219</c:f>
              <c:strCache>
                <c:ptCount val="11"/>
                <c:pt idx="0">
                  <c:v>Construction</c:v>
                </c:pt>
                <c:pt idx="1">
                  <c:v>Year 1</c:v>
                </c:pt>
                <c:pt idx="2">
                  <c:v>Year 2</c:v>
                </c:pt>
                <c:pt idx="3">
                  <c:v>Year 3</c:v>
                </c:pt>
                <c:pt idx="4">
                  <c:v>Year 4</c:v>
                </c:pt>
                <c:pt idx="5">
                  <c:v>Year 5</c:v>
                </c:pt>
                <c:pt idx="6">
                  <c:v>Year 6</c:v>
                </c:pt>
                <c:pt idx="7">
                  <c:v>Year 7</c:v>
                </c:pt>
                <c:pt idx="8">
                  <c:v>Year 8</c:v>
                </c:pt>
                <c:pt idx="9">
                  <c:v>Year 9</c:v>
                </c:pt>
                <c:pt idx="10">
                  <c:v>Year 10</c:v>
                </c:pt>
              </c:strCache>
            </c:strRef>
          </c:cat>
          <c:val>
            <c:numRef>
              <c:extLst>
                <c:ext xmlns:c15="http://schemas.microsoft.com/office/drawing/2012/chart" uri="{02D57815-91ED-43cb-92C2-25804820EDAC}">
                  <c15:fullRef>
                    <c15:sqref>Calculations!$AX$209:$AX$224</c15:sqref>
                  </c15:fullRef>
                </c:ext>
              </c:extLst>
              <c:f>Calculations!$AX$209:$AX$219</c:f>
              <c:numCache>
                <c:formatCode>"$"#,##0</c:formatCode>
                <c:ptCount val="11"/>
                <c:pt idx="0">
                  <c:v>543648.11959949532</c:v>
                </c:pt>
                <c:pt idx="1">
                  <c:v>0</c:v>
                </c:pt>
                <c:pt idx="2">
                  <c:v>364492.26809616963</c:v>
                </c:pt>
                <c:pt idx="3">
                  <c:v>364492.26809616963</c:v>
                </c:pt>
                <c:pt idx="4">
                  <c:v>371782.11345809302</c:v>
                </c:pt>
                <c:pt idx="5">
                  <c:v>379217.75572725484</c:v>
                </c:pt>
                <c:pt idx="6">
                  <c:v>386802.11084179993</c:v>
                </c:pt>
                <c:pt idx="7">
                  <c:v>394538.15305863589</c:v>
                </c:pt>
                <c:pt idx="8">
                  <c:v>402428.91611980868</c:v>
                </c:pt>
                <c:pt idx="9">
                  <c:v>410477.49444220489</c:v>
                </c:pt>
                <c:pt idx="10">
                  <c:v>418687.04433104902</c:v>
                </c:pt>
              </c:numCache>
            </c:numRef>
          </c:val>
          <c:extLst>
            <c:ext xmlns:c16="http://schemas.microsoft.com/office/drawing/2014/chart" uri="{C3380CC4-5D6E-409C-BE32-E72D297353CC}">
              <c16:uniqueId val="{00000000-FF64-4BC5-80C4-C653FD330EE5}"/>
            </c:ext>
          </c:extLst>
        </c:ser>
        <c:ser>
          <c:idx val="1"/>
          <c:order val="1"/>
          <c:tx>
            <c:strRef>
              <c:f>Calculations!$AY$208</c:f>
              <c:strCache>
                <c:ptCount val="1"/>
                <c:pt idx="0">
                  <c:v>Costs</c:v>
                </c:pt>
              </c:strCache>
            </c:strRef>
          </c:tx>
          <c:spPr>
            <a:solidFill>
              <a:schemeClr val="accent2"/>
            </a:solidFill>
            <a:ln>
              <a:noFill/>
            </a:ln>
            <a:effectLst/>
          </c:spPr>
          <c:invertIfNegative val="0"/>
          <c:cat>
            <c:strRef>
              <c:extLst>
                <c:ext xmlns:c15="http://schemas.microsoft.com/office/drawing/2012/chart" uri="{02D57815-91ED-43cb-92C2-25804820EDAC}">
                  <c15:fullRef>
                    <c15:sqref>Calculations!$AW$209:$AW$224</c15:sqref>
                  </c15:fullRef>
                </c:ext>
              </c:extLst>
              <c:f>Calculations!$AW$209:$AW$219</c:f>
              <c:strCache>
                <c:ptCount val="11"/>
                <c:pt idx="0">
                  <c:v>Construction</c:v>
                </c:pt>
                <c:pt idx="1">
                  <c:v>Year 1</c:v>
                </c:pt>
                <c:pt idx="2">
                  <c:v>Year 2</c:v>
                </c:pt>
                <c:pt idx="3">
                  <c:v>Year 3</c:v>
                </c:pt>
                <c:pt idx="4">
                  <c:v>Year 4</c:v>
                </c:pt>
                <c:pt idx="5">
                  <c:v>Year 5</c:v>
                </c:pt>
                <c:pt idx="6">
                  <c:v>Year 6</c:v>
                </c:pt>
                <c:pt idx="7">
                  <c:v>Year 7</c:v>
                </c:pt>
                <c:pt idx="8">
                  <c:v>Year 8</c:v>
                </c:pt>
                <c:pt idx="9">
                  <c:v>Year 9</c:v>
                </c:pt>
                <c:pt idx="10">
                  <c:v>Year 10</c:v>
                </c:pt>
              </c:strCache>
            </c:strRef>
          </c:cat>
          <c:val>
            <c:numRef>
              <c:extLst>
                <c:ext xmlns:c15="http://schemas.microsoft.com/office/drawing/2012/chart" uri="{02D57815-91ED-43cb-92C2-25804820EDAC}">
                  <c15:fullRef>
                    <c15:sqref>Calculations!$AY$209:$AY$224</c15:sqref>
                  </c15:fullRef>
                </c:ext>
              </c:extLst>
              <c:f>Calculations!$AY$209:$AY$219</c:f>
              <c:numCache>
                <c:formatCode>"$"#,##0</c:formatCode>
                <c:ptCount val="11"/>
                <c:pt idx="0">
                  <c:v>-42500</c:v>
                </c:pt>
                <c:pt idx="1">
                  <c:v>-3423</c:v>
                </c:pt>
                <c:pt idx="2">
                  <c:v>-3396.1100000000006</c:v>
                </c:pt>
                <c:pt idx="3">
                  <c:v>-3367.7287000000006</c:v>
                </c:pt>
                <c:pt idx="4">
                  <c:v>-3337.8167390000008</c:v>
                </c:pt>
                <c:pt idx="5">
                  <c:v>-3306.3338734300014</c:v>
                </c:pt>
                <c:pt idx="6">
                  <c:v>-1885.3808277035023</c:v>
                </c:pt>
                <c:pt idx="7">
                  <c:v>-1822.8746359805373</c:v>
                </c:pt>
                <c:pt idx="8">
                  <c:v>-1758.1161823403418</c:v>
                </c:pt>
                <c:pt idx="9">
                  <c:v>-1691.0504001637455</c:v>
                </c:pt>
                <c:pt idx="10">
                  <c:v>-1621.6210212853839</c:v>
                </c:pt>
              </c:numCache>
            </c:numRef>
          </c:val>
          <c:extLst>
            <c:ext xmlns:c16="http://schemas.microsoft.com/office/drawing/2014/chart" uri="{C3380CC4-5D6E-409C-BE32-E72D297353CC}">
              <c16:uniqueId val="{00000001-FF64-4BC5-80C4-C653FD330EE5}"/>
            </c:ext>
          </c:extLst>
        </c:ser>
        <c:dLbls>
          <c:showLegendKey val="0"/>
          <c:showVal val="0"/>
          <c:showCatName val="0"/>
          <c:showSerName val="0"/>
          <c:showPercent val="0"/>
          <c:showBubbleSize val="0"/>
        </c:dLbls>
        <c:gapWidth val="88"/>
        <c:overlap val="100"/>
        <c:axId val="823072303"/>
        <c:axId val="674177359"/>
      </c:barChart>
      <c:lineChart>
        <c:grouping val="standard"/>
        <c:varyColors val="0"/>
        <c:ser>
          <c:idx val="2"/>
          <c:order val="2"/>
          <c:tx>
            <c:strRef>
              <c:f>Calculations!$AZ$208</c:f>
              <c:strCache>
                <c:ptCount val="1"/>
                <c:pt idx="0">
                  <c:v>Net Benefits</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Calculations!$AW$209:$AW$224</c15:sqref>
                  </c15:fullRef>
                </c:ext>
              </c:extLst>
              <c:f>Calculations!$AW$209:$AW$219</c:f>
              <c:strCache>
                <c:ptCount val="11"/>
                <c:pt idx="0">
                  <c:v>Construction</c:v>
                </c:pt>
                <c:pt idx="1">
                  <c:v>Year 1</c:v>
                </c:pt>
                <c:pt idx="2">
                  <c:v>Year 2</c:v>
                </c:pt>
                <c:pt idx="3">
                  <c:v>Year 3</c:v>
                </c:pt>
                <c:pt idx="4">
                  <c:v>Year 4</c:v>
                </c:pt>
                <c:pt idx="5">
                  <c:v>Year 5</c:v>
                </c:pt>
                <c:pt idx="6">
                  <c:v>Year 6</c:v>
                </c:pt>
                <c:pt idx="7">
                  <c:v>Year 7</c:v>
                </c:pt>
                <c:pt idx="8">
                  <c:v>Year 8</c:v>
                </c:pt>
                <c:pt idx="9">
                  <c:v>Year 9</c:v>
                </c:pt>
                <c:pt idx="10">
                  <c:v>Year 10</c:v>
                </c:pt>
              </c:strCache>
            </c:strRef>
          </c:cat>
          <c:val>
            <c:numRef>
              <c:extLst>
                <c:ext xmlns:c15="http://schemas.microsoft.com/office/drawing/2012/chart" uri="{02D57815-91ED-43cb-92C2-25804820EDAC}">
                  <c15:fullRef>
                    <c15:sqref>Calculations!$AZ$209:$AZ$224</c15:sqref>
                  </c15:fullRef>
                </c:ext>
              </c:extLst>
              <c:f>Calculations!$AZ$209:$AZ$219</c:f>
              <c:numCache>
                <c:formatCode>"$"#,##0</c:formatCode>
                <c:ptCount val="11"/>
                <c:pt idx="0">
                  <c:v>501148.11959949532</c:v>
                </c:pt>
                <c:pt idx="1">
                  <c:v>-3423</c:v>
                </c:pt>
                <c:pt idx="2">
                  <c:v>361096.15809616965</c:v>
                </c:pt>
                <c:pt idx="3">
                  <c:v>361124.53939616965</c:v>
                </c:pt>
                <c:pt idx="4">
                  <c:v>368444.29671909305</c:v>
                </c:pt>
                <c:pt idx="5">
                  <c:v>375911.42185382487</c:v>
                </c:pt>
                <c:pt idx="6">
                  <c:v>384916.73001409642</c:v>
                </c:pt>
                <c:pt idx="7">
                  <c:v>392715.27842265536</c:v>
                </c:pt>
                <c:pt idx="8">
                  <c:v>400670.79993746831</c:v>
                </c:pt>
                <c:pt idx="9">
                  <c:v>408786.44404204114</c:v>
                </c:pt>
                <c:pt idx="10">
                  <c:v>417065.42330976366</c:v>
                </c:pt>
              </c:numCache>
            </c:numRef>
          </c:val>
          <c:smooth val="0"/>
          <c:extLst>
            <c:ext xmlns:c16="http://schemas.microsoft.com/office/drawing/2014/chart" uri="{C3380CC4-5D6E-409C-BE32-E72D297353CC}">
              <c16:uniqueId val="{00000002-FF64-4BC5-80C4-C653FD330EE5}"/>
            </c:ext>
          </c:extLst>
        </c:ser>
        <c:dLbls>
          <c:showLegendKey val="0"/>
          <c:showVal val="0"/>
          <c:showCatName val="0"/>
          <c:showSerName val="0"/>
          <c:showPercent val="0"/>
          <c:showBubbleSize val="0"/>
        </c:dLbls>
        <c:marker val="1"/>
        <c:smooth val="0"/>
        <c:axId val="823072303"/>
        <c:axId val="674177359"/>
      </c:lineChart>
      <c:catAx>
        <c:axId val="823072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b" anchorCtr="0"/>
          <a:lstStyle/>
          <a:p>
            <a:pPr>
              <a:defRPr sz="8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crossAx val="674177359"/>
        <c:crosses val="autoZero"/>
        <c:auto val="1"/>
        <c:lblAlgn val="ctr"/>
        <c:lblOffset val="100"/>
        <c:noMultiLvlLbl val="0"/>
      </c:catAx>
      <c:valAx>
        <c:axId val="6741773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crossAx val="823072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latin typeface="Segoe UI Semilight" panose="020B0402040204020203" pitchFamily="34" charset="0"/>
          <a:cs typeface="Segoe UI Semilight" panose="020B0402040204020203"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2.svg"/><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303609</xdr:colOff>
      <xdr:row>0</xdr:row>
      <xdr:rowOff>71438</xdr:rowOff>
    </xdr:from>
    <xdr:to>
      <xdr:col>7</xdr:col>
      <xdr:colOff>529827</xdr:colOff>
      <xdr:row>2</xdr:row>
      <xdr:rowOff>11113</xdr:rowOff>
    </xdr:to>
    <xdr:pic>
      <xdr:nvPicPr>
        <xdr:cNvPr id="2" name="Graphic 1">
          <a:extLst>
            <a:ext uri="{FF2B5EF4-FFF2-40B4-BE49-F238E27FC236}">
              <a16:creationId xmlns:a16="http://schemas.microsoft.com/office/drawing/2014/main" id="{7CF871AF-8100-40B0-9485-740659E20D9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935265" y="71438"/>
          <a:ext cx="1143000" cy="415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66554</xdr:colOff>
      <xdr:row>48</xdr:row>
      <xdr:rowOff>74173</xdr:rowOff>
    </xdr:from>
    <xdr:to>
      <xdr:col>5</xdr:col>
      <xdr:colOff>109173</xdr:colOff>
      <xdr:row>61</xdr:row>
      <xdr:rowOff>70363</xdr:rowOff>
    </xdr:to>
    <xdr:graphicFrame macro="">
      <xdr:nvGraphicFramePr>
        <xdr:cNvPr id="3" name="Chart 2">
          <a:extLst>
            <a:ext uri="{FF2B5EF4-FFF2-40B4-BE49-F238E27FC236}">
              <a16:creationId xmlns:a16="http://schemas.microsoft.com/office/drawing/2014/main" id="{F04203E7-FCE7-4FA5-BD8B-D94ACFC269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233362</xdr:colOff>
      <xdr:row>48</xdr:row>
      <xdr:rowOff>75811</xdr:rowOff>
    </xdr:from>
    <xdr:to>
      <xdr:col>9</xdr:col>
      <xdr:colOff>504825</xdr:colOff>
      <xdr:row>61</xdr:row>
      <xdr:rowOff>95250</xdr:rowOff>
    </xdr:to>
    <xdr:graphicFrame macro="">
      <xdr:nvGraphicFramePr>
        <xdr:cNvPr id="4" name="Chart 3">
          <a:extLst>
            <a:ext uri="{FF2B5EF4-FFF2-40B4-BE49-F238E27FC236}">
              <a16:creationId xmlns:a16="http://schemas.microsoft.com/office/drawing/2014/main" id="{5643B4CA-9376-47F8-8EC0-B477337CC5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198119</xdr:colOff>
      <xdr:row>27</xdr:row>
      <xdr:rowOff>111222</xdr:rowOff>
    </xdr:from>
    <xdr:to>
      <xdr:col>9</xdr:col>
      <xdr:colOff>485481</xdr:colOff>
      <xdr:row>45</xdr:row>
      <xdr:rowOff>125095</xdr:rowOff>
    </xdr:to>
    <xdr:graphicFrame macro="">
      <xdr:nvGraphicFramePr>
        <xdr:cNvPr id="6" name="Chart 5">
          <a:extLst>
            <a:ext uri="{FF2B5EF4-FFF2-40B4-BE49-F238E27FC236}">
              <a16:creationId xmlns:a16="http://schemas.microsoft.com/office/drawing/2014/main" id="{65BB7663-4297-46CA-A42A-3EF427E50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781050</xdr:colOff>
      <xdr:row>1</xdr:row>
      <xdr:rowOff>85725</xdr:rowOff>
    </xdr:from>
    <xdr:to>
      <xdr:col>9</xdr:col>
      <xdr:colOff>266700</xdr:colOff>
      <xdr:row>3</xdr:row>
      <xdr:rowOff>73025</xdr:rowOff>
    </xdr:to>
    <xdr:pic>
      <xdr:nvPicPr>
        <xdr:cNvPr id="2" name="Graphic 1">
          <a:extLst>
            <a:ext uri="{FF2B5EF4-FFF2-40B4-BE49-F238E27FC236}">
              <a16:creationId xmlns:a16="http://schemas.microsoft.com/office/drawing/2014/main" id="{28AB7302-D56E-6AD6-048D-905BBB88F74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334125" y="219075"/>
          <a:ext cx="1143000" cy="415925"/>
        </a:xfrm>
        <a:prstGeom prst="rect">
          <a:avLst/>
        </a:prstGeom>
      </xdr:spPr>
    </xdr:pic>
    <xdr:clientData/>
  </xdr:twoCellAnchor>
  <xdr:twoCellAnchor editAs="oneCell">
    <xdr:from>
      <xdr:col>7</xdr:col>
      <xdr:colOff>752475</xdr:colOff>
      <xdr:row>65</xdr:row>
      <xdr:rowOff>19050</xdr:rowOff>
    </xdr:from>
    <xdr:to>
      <xdr:col>9</xdr:col>
      <xdr:colOff>238125</xdr:colOff>
      <xdr:row>67</xdr:row>
      <xdr:rowOff>15875</xdr:rowOff>
    </xdr:to>
    <xdr:pic>
      <xdr:nvPicPr>
        <xdr:cNvPr id="5" name="Graphic 4">
          <a:extLst>
            <a:ext uri="{FF2B5EF4-FFF2-40B4-BE49-F238E27FC236}">
              <a16:creationId xmlns:a16="http://schemas.microsoft.com/office/drawing/2014/main" id="{9F8BE970-658C-446A-AAAA-914C6ADB185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305550" y="9010650"/>
          <a:ext cx="1143000" cy="415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1143001</xdr:colOff>
      <xdr:row>0</xdr:row>
      <xdr:rowOff>39414</xdr:rowOff>
    </xdr:from>
    <xdr:to>
      <xdr:col>7</xdr:col>
      <xdr:colOff>972208</xdr:colOff>
      <xdr:row>1</xdr:row>
      <xdr:rowOff>186011</xdr:rowOff>
    </xdr:to>
    <xdr:pic>
      <xdr:nvPicPr>
        <xdr:cNvPr id="2" name="Graphic 1">
          <a:extLst>
            <a:ext uri="{FF2B5EF4-FFF2-40B4-BE49-F238E27FC236}">
              <a16:creationId xmlns:a16="http://schemas.microsoft.com/office/drawing/2014/main" id="{6DB4A469-BC31-436F-BA8F-18054278A5E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252139" y="39414"/>
          <a:ext cx="1143000" cy="415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1167179</xdr:colOff>
      <xdr:row>0</xdr:row>
      <xdr:rowOff>46159</xdr:rowOff>
    </xdr:from>
    <xdr:to>
      <xdr:col>2</xdr:col>
      <xdr:colOff>2310836</xdr:colOff>
      <xdr:row>2</xdr:row>
      <xdr:rowOff>78456</xdr:rowOff>
    </xdr:to>
    <xdr:pic>
      <xdr:nvPicPr>
        <xdr:cNvPr id="2" name="Graphic 1">
          <a:extLst>
            <a:ext uri="{FF2B5EF4-FFF2-40B4-BE49-F238E27FC236}">
              <a16:creationId xmlns:a16="http://schemas.microsoft.com/office/drawing/2014/main" id="{79F5C00F-558E-4075-A56E-9345D5C3F4B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727814" y="46159"/>
          <a:ext cx="1143657" cy="413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yserda.ny.gov/All-Programs/NY-Sun/Solar-Data-Maps/Statewide-Distributed-Solar-Projects" TargetMode="External"/><Relationship Id="rId1" Type="http://schemas.openxmlformats.org/officeDocument/2006/relationships/hyperlink" Target="https://www.census.gov/naic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4056-9BB4-4C19-B6AC-B09BFC0F9C6D}">
  <dimension ref="A1:AB229"/>
  <sheetViews>
    <sheetView showGridLines="0" tabSelected="1" topLeftCell="A94" zoomScale="160" zoomScaleNormal="160" zoomScaleSheetLayoutView="100" workbookViewId="0">
      <selection activeCell="E103" sqref="E103:E107"/>
    </sheetView>
  </sheetViews>
  <sheetFormatPr defaultColWidth="11.28515625" defaultRowHeight="10.5" x14ac:dyDescent="0.15"/>
  <cols>
    <col min="1" max="1" width="2.7109375" style="30" customWidth="1"/>
    <col min="2" max="2" width="27" style="30" customWidth="1"/>
    <col min="3" max="3" width="10.5703125" style="30" customWidth="1"/>
    <col min="4" max="4" width="11.7109375" style="30" customWidth="1"/>
    <col min="5" max="5" width="17.28515625" style="30" customWidth="1"/>
    <col min="6" max="6" width="15.28515625" style="30" customWidth="1"/>
    <col min="7" max="7" width="13.7109375" style="30" customWidth="1"/>
    <col min="8" max="8" width="11.28515625" style="30"/>
    <col min="9" max="9" width="5.7109375" style="30" customWidth="1"/>
    <col min="10" max="10" width="15.7109375" style="30" customWidth="1"/>
    <col min="11" max="11" width="2" style="30" customWidth="1"/>
    <col min="12" max="12" width="16.28515625" style="30" customWidth="1"/>
    <col min="13" max="13" width="14.5703125" style="30" customWidth="1"/>
    <col min="14" max="18" width="11.28515625" style="30"/>
    <col min="19" max="19" width="11.28515625" style="31"/>
    <col min="20" max="16384" width="11.28515625" style="30"/>
  </cols>
  <sheetData>
    <row r="1" spans="2:17" ht="23.65" customHeight="1" x14ac:dyDescent="0.3">
      <c r="B1" s="366" t="s">
        <v>1139</v>
      </c>
      <c r="C1" s="366"/>
      <c r="D1" s="366"/>
      <c r="E1" s="366"/>
      <c r="F1" s="366"/>
      <c r="G1" s="366"/>
      <c r="H1" s="366"/>
    </row>
    <row r="2" spans="2:17" ht="14.25" x14ac:dyDescent="0.15">
      <c r="C2" s="319" t="s">
        <v>1348</v>
      </c>
      <c r="D2" s="319"/>
      <c r="E2" s="319"/>
      <c r="F2" s="319"/>
      <c r="G2" s="319"/>
      <c r="H2" s="319"/>
    </row>
    <row r="3" spans="2:17" x14ac:dyDescent="0.15">
      <c r="B3" s="236" t="s">
        <v>29</v>
      </c>
      <c r="C3" s="375">
        <v>45957</v>
      </c>
      <c r="D3" s="376"/>
      <c r="E3" s="237"/>
      <c r="F3" s="237"/>
      <c r="H3" s="355" t="s">
        <v>1096</v>
      </c>
    </row>
    <row r="4" spans="2:17" ht="11.65" customHeight="1" x14ac:dyDescent="0.15">
      <c r="B4" s="236" t="s">
        <v>30</v>
      </c>
      <c r="C4" s="370" t="s">
        <v>1349</v>
      </c>
      <c r="D4" s="371"/>
      <c r="E4" s="371"/>
      <c r="F4" s="372"/>
      <c r="G4" s="367"/>
      <c r="H4" s="368"/>
      <c r="I4" s="368"/>
      <c r="J4" s="368"/>
    </row>
    <row r="5" spans="2:17" ht="11.65" customHeight="1" x14ac:dyDescent="0.15">
      <c r="B5" s="236" t="s">
        <v>31</v>
      </c>
      <c r="C5" s="370" t="s">
        <v>1350</v>
      </c>
      <c r="D5" s="371"/>
      <c r="E5" s="371"/>
      <c r="F5" s="372"/>
      <c r="G5" s="367"/>
      <c r="H5" s="368"/>
      <c r="I5" s="368"/>
      <c r="J5" s="368"/>
    </row>
    <row r="7" spans="2:17" x14ac:dyDescent="0.15">
      <c r="B7" s="377" t="s">
        <v>1087</v>
      </c>
      <c r="C7" s="378"/>
      <c r="D7" s="378"/>
      <c r="E7" s="378"/>
      <c r="F7" s="378"/>
      <c r="G7" s="378"/>
      <c r="H7" s="378"/>
      <c r="J7" s="373"/>
      <c r="K7" s="374"/>
      <c r="L7" s="374"/>
      <c r="M7" s="374"/>
      <c r="N7" s="374"/>
      <c r="O7" s="374"/>
    </row>
    <row r="8" spans="2:17" x14ac:dyDescent="0.15">
      <c r="B8" s="3"/>
      <c r="C8" s="3"/>
      <c r="D8" s="3"/>
      <c r="E8" s="3"/>
      <c r="F8" s="3"/>
      <c r="G8" s="3"/>
      <c r="H8" s="3"/>
      <c r="J8" s="140"/>
      <c r="K8" s="140"/>
      <c r="L8" s="140"/>
      <c r="M8" s="140"/>
      <c r="N8" s="140"/>
      <c r="O8" s="140"/>
    </row>
    <row r="9" spans="2:17" x14ac:dyDescent="0.15">
      <c r="B9" s="369" t="s">
        <v>984</v>
      </c>
      <c r="C9" s="369"/>
      <c r="D9" s="369"/>
      <c r="E9" s="369"/>
      <c r="F9" s="369"/>
      <c r="G9" s="369"/>
      <c r="H9" s="3"/>
      <c r="O9" s="140"/>
    </row>
    <row r="10" spans="2:17" x14ac:dyDescent="0.15">
      <c r="B10" s="33" t="s">
        <v>984</v>
      </c>
      <c r="C10" s="32"/>
      <c r="D10" s="124" t="s">
        <v>986</v>
      </c>
      <c r="E10" s="32"/>
      <c r="F10" s="32"/>
      <c r="G10" s="32"/>
      <c r="H10" s="3"/>
      <c r="O10" s="140"/>
      <c r="Q10" s="31"/>
    </row>
    <row r="11" spans="2:17" x14ac:dyDescent="0.15">
      <c r="B11" s="3" t="s">
        <v>1329</v>
      </c>
      <c r="C11" s="32"/>
      <c r="D11" s="245">
        <v>1450000</v>
      </c>
      <c r="E11" s="354" t="s">
        <v>1330</v>
      </c>
      <c r="F11" s="32"/>
      <c r="G11" s="32"/>
      <c r="H11" s="32"/>
      <c r="O11" s="140"/>
    </row>
    <row r="12" spans="2:17" x14ac:dyDescent="0.15">
      <c r="B12" s="33" t="s">
        <v>1295</v>
      </c>
      <c r="C12" s="33"/>
      <c r="D12" s="33"/>
      <c r="E12" s="32"/>
      <c r="F12" s="32"/>
      <c r="G12" s="32"/>
      <c r="H12" s="32"/>
      <c r="O12" s="140"/>
    </row>
    <row r="13" spans="2:17" x14ac:dyDescent="0.15">
      <c r="B13" s="32" t="s">
        <v>1083</v>
      </c>
      <c r="C13" s="32"/>
      <c r="D13" s="245">
        <v>1200000</v>
      </c>
      <c r="E13" s="32"/>
      <c r="F13" s="32"/>
      <c r="G13" s="32"/>
      <c r="H13" s="32"/>
      <c r="J13" s="140"/>
      <c r="O13" s="140"/>
    </row>
    <row r="14" spans="2:17" x14ac:dyDescent="0.15">
      <c r="B14" s="223"/>
      <c r="C14" s="32"/>
      <c r="D14" s="32"/>
      <c r="E14" s="32"/>
      <c r="F14" s="32"/>
      <c r="G14" s="32"/>
      <c r="H14" s="32"/>
      <c r="J14" s="140"/>
      <c r="O14" s="140"/>
    </row>
    <row r="15" spans="2:17" ht="14.65" customHeight="1" x14ac:dyDescent="0.65">
      <c r="B15" s="383" t="s">
        <v>1094</v>
      </c>
      <c r="C15" s="383"/>
      <c r="D15" s="383"/>
      <c r="E15" s="383"/>
      <c r="F15" s="383"/>
      <c r="G15" s="383"/>
      <c r="H15" s="32"/>
      <c r="J15" s="382" t="s">
        <v>1113</v>
      </c>
      <c r="K15" s="382"/>
      <c r="L15" s="382"/>
      <c r="M15" s="382"/>
      <c r="N15" s="235"/>
      <c r="O15" s="235"/>
    </row>
    <row r="16" spans="2:17" ht="21" x14ac:dyDescent="0.15">
      <c r="B16" s="224" t="s">
        <v>33</v>
      </c>
      <c r="C16" s="224"/>
      <c r="D16" s="224"/>
      <c r="E16" s="224" t="s">
        <v>32</v>
      </c>
      <c r="F16" s="225" t="s">
        <v>988</v>
      </c>
      <c r="G16" s="225" t="s">
        <v>989</v>
      </c>
      <c r="H16" s="3"/>
      <c r="J16" s="382"/>
      <c r="K16" s="382"/>
      <c r="L16" s="382"/>
      <c r="M16" s="382"/>
      <c r="O16" s="140"/>
    </row>
    <row r="17" spans="2:18" x14ac:dyDescent="0.15">
      <c r="B17" s="370" t="s">
        <v>27</v>
      </c>
      <c r="C17" s="371"/>
      <c r="D17" s="372"/>
      <c r="E17" s="324">
        <f>VLOOKUP(B17,Calculations!$B$6:$C$18,2,FALSE)</f>
        <v>236220</v>
      </c>
      <c r="F17" s="247">
        <v>1</v>
      </c>
      <c r="G17" s="322">
        <f>$D$13*F17</f>
        <v>1200000</v>
      </c>
      <c r="H17" s="41"/>
      <c r="J17" s="382"/>
      <c r="K17" s="382"/>
      <c r="L17" s="382"/>
      <c r="M17" s="382"/>
      <c r="N17" s="140"/>
      <c r="O17" s="140"/>
    </row>
    <row r="18" spans="2:18" x14ac:dyDescent="0.15">
      <c r="B18" s="370" t="s">
        <v>985</v>
      </c>
      <c r="C18" s="371"/>
      <c r="D18" s="372"/>
      <c r="E18" s="324">
        <f>VLOOKUP(B18,Calculations!$B$6:$C$18,2,FALSE)</f>
        <v>0</v>
      </c>
      <c r="F18" s="247"/>
      <c r="G18" s="322">
        <f>$D$13*F18</f>
        <v>0</v>
      </c>
      <c r="H18" s="3"/>
      <c r="J18" s="382"/>
      <c r="K18" s="382"/>
      <c r="L18" s="382"/>
      <c r="M18" s="382"/>
      <c r="N18" s="140"/>
      <c r="O18" s="140"/>
    </row>
    <row r="19" spans="2:18" x14ac:dyDescent="0.15">
      <c r="B19" s="370" t="s">
        <v>985</v>
      </c>
      <c r="C19" s="371"/>
      <c r="D19" s="372"/>
      <c r="E19" s="324">
        <f>VLOOKUP(B19,Calculations!$B$6:$C$18,2,FALSE)</f>
        <v>0</v>
      </c>
      <c r="F19" s="247"/>
      <c r="G19" s="322">
        <f>$D$13*F19</f>
        <v>0</v>
      </c>
      <c r="H19" s="3"/>
      <c r="J19" s="382"/>
      <c r="K19" s="382"/>
      <c r="L19" s="382"/>
      <c r="M19" s="382"/>
    </row>
    <row r="20" spans="2:18" x14ac:dyDescent="0.15">
      <c r="B20" s="223" t="s">
        <v>1102</v>
      </c>
      <c r="C20" s="35"/>
      <c r="D20" s="32"/>
      <c r="E20" s="125" t="s">
        <v>1085</v>
      </c>
      <c r="F20" s="323">
        <f>SUM(F17:F19)</f>
        <v>1</v>
      </c>
      <c r="G20" s="34">
        <f>SUM(G17:G19)</f>
        <v>1200000</v>
      </c>
      <c r="H20" s="126" t="s">
        <v>1086</v>
      </c>
      <c r="J20" s="382"/>
      <c r="K20" s="382"/>
      <c r="L20" s="382"/>
      <c r="M20" s="382"/>
    </row>
    <row r="21" spans="2:18" x14ac:dyDescent="0.15">
      <c r="B21" s="32"/>
      <c r="C21" s="35"/>
      <c r="D21" s="32"/>
      <c r="E21" s="32"/>
      <c r="F21" s="32"/>
      <c r="G21" s="32"/>
      <c r="H21" s="32"/>
      <c r="J21" s="382"/>
      <c r="K21" s="382"/>
      <c r="L21" s="382"/>
      <c r="M21" s="382"/>
    </row>
    <row r="22" spans="2:18" x14ac:dyDescent="0.15">
      <c r="C22" s="31"/>
      <c r="J22" s="297"/>
      <c r="K22" s="297"/>
      <c r="L22" s="297"/>
      <c r="M22" s="297"/>
    </row>
    <row r="23" spans="2:18" x14ac:dyDescent="0.15">
      <c r="C23" s="31"/>
      <c r="J23" s="297"/>
      <c r="K23" s="297"/>
      <c r="L23" s="297"/>
      <c r="M23" s="297"/>
    </row>
    <row r="24" spans="2:18" x14ac:dyDescent="0.15">
      <c r="B24" s="377" t="s">
        <v>1269</v>
      </c>
      <c r="C24" s="378"/>
      <c r="D24" s="378"/>
      <c r="E24" s="378"/>
      <c r="F24" s="378"/>
      <c r="G24" s="378"/>
      <c r="H24" s="378"/>
      <c r="J24" s="297"/>
      <c r="K24" s="297"/>
      <c r="L24" s="297"/>
      <c r="M24" s="297"/>
    </row>
    <row r="25" spans="2:18" x14ac:dyDescent="0.15">
      <c r="B25" s="298"/>
      <c r="C25" s="299"/>
      <c r="D25" s="298"/>
      <c r="E25" s="298"/>
      <c r="F25" s="298"/>
      <c r="G25" s="298"/>
      <c r="H25" s="298"/>
      <c r="J25" s="297"/>
      <c r="K25" s="297"/>
      <c r="L25" s="297"/>
      <c r="M25" s="297"/>
    </row>
    <row r="26" spans="2:18" ht="10.5" customHeight="1" x14ac:dyDescent="0.15">
      <c r="B26" s="369" t="s">
        <v>1271</v>
      </c>
      <c r="C26" s="369"/>
      <c r="D26" s="369"/>
      <c r="E26" s="369"/>
      <c r="F26" s="369"/>
      <c r="G26" s="369"/>
      <c r="H26" s="298"/>
      <c r="J26" s="365" t="s">
        <v>1276</v>
      </c>
      <c r="K26" s="365"/>
      <c r="L26" s="365"/>
      <c r="M26" s="365"/>
      <c r="O26" s="365" t="s">
        <v>1277</v>
      </c>
      <c r="P26" s="365"/>
      <c r="Q26" s="365"/>
      <c r="R26" s="365"/>
    </row>
    <row r="27" spans="2:18" x14ac:dyDescent="0.15">
      <c r="B27" s="32"/>
      <c r="C27" s="300"/>
      <c r="D27" s="32"/>
      <c r="E27" s="32"/>
      <c r="F27" s="32"/>
      <c r="G27" s="32"/>
      <c r="H27" s="32"/>
      <c r="J27" s="365"/>
      <c r="K27" s="365"/>
      <c r="L27" s="365"/>
      <c r="M27" s="365"/>
      <c r="O27" s="365"/>
      <c r="P27" s="365"/>
      <c r="Q27" s="365"/>
      <c r="R27" s="365"/>
    </row>
    <row r="28" spans="2:18" x14ac:dyDescent="0.15">
      <c r="B28" s="301" t="s">
        <v>1140</v>
      </c>
      <c r="C28" s="300"/>
      <c r="D28" s="32"/>
      <c r="E28" s="32"/>
      <c r="F28" s="32"/>
      <c r="G28" s="321"/>
      <c r="H28" s="32"/>
      <c r="J28" s="365"/>
      <c r="K28" s="365"/>
      <c r="L28" s="365"/>
      <c r="M28" s="365"/>
      <c r="O28" s="365"/>
      <c r="P28" s="365"/>
      <c r="Q28" s="365"/>
      <c r="R28" s="365"/>
    </row>
    <row r="29" spans="2:18" x14ac:dyDescent="0.15">
      <c r="B29" s="32" t="s">
        <v>34</v>
      </c>
      <c r="C29" s="379"/>
      <c r="D29" s="380"/>
      <c r="E29" s="381"/>
      <c r="F29" s="32"/>
      <c r="G29" s="316"/>
      <c r="H29" s="32"/>
      <c r="J29" s="365"/>
      <c r="K29" s="365"/>
      <c r="L29" s="365"/>
      <c r="M29" s="365"/>
      <c r="O29" s="365"/>
      <c r="P29" s="365"/>
      <c r="Q29" s="365"/>
      <c r="R29" s="365"/>
    </row>
    <row r="30" spans="2:18" x14ac:dyDescent="0.15">
      <c r="B30" s="32" t="s">
        <v>1141</v>
      </c>
      <c r="C30" s="326"/>
      <c r="D30" s="321"/>
      <c r="E30" s="32"/>
      <c r="F30" s="316">
        <f>IF(G30&gt;0,IF(C30&lt;0.5,"Enter Unit Count",0),0)</f>
        <v>0</v>
      </c>
      <c r="G30" s="320">
        <f>IF(C31="[Not Applicable]",0,1)</f>
        <v>0</v>
      </c>
      <c r="H30" s="32"/>
      <c r="J30" s="365"/>
      <c r="K30" s="365"/>
      <c r="L30" s="365"/>
      <c r="M30" s="365"/>
      <c r="O30" s="365"/>
      <c r="P30" s="365"/>
      <c r="Q30" s="365"/>
      <c r="R30" s="365"/>
    </row>
    <row r="31" spans="2:18" x14ac:dyDescent="0.15">
      <c r="B31" s="32" t="s">
        <v>1270</v>
      </c>
      <c r="C31" s="379" t="s">
        <v>985</v>
      </c>
      <c r="D31" s="381"/>
      <c r="E31" s="300"/>
      <c r="F31" s="316">
        <f>IF(C30&gt;0,IF(C31="[Not Applicable]","Select Target Income",0),0)</f>
        <v>0</v>
      </c>
      <c r="G31" s="32"/>
      <c r="H31" s="32"/>
      <c r="J31" s="365"/>
      <c r="K31" s="365"/>
      <c r="L31" s="365"/>
      <c r="M31" s="365"/>
      <c r="O31" s="365"/>
      <c r="P31" s="365"/>
      <c r="Q31" s="365"/>
      <c r="R31" s="365"/>
    </row>
    <row r="32" spans="2:18" x14ac:dyDescent="0.15">
      <c r="B32" s="32"/>
      <c r="C32" s="300"/>
      <c r="D32" s="32"/>
      <c r="E32" s="32"/>
      <c r="F32" s="32"/>
      <c r="G32" s="32"/>
      <c r="H32" s="32"/>
      <c r="J32" s="365"/>
      <c r="K32" s="365"/>
      <c r="L32" s="365"/>
      <c r="M32" s="365"/>
      <c r="O32" s="365"/>
      <c r="P32" s="365"/>
      <c r="Q32" s="365"/>
      <c r="R32" s="365"/>
    </row>
    <row r="33" spans="2:18" x14ac:dyDescent="0.15">
      <c r="B33" s="32"/>
      <c r="C33" s="300"/>
      <c r="D33" s="32"/>
      <c r="E33" s="32"/>
      <c r="F33" s="32"/>
      <c r="G33" s="32"/>
      <c r="H33" s="32"/>
      <c r="J33" s="365"/>
      <c r="K33" s="365"/>
      <c r="L33" s="365"/>
      <c r="M33" s="365"/>
      <c r="O33" s="365"/>
      <c r="P33" s="365"/>
      <c r="Q33" s="365"/>
      <c r="R33" s="365"/>
    </row>
    <row r="34" spans="2:18" x14ac:dyDescent="0.15">
      <c r="B34" s="301" t="s">
        <v>1152</v>
      </c>
      <c r="C34" s="300"/>
      <c r="D34" s="32"/>
      <c r="E34" s="32"/>
      <c r="F34" s="32"/>
      <c r="G34" s="32"/>
      <c r="H34" s="32"/>
      <c r="J34" s="365"/>
      <c r="K34" s="365"/>
      <c r="L34" s="365"/>
      <c r="M34" s="365"/>
      <c r="O34" s="365"/>
      <c r="P34" s="365"/>
      <c r="Q34" s="365"/>
      <c r="R34" s="365"/>
    </row>
    <row r="35" spans="2:18" x14ac:dyDescent="0.15">
      <c r="B35" s="32" t="s">
        <v>34</v>
      </c>
      <c r="C35" s="379"/>
      <c r="D35" s="380"/>
      <c r="E35" s="381"/>
      <c r="F35" s="32"/>
      <c r="G35" s="32"/>
      <c r="H35" s="32"/>
      <c r="J35" s="365"/>
      <c r="K35" s="365"/>
      <c r="L35" s="365"/>
      <c r="M35" s="365"/>
      <c r="O35" s="365"/>
      <c r="P35" s="365"/>
      <c r="Q35" s="365"/>
      <c r="R35" s="365"/>
    </row>
    <row r="36" spans="2:18" x14ac:dyDescent="0.15">
      <c r="B36" s="32" t="s">
        <v>1141</v>
      </c>
      <c r="C36" s="326"/>
      <c r="D36" s="321"/>
      <c r="E36" s="321"/>
      <c r="F36" s="316">
        <f>IF(G36&gt;0,IF(C36&lt;0.5,"Enter Unit Count",0),0)</f>
        <v>0</v>
      </c>
      <c r="G36" s="320">
        <f>IF(C37="[Not Applicable]",0,1)</f>
        <v>0</v>
      </c>
      <c r="H36" s="32"/>
      <c r="J36" s="365"/>
      <c r="K36" s="365"/>
      <c r="L36" s="365"/>
      <c r="M36" s="365"/>
      <c r="O36" s="365"/>
      <c r="P36" s="365"/>
      <c r="Q36" s="365"/>
      <c r="R36" s="365"/>
    </row>
    <row r="37" spans="2:18" x14ac:dyDescent="0.15">
      <c r="B37" s="32" t="s">
        <v>1270</v>
      </c>
      <c r="C37" s="379" t="s">
        <v>985</v>
      </c>
      <c r="D37" s="381"/>
      <c r="E37" s="327"/>
      <c r="F37" s="316">
        <f>IF(C36&gt;0,IF(C37="[Not Applicable]","Select Target Income",0),0)</f>
        <v>0</v>
      </c>
      <c r="G37" s="32"/>
      <c r="H37" s="32"/>
      <c r="J37" s="365"/>
      <c r="K37" s="365"/>
      <c r="L37" s="365"/>
      <c r="M37" s="365"/>
      <c r="O37" s="365"/>
      <c r="P37" s="365"/>
      <c r="Q37" s="365"/>
      <c r="R37" s="365"/>
    </row>
    <row r="38" spans="2:18" x14ac:dyDescent="0.15">
      <c r="B38" s="32"/>
      <c r="C38" s="300"/>
      <c r="D38" s="32"/>
      <c r="E38" s="32"/>
      <c r="F38" s="32"/>
      <c r="G38" s="32"/>
      <c r="H38" s="32"/>
      <c r="J38" s="365"/>
      <c r="K38" s="365"/>
      <c r="L38" s="365"/>
      <c r="M38" s="365"/>
      <c r="O38" s="365"/>
      <c r="P38" s="365"/>
      <c r="Q38" s="365"/>
      <c r="R38" s="365"/>
    </row>
    <row r="39" spans="2:18" x14ac:dyDescent="0.15">
      <c r="B39" s="32"/>
      <c r="C39" s="300"/>
      <c r="D39" s="32"/>
      <c r="E39" s="32"/>
      <c r="F39" s="32"/>
      <c r="G39" s="32"/>
      <c r="H39" s="32"/>
      <c r="J39" s="365"/>
      <c r="K39" s="365"/>
      <c r="L39" s="365"/>
      <c r="M39" s="365"/>
      <c r="O39" s="365"/>
      <c r="P39" s="365"/>
      <c r="Q39" s="365"/>
      <c r="R39" s="365"/>
    </row>
    <row r="40" spans="2:18" x14ac:dyDescent="0.15">
      <c r="B40" s="301" t="s">
        <v>1267</v>
      </c>
      <c r="C40" s="246">
        <v>1</v>
      </c>
      <c r="D40" s="32"/>
      <c r="E40" s="316">
        <f>IF(AND(C42&gt;1,C40&lt;0.01),"Cannot Be Blank!",0)</f>
        <v>0</v>
      </c>
      <c r="F40" s="32"/>
      <c r="G40" s="32"/>
      <c r="H40" s="32"/>
      <c r="J40" s="365"/>
      <c r="K40" s="365"/>
      <c r="L40" s="365"/>
      <c r="M40" s="365"/>
      <c r="O40" s="365"/>
      <c r="P40" s="365"/>
      <c r="Q40" s="365"/>
      <c r="R40" s="365"/>
    </row>
    <row r="41" spans="2:18" x14ac:dyDescent="0.15">
      <c r="B41" s="32"/>
      <c r="C41" s="300"/>
      <c r="D41" s="32"/>
      <c r="E41" s="32"/>
      <c r="F41" s="32"/>
      <c r="G41" s="32"/>
      <c r="H41" s="32"/>
      <c r="J41" s="365"/>
      <c r="K41" s="365"/>
      <c r="L41" s="365"/>
      <c r="M41" s="365"/>
      <c r="O41" s="365"/>
      <c r="P41" s="365"/>
      <c r="Q41" s="365"/>
      <c r="R41" s="365"/>
    </row>
    <row r="42" spans="2:18" x14ac:dyDescent="0.15">
      <c r="B42" s="301" t="s">
        <v>1153</v>
      </c>
      <c r="C42" s="325">
        <f>SUM(C36+C30)</f>
        <v>0</v>
      </c>
      <c r="D42" s="32"/>
      <c r="E42" s="32"/>
      <c r="F42" s="32"/>
      <c r="G42" s="32"/>
      <c r="H42" s="32"/>
      <c r="J42" s="365"/>
      <c r="K42" s="365"/>
      <c r="L42" s="365"/>
      <c r="M42" s="365"/>
      <c r="O42" s="365"/>
      <c r="P42" s="365"/>
      <c r="Q42" s="365"/>
      <c r="R42" s="365"/>
    </row>
    <row r="43" spans="2:18" x14ac:dyDescent="0.15">
      <c r="B43" s="32"/>
      <c r="C43" s="300"/>
      <c r="D43" s="32"/>
      <c r="E43" s="32"/>
      <c r="F43" s="32"/>
      <c r="G43" s="32"/>
      <c r="H43" s="32"/>
      <c r="J43" s="365"/>
      <c r="K43" s="365"/>
      <c r="L43" s="365"/>
      <c r="M43" s="365"/>
      <c r="O43" s="365"/>
      <c r="P43" s="365"/>
      <c r="Q43" s="365"/>
      <c r="R43" s="365"/>
    </row>
    <row r="44" spans="2:18" x14ac:dyDescent="0.15">
      <c r="B44" s="301" t="s">
        <v>1154</v>
      </c>
      <c r="C44" s="396" t="str">
        <f>IFERROR('Residential Calculations'!G86, " ")</f>
        <v xml:space="preserve"> </v>
      </c>
      <c r="D44" s="397"/>
      <c r="E44" s="32" t="s">
        <v>1268</v>
      </c>
      <c r="F44" s="32"/>
      <c r="G44" s="32"/>
      <c r="H44" s="32"/>
      <c r="J44" s="365"/>
      <c r="K44" s="365"/>
      <c r="L44" s="365"/>
      <c r="M44" s="365"/>
      <c r="O44" s="365"/>
      <c r="P44" s="365"/>
      <c r="Q44" s="365"/>
      <c r="R44" s="365"/>
    </row>
    <row r="45" spans="2:18" x14ac:dyDescent="0.15">
      <c r="B45" s="32"/>
      <c r="C45" s="300"/>
      <c r="D45" s="32"/>
      <c r="E45" s="32"/>
      <c r="F45" s="32"/>
      <c r="G45" s="32"/>
      <c r="H45" s="32"/>
      <c r="J45" s="365"/>
      <c r="K45" s="365"/>
      <c r="L45" s="365"/>
      <c r="M45" s="365"/>
      <c r="O45" s="365"/>
      <c r="P45" s="365"/>
      <c r="Q45" s="365"/>
      <c r="R45" s="365"/>
    </row>
    <row r="46" spans="2:18" x14ac:dyDescent="0.15">
      <c r="B46" s="32"/>
      <c r="C46" s="300"/>
      <c r="D46" s="32"/>
      <c r="E46" s="32"/>
      <c r="F46" s="32"/>
      <c r="G46" s="32"/>
      <c r="H46" s="32"/>
      <c r="J46" s="365"/>
      <c r="K46" s="365"/>
      <c r="L46" s="365"/>
      <c r="M46" s="365"/>
      <c r="O46" s="365"/>
      <c r="P46" s="365"/>
      <c r="Q46" s="365"/>
      <c r="R46" s="365"/>
    </row>
    <row r="47" spans="2:18" x14ac:dyDescent="0.15">
      <c r="B47" s="32"/>
      <c r="C47" s="300"/>
      <c r="D47" s="32"/>
      <c r="E47" s="32"/>
      <c r="F47" s="32"/>
      <c r="G47" s="32"/>
      <c r="H47" s="32"/>
      <c r="J47" s="297"/>
      <c r="K47" s="297"/>
      <c r="L47" s="297"/>
      <c r="M47" s="297"/>
    </row>
    <row r="48" spans="2:18" x14ac:dyDescent="0.15">
      <c r="C48" s="31"/>
      <c r="J48" s="297"/>
      <c r="K48" s="297"/>
      <c r="L48" s="297"/>
      <c r="M48" s="297"/>
    </row>
    <row r="49" spans="2:21" ht="13.15" customHeight="1" x14ac:dyDescent="0.15">
      <c r="K49" s="141"/>
      <c r="M49" s="31"/>
    </row>
    <row r="50" spans="2:21" x14ac:dyDescent="0.15">
      <c r="B50" s="377" t="s">
        <v>1088</v>
      </c>
      <c r="C50" s="378"/>
      <c r="D50" s="378"/>
      <c r="E50" s="378"/>
      <c r="F50" s="378"/>
      <c r="G50" s="378"/>
      <c r="H50" s="378"/>
      <c r="K50" s="141"/>
      <c r="M50" s="31"/>
    </row>
    <row r="51" spans="2:21" x14ac:dyDescent="0.15">
      <c r="B51" s="3"/>
      <c r="C51" s="3"/>
      <c r="D51" s="3"/>
      <c r="E51" s="3"/>
      <c r="F51" s="3"/>
      <c r="G51" s="3"/>
      <c r="H51" s="3"/>
      <c r="K51" s="141"/>
      <c r="M51" s="31"/>
    </row>
    <row r="52" spans="2:21" ht="11.65" customHeight="1" x14ac:dyDescent="0.15">
      <c r="B52" s="369" t="s">
        <v>1100</v>
      </c>
      <c r="C52" s="369"/>
      <c r="D52" s="369"/>
      <c r="E52" s="369"/>
      <c r="F52" s="369"/>
      <c r="G52" s="369"/>
      <c r="H52" s="3"/>
      <c r="J52" s="395" t="s">
        <v>1273</v>
      </c>
      <c r="K52" s="395"/>
      <c r="L52" s="395"/>
      <c r="M52" s="395"/>
      <c r="N52" s="395"/>
    </row>
    <row r="53" spans="2:21" ht="11.25" x14ac:dyDescent="0.2">
      <c r="B53" s="226"/>
      <c r="C53" s="232" t="s">
        <v>1101</v>
      </c>
      <c r="D53" s="3"/>
      <c r="E53" s="3"/>
      <c r="F53" s="3"/>
      <c r="G53" s="3"/>
      <c r="H53" s="3"/>
      <c r="J53" s="395"/>
      <c r="K53" s="395"/>
      <c r="L53" s="395"/>
      <c r="M53" s="395"/>
      <c r="N53" s="395"/>
    </row>
    <row r="54" spans="2:21" ht="11.65" customHeight="1" x14ac:dyDescent="0.15">
      <c r="B54" s="33" t="s">
        <v>990</v>
      </c>
      <c r="C54" s="42" t="s">
        <v>32</v>
      </c>
      <c r="D54" s="41" t="s">
        <v>80</v>
      </c>
      <c r="E54" s="41" t="s">
        <v>1095</v>
      </c>
      <c r="F54" s="41" t="s">
        <v>98</v>
      </c>
      <c r="G54" s="3"/>
      <c r="H54" s="3"/>
      <c r="J54" s="395"/>
      <c r="K54" s="395"/>
      <c r="L54" s="395"/>
      <c r="M54" s="395"/>
      <c r="N54" s="395"/>
    </row>
    <row r="55" spans="2:21" x14ac:dyDescent="0.15">
      <c r="B55" s="39" t="str">
        <f>IFERROR(VLOOKUP(C55,Multipliers!$A$2:$B$948,2,FALSE),0)</f>
        <v>Lessors of Other Real Estate Property</v>
      </c>
      <c r="C55" s="248">
        <v>531190</v>
      </c>
      <c r="D55" s="249">
        <v>0</v>
      </c>
      <c r="E55" s="250">
        <v>0</v>
      </c>
      <c r="F55" s="34">
        <f>D55*E55</f>
        <v>0</v>
      </c>
      <c r="G55" s="130" t="s">
        <v>1117</v>
      </c>
      <c r="H55" s="128">
        <f t="shared" ref="H55:H60" si="0">IF(B55=0,IF(SUM(C55:E55)&gt;0,"ERROR",),)</f>
        <v>0</v>
      </c>
      <c r="J55" s="395"/>
      <c r="K55" s="395"/>
      <c r="L55" s="395"/>
      <c r="M55" s="395"/>
      <c r="N55" s="395"/>
      <c r="S55" s="65">
        <f>IF(D55&gt;0, IF(E55=0,1,0),0)</f>
        <v>0</v>
      </c>
      <c r="T55" s="65">
        <f t="shared" ref="T55:T60" si="1">IF(E55&gt;0,IF(D55=0,1,0),0)</f>
        <v>0</v>
      </c>
      <c r="U55" s="65"/>
    </row>
    <row r="56" spans="2:21" x14ac:dyDescent="0.15">
      <c r="B56" s="39">
        <f>IFERROR(VLOOKUP(C56,Multipliers!$A$2:$B$948,2,FALSE),0)</f>
        <v>0</v>
      </c>
      <c r="C56" s="248"/>
      <c r="D56" s="249"/>
      <c r="E56" s="250"/>
      <c r="F56" s="34">
        <f t="shared" ref="F56:F59" si="2">D56*E56</f>
        <v>0</v>
      </c>
      <c r="G56" s="130" t="s">
        <v>1117</v>
      </c>
      <c r="H56" s="128">
        <f t="shared" si="0"/>
        <v>0</v>
      </c>
      <c r="J56" s="395"/>
      <c r="K56" s="395"/>
      <c r="L56" s="395"/>
      <c r="M56" s="395"/>
      <c r="N56" s="395"/>
      <c r="S56" s="65">
        <f t="shared" ref="S56:S60" si="3">IF(D56&gt;0, IF(E56=0,1,0),0)</f>
        <v>0</v>
      </c>
      <c r="T56" s="65">
        <f t="shared" si="1"/>
        <v>0</v>
      </c>
      <c r="U56" s="65"/>
    </row>
    <row r="57" spans="2:21" x14ac:dyDescent="0.15">
      <c r="B57" s="39">
        <f>IFERROR(VLOOKUP(C57,Multipliers!$A$2:$B$948,2,FALSE),0)</f>
        <v>0</v>
      </c>
      <c r="C57" s="248"/>
      <c r="D57" s="249"/>
      <c r="E57" s="250"/>
      <c r="F57" s="34">
        <f t="shared" si="2"/>
        <v>0</v>
      </c>
      <c r="G57" s="130" t="s">
        <v>1117</v>
      </c>
      <c r="H57" s="128">
        <f t="shared" si="0"/>
        <v>0</v>
      </c>
      <c r="J57" s="395"/>
      <c r="K57" s="395"/>
      <c r="L57" s="395"/>
      <c r="M57" s="395"/>
      <c r="N57" s="395"/>
      <c r="S57" s="65">
        <f t="shared" si="3"/>
        <v>0</v>
      </c>
      <c r="T57" s="65">
        <f t="shared" si="1"/>
        <v>0</v>
      </c>
      <c r="U57" s="65"/>
    </row>
    <row r="58" spans="2:21" x14ac:dyDescent="0.15">
      <c r="B58" s="39">
        <f>IFERROR(VLOOKUP(C58,Multipliers!$A$2:$B$948,2,FALSE),0)</f>
        <v>0</v>
      </c>
      <c r="C58" s="248"/>
      <c r="D58" s="249"/>
      <c r="E58" s="250"/>
      <c r="F58" s="34">
        <f t="shared" si="2"/>
        <v>0</v>
      </c>
      <c r="G58" s="130" t="s">
        <v>1117</v>
      </c>
      <c r="H58" s="128">
        <f t="shared" si="0"/>
        <v>0</v>
      </c>
      <c r="J58" s="395"/>
      <c r="K58" s="395"/>
      <c r="L58" s="395"/>
      <c r="M58" s="395"/>
      <c r="N58" s="395"/>
      <c r="S58" s="65">
        <f t="shared" si="3"/>
        <v>0</v>
      </c>
      <c r="T58" s="65">
        <f t="shared" si="1"/>
        <v>0</v>
      </c>
      <c r="U58" s="65"/>
    </row>
    <row r="59" spans="2:21" x14ac:dyDescent="0.15">
      <c r="B59" s="39">
        <f>IFERROR(VLOOKUP(C59,Multipliers!$A$2:$B$948,2,FALSE),0)</f>
        <v>0</v>
      </c>
      <c r="C59" s="251"/>
      <c r="D59" s="249"/>
      <c r="E59" s="250"/>
      <c r="F59" s="34">
        <f t="shared" si="2"/>
        <v>0</v>
      </c>
      <c r="G59" s="130" t="s">
        <v>1117</v>
      </c>
      <c r="H59" s="128">
        <f t="shared" si="0"/>
        <v>0</v>
      </c>
      <c r="J59" s="395"/>
      <c r="K59" s="395"/>
      <c r="L59" s="395"/>
      <c r="M59" s="395"/>
      <c r="N59" s="395"/>
      <c r="S59" s="65">
        <f t="shared" si="3"/>
        <v>0</v>
      </c>
      <c r="T59" s="65">
        <f t="shared" si="1"/>
        <v>0</v>
      </c>
      <c r="U59" s="65"/>
    </row>
    <row r="60" spans="2:21" ht="10.9" customHeight="1" x14ac:dyDescent="0.15">
      <c r="B60" s="39">
        <f>IFERROR(VLOOKUP(C60,Multipliers!$A$2:$B$948,2,FALSE),0)</f>
        <v>0</v>
      </c>
      <c r="C60" s="251"/>
      <c r="D60" s="249"/>
      <c r="E60" s="250"/>
      <c r="F60" s="34">
        <f>D60*E60</f>
        <v>0</v>
      </c>
      <c r="G60" s="130" t="s">
        <v>1117</v>
      </c>
      <c r="H60" s="128">
        <f t="shared" si="0"/>
        <v>0</v>
      </c>
      <c r="J60" s="395"/>
      <c r="K60" s="395"/>
      <c r="L60" s="395"/>
      <c r="M60" s="395"/>
      <c r="N60" s="395"/>
      <c r="S60" s="65">
        <f t="shared" si="3"/>
        <v>0</v>
      </c>
      <c r="T60" s="65">
        <f t="shared" si="1"/>
        <v>0</v>
      </c>
      <c r="U60" s="65"/>
    </row>
    <row r="61" spans="2:21" x14ac:dyDescent="0.15">
      <c r="B61" s="40"/>
      <c r="C61" s="40" t="s">
        <v>17</v>
      </c>
      <c r="D61" s="39">
        <f>SUM(D55:D60)</f>
        <v>0</v>
      </c>
      <c r="E61" s="257" t="s">
        <v>1118</v>
      </c>
      <c r="F61" s="34">
        <f>SUM(F55:F60)</f>
        <v>0</v>
      </c>
      <c r="G61" s="32"/>
      <c r="H61" s="128"/>
      <c r="J61" s="395"/>
      <c r="K61" s="395"/>
      <c r="L61" s="395"/>
      <c r="M61" s="395"/>
      <c r="N61" s="395"/>
      <c r="S61" s="65">
        <f>SUM(S55:S60)</f>
        <v>0</v>
      </c>
      <c r="T61" s="65">
        <f>SUM(T55:T60)</f>
        <v>0</v>
      </c>
      <c r="U61" s="65"/>
    </row>
    <row r="62" spans="2:21" x14ac:dyDescent="0.15">
      <c r="B62" s="40"/>
      <c r="C62" s="3"/>
      <c r="D62" s="3"/>
      <c r="E62" s="258" t="s">
        <v>1119</v>
      </c>
      <c r="F62" s="3"/>
      <c r="G62" s="32"/>
      <c r="H62" s="128"/>
      <c r="J62" s="395"/>
      <c r="K62" s="395"/>
      <c r="L62" s="395"/>
      <c r="M62" s="395"/>
      <c r="N62" s="395"/>
      <c r="S62" s="317"/>
      <c r="T62" s="65"/>
      <c r="U62" s="65"/>
    </row>
    <row r="63" spans="2:21" x14ac:dyDescent="0.15">
      <c r="B63" s="3"/>
      <c r="C63" s="3"/>
      <c r="D63" s="3"/>
      <c r="E63" s="3"/>
      <c r="F63" s="3"/>
      <c r="G63" s="32"/>
      <c r="H63" s="128"/>
      <c r="J63" s="395"/>
      <c r="K63" s="395"/>
      <c r="L63" s="395"/>
      <c r="M63" s="395"/>
      <c r="N63" s="395"/>
      <c r="S63" s="65"/>
      <c r="T63" s="65"/>
      <c r="U63" s="65"/>
    </row>
    <row r="64" spans="2:21" x14ac:dyDescent="0.15">
      <c r="B64" s="33" t="s">
        <v>4</v>
      </c>
      <c r="C64" s="42" t="s">
        <v>32</v>
      </c>
      <c r="D64" s="41" t="s">
        <v>80</v>
      </c>
      <c r="E64" s="41" t="s">
        <v>1095</v>
      </c>
      <c r="F64" s="41" t="s">
        <v>98</v>
      </c>
      <c r="G64" s="32"/>
      <c r="H64" s="128"/>
      <c r="J64" s="395"/>
      <c r="K64" s="395"/>
      <c r="L64" s="395"/>
      <c r="M64" s="395"/>
      <c r="N64" s="395"/>
      <c r="S64" s="65"/>
      <c r="T64" s="65"/>
      <c r="U64" s="65"/>
    </row>
    <row r="65" spans="2:21" x14ac:dyDescent="0.15">
      <c r="B65" s="39" t="str">
        <f>B55</f>
        <v>Lessors of Other Real Estate Property</v>
      </c>
      <c r="C65" s="66">
        <f>C55</f>
        <v>531190</v>
      </c>
      <c r="D65" s="249">
        <v>4.5</v>
      </c>
      <c r="E65" s="250">
        <v>60000</v>
      </c>
      <c r="F65" s="34">
        <f>D65*E65</f>
        <v>270000</v>
      </c>
      <c r="G65" s="130" t="s">
        <v>1117</v>
      </c>
      <c r="H65" s="128">
        <f t="shared" ref="H65:H70" si="4">IF(B65=0,IF(SUM(C65:E65)&gt;0,"ERROR",),)</f>
        <v>0</v>
      </c>
      <c r="J65" s="395"/>
      <c r="K65" s="395"/>
      <c r="L65" s="395"/>
      <c r="M65" s="395"/>
      <c r="N65" s="395"/>
      <c r="S65" s="65">
        <f t="shared" ref="S65:S70" si="5">IF(D65&gt;0, IF(E65=0,1,0),0)</f>
        <v>0</v>
      </c>
      <c r="T65" s="65">
        <f t="shared" ref="T65:T70" si="6">IF(E65&gt;0,IF(D65=0,1,0),0)</f>
        <v>0</v>
      </c>
      <c r="U65" s="65"/>
    </row>
    <row r="66" spans="2:21" x14ac:dyDescent="0.15">
      <c r="B66" s="39">
        <f t="shared" ref="B66:B70" si="7">B56</f>
        <v>0</v>
      </c>
      <c r="C66" s="66">
        <f t="shared" ref="C66:C70" si="8">C56</f>
        <v>0</v>
      </c>
      <c r="D66" s="249"/>
      <c r="E66" s="250"/>
      <c r="F66" s="34">
        <f t="shared" ref="F66:F70" si="9">D66*E66</f>
        <v>0</v>
      </c>
      <c r="G66" s="130" t="s">
        <v>1117</v>
      </c>
      <c r="H66" s="128">
        <f t="shared" si="4"/>
        <v>0</v>
      </c>
      <c r="J66" s="395"/>
      <c r="K66" s="395"/>
      <c r="L66" s="395"/>
      <c r="M66" s="395"/>
      <c r="N66" s="395"/>
      <c r="S66" s="65">
        <f t="shared" si="5"/>
        <v>0</v>
      </c>
      <c r="T66" s="65">
        <f t="shared" si="6"/>
        <v>0</v>
      </c>
      <c r="U66" s="65"/>
    </row>
    <row r="67" spans="2:21" x14ac:dyDescent="0.15">
      <c r="B67" s="39">
        <f t="shared" si="7"/>
        <v>0</v>
      </c>
      <c r="C67" s="66">
        <f t="shared" si="8"/>
        <v>0</v>
      </c>
      <c r="D67" s="249"/>
      <c r="E67" s="250"/>
      <c r="F67" s="34">
        <f t="shared" si="9"/>
        <v>0</v>
      </c>
      <c r="G67" s="130" t="s">
        <v>1117</v>
      </c>
      <c r="H67" s="128">
        <f t="shared" si="4"/>
        <v>0</v>
      </c>
      <c r="J67" s="395"/>
      <c r="K67" s="395"/>
      <c r="L67" s="395"/>
      <c r="M67" s="395"/>
      <c r="N67" s="395"/>
      <c r="S67" s="65">
        <f t="shared" si="5"/>
        <v>0</v>
      </c>
      <c r="T67" s="65">
        <f t="shared" si="6"/>
        <v>0</v>
      </c>
      <c r="U67" s="65"/>
    </row>
    <row r="68" spans="2:21" x14ac:dyDescent="0.15">
      <c r="B68" s="39">
        <f t="shared" si="7"/>
        <v>0</v>
      </c>
      <c r="C68" s="66">
        <f t="shared" si="8"/>
        <v>0</v>
      </c>
      <c r="D68" s="249"/>
      <c r="E68" s="250"/>
      <c r="F68" s="34">
        <f t="shared" si="9"/>
        <v>0</v>
      </c>
      <c r="G68" s="130" t="s">
        <v>1117</v>
      </c>
      <c r="H68" s="128">
        <f t="shared" si="4"/>
        <v>0</v>
      </c>
      <c r="J68" s="395"/>
      <c r="K68" s="395"/>
      <c r="L68" s="395"/>
      <c r="M68" s="395"/>
      <c r="N68" s="395"/>
      <c r="S68" s="65">
        <f t="shared" si="5"/>
        <v>0</v>
      </c>
      <c r="T68" s="65">
        <f t="shared" si="6"/>
        <v>0</v>
      </c>
      <c r="U68" s="65"/>
    </row>
    <row r="69" spans="2:21" x14ac:dyDescent="0.15">
      <c r="B69" s="39">
        <f t="shared" si="7"/>
        <v>0</v>
      </c>
      <c r="C69" s="66">
        <f t="shared" si="8"/>
        <v>0</v>
      </c>
      <c r="D69" s="249"/>
      <c r="E69" s="250"/>
      <c r="F69" s="34">
        <f t="shared" si="9"/>
        <v>0</v>
      </c>
      <c r="G69" s="130" t="s">
        <v>1117</v>
      </c>
      <c r="H69" s="128">
        <f t="shared" si="4"/>
        <v>0</v>
      </c>
      <c r="J69" s="395"/>
      <c r="K69" s="395"/>
      <c r="L69" s="395"/>
      <c r="M69" s="395"/>
      <c r="N69" s="395"/>
      <c r="S69" s="65">
        <f t="shared" si="5"/>
        <v>0</v>
      </c>
      <c r="T69" s="65">
        <f t="shared" si="6"/>
        <v>0</v>
      </c>
      <c r="U69" s="65"/>
    </row>
    <row r="70" spans="2:21" x14ac:dyDescent="0.15">
      <c r="B70" s="39">
        <f t="shared" si="7"/>
        <v>0</v>
      </c>
      <c r="C70" s="66">
        <f t="shared" si="8"/>
        <v>0</v>
      </c>
      <c r="D70" s="249"/>
      <c r="E70" s="250"/>
      <c r="F70" s="34">
        <f t="shared" si="9"/>
        <v>0</v>
      </c>
      <c r="G70" s="130" t="s">
        <v>1117</v>
      </c>
      <c r="H70" s="128">
        <f t="shared" si="4"/>
        <v>0</v>
      </c>
      <c r="J70" s="395"/>
      <c r="K70" s="395"/>
      <c r="L70" s="395"/>
      <c r="M70" s="395"/>
      <c r="N70" s="395"/>
      <c r="S70" s="65">
        <f t="shared" si="5"/>
        <v>0</v>
      </c>
      <c r="T70" s="65">
        <f t="shared" si="6"/>
        <v>0</v>
      </c>
      <c r="U70" s="65"/>
    </row>
    <row r="71" spans="2:21" x14ac:dyDescent="0.15">
      <c r="B71" s="40"/>
      <c r="C71" s="40" t="s">
        <v>17</v>
      </c>
      <c r="D71" s="39">
        <f>SUM(D65:D70)</f>
        <v>4.5</v>
      </c>
      <c r="E71" s="257" t="s">
        <v>1118</v>
      </c>
      <c r="F71" s="34">
        <f>SUM(F65:F70)</f>
        <v>270000</v>
      </c>
      <c r="G71" s="130"/>
      <c r="H71" s="128"/>
      <c r="J71" s="395"/>
      <c r="K71" s="395"/>
      <c r="L71" s="395"/>
      <c r="M71" s="395"/>
      <c r="N71" s="395"/>
      <c r="S71" s="65">
        <f>SUM(S65:S70)</f>
        <v>0</v>
      </c>
      <c r="T71" s="65">
        <f>SUM(T65:T70)</f>
        <v>0</v>
      </c>
      <c r="U71" s="65"/>
    </row>
    <row r="72" spans="2:21" x14ac:dyDescent="0.15">
      <c r="B72" s="3"/>
      <c r="C72" s="3"/>
      <c r="D72" s="3"/>
      <c r="E72" s="258" t="s">
        <v>1119</v>
      </c>
      <c r="F72" s="3"/>
      <c r="G72" s="32"/>
      <c r="H72" s="128"/>
      <c r="J72" s="395"/>
      <c r="K72" s="395"/>
      <c r="L72" s="395"/>
      <c r="M72" s="395"/>
      <c r="N72" s="395"/>
      <c r="S72" s="65"/>
      <c r="T72" s="65"/>
      <c r="U72" s="65"/>
    </row>
    <row r="73" spans="2:21" x14ac:dyDescent="0.15">
      <c r="B73" s="3"/>
      <c r="C73" s="3"/>
      <c r="D73" s="126">
        <f>IF(D71&lt;D61,"Total Year 2 jobs less than Year 1. Job count should be cumulative. Possible error.",0)</f>
        <v>0</v>
      </c>
      <c r="E73" s="3"/>
      <c r="F73" s="3"/>
      <c r="G73" s="32"/>
      <c r="H73" s="128"/>
      <c r="J73" s="395"/>
      <c r="K73" s="395"/>
      <c r="L73" s="395"/>
      <c r="M73" s="395"/>
      <c r="N73" s="395"/>
      <c r="S73" s="65"/>
      <c r="T73" s="65"/>
      <c r="U73" s="65"/>
    </row>
    <row r="74" spans="2:21" x14ac:dyDescent="0.15">
      <c r="B74" s="33" t="s">
        <v>1084</v>
      </c>
      <c r="C74" s="42" t="s">
        <v>32</v>
      </c>
      <c r="D74" s="41" t="s">
        <v>80</v>
      </c>
      <c r="E74" s="41" t="s">
        <v>1095</v>
      </c>
      <c r="F74" s="41" t="s">
        <v>98</v>
      </c>
      <c r="G74" s="32"/>
      <c r="H74" s="128"/>
      <c r="J74" s="395"/>
      <c r="K74" s="395"/>
      <c r="L74" s="395"/>
      <c r="M74" s="395"/>
      <c r="N74" s="395"/>
      <c r="S74" s="65"/>
      <c r="T74" s="65"/>
      <c r="U74" s="65"/>
    </row>
    <row r="75" spans="2:21" x14ac:dyDescent="0.15">
      <c r="B75" s="39" t="str">
        <f>B55</f>
        <v>Lessors of Other Real Estate Property</v>
      </c>
      <c r="C75" s="66">
        <f>C65</f>
        <v>531190</v>
      </c>
      <c r="D75" s="249">
        <v>4.5</v>
      </c>
      <c r="E75" s="250">
        <v>60000</v>
      </c>
      <c r="F75" s="34">
        <f>D75*E75</f>
        <v>270000</v>
      </c>
      <c r="G75" s="130" t="s">
        <v>1117</v>
      </c>
      <c r="H75" s="128">
        <f t="shared" ref="H75:H80" si="10">IF(B75=0,IF(SUM(C75:E75)&gt;0,"ERROR",),)</f>
        <v>0</v>
      </c>
      <c r="J75" s="395"/>
      <c r="K75" s="395"/>
      <c r="L75" s="395"/>
      <c r="M75" s="395"/>
      <c r="N75" s="395"/>
      <c r="S75" s="65">
        <f t="shared" ref="S75:S80" si="11">IF(D75&gt;0, IF(E75=0,1,0),0)</f>
        <v>0</v>
      </c>
      <c r="T75" s="65">
        <f t="shared" ref="T75:T80" si="12">IF(E75&gt;0,IF(D75=0,1,0),0)</f>
        <v>0</v>
      </c>
      <c r="U75" s="65"/>
    </row>
    <row r="76" spans="2:21" x14ac:dyDescent="0.15">
      <c r="B76" s="39">
        <f t="shared" ref="B76:B80" si="13">B56</f>
        <v>0</v>
      </c>
      <c r="C76" s="66">
        <f t="shared" ref="C76:C80" si="14">C66</f>
        <v>0</v>
      </c>
      <c r="D76" s="249"/>
      <c r="E76" s="250"/>
      <c r="F76" s="34">
        <f t="shared" ref="F76:F80" si="15">D76*E76</f>
        <v>0</v>
      </c>
      <c r="G76" s="130" t="s">
        <v>1117</v>
      </c>
      <c r="H76" s="128">
        <f t="shared" si="10"/>
        <v>0</v>
      </c>
      <c r="J76" s="395"/>
      <c r="K76" s="395"/>
      <c r="L76" s="395"/>
      <c r="M76" s="395"/>
      <c r="N76" s="395"/>
      <c r="S76" s="65">
        <f t="shared" si="11"/>
        <v>0</v>
      </c>
      <c r="T76" s="65">
        <f t="shared" si="12"/>
        <v>0</v>
      </c>
      <c r="U76" s="65"/>
    </row>
    <row r="77" spans="2:21" x14ac:dyDescent="0.15">
      <c r="B77" s="39">
        <f t="shared" si="13"/>
        <v>0</v>
      </c>
      <c r="C77" s="66">
        <f t="shared" si="14"/>
        <v>0</v>
      </c>
      <c r="D77" s="249"/>
      <c r="E77" s="250"/>
      <c r="F77" s="34">
        <f t="shared" si="15"/>
        <v>0</v>
      </c>
      <c r="G77" s="130" t="s">
        <v>1117</v>
      </c>
      <c r="H77" s="128">
        <f t="shared" si="10"/>
        <v>0</v>
      </c>
      <c r="J77" s="395"/>
      <c r="K77" s="395"/>
      <c r="L77" s="395"/>
      <c r="M77" s="395"/>
      <c r="N77" s="395"/>
      <c r="S77" s="65">
        <f t="shared" si="11"/>
        <v>0</v>
      </c>
      <c r="T77" s="65">
        <f t="shared" si="12"/>
        <v>0</v>
      </c>
      <c r="U77" s="65"/>
    </row>
    <row r="78" spans="2:21" x14ac:dyDescent="0.15">
      <c r="B78" s="39">
        <f t="shared" si="13"/>
        <v>0</v>
      </c>
      <c r="C78" s="66">
        <f t="shared" si="14"/>
        <v>0</v>
      </c>
      <c r="D78" s="249"/>
      <c r="E78" s="250"/>
      <c r="F78" s="34">
        <f t="shared" si="15"/>
        <v>0</v>
      </c>
      <c r="G78" s="130" t="s">
        <v>1117</v>
      </c>
      <c r="H78" s="128">
        <f t="shared" si="10"/>
        <v>0</v>
      </c>
      <c r="J78" s="395"/>
      <c r="K78" s="395"/>
      <c r="L78" s="395"/>
      <c r="M78" s="395"/>
      <c r="N78" s="395"/>
      <c r="S78" s="65">
        <f t="shared" si="11"/>
        <v>0</v>
      </c>
      <c r="T78" s="65">
        <f t="shared" si="12"/>
        <v>0</v>
      </c>
      <c r="U78" s="65"/>
    </row>
    <row r="79" spans="2:21" x14ac:dyDescent="0.15">
      <c r="B79" s="39">
        <f t="shared" si="13"/>
        <v>0</v>
      </c>
      <c r="C79" s="66">
        <f t="shared" si="14"/>
        <v>0</v>
      </c>
      <c r="D79" s="249"/>
      <c r="E79" s="250"/>
      <c r="F79" s="34">
        <f t="shared" si="15"/>
        <v>0</v>
      </c>
      <c r="G79" s="130" t="s">
        <v>1117</v>
      </c>
      <c r="H79" s="128">
        <f t="shared" si="10"/>
        <v>0</v>
      </c>
      <c r="J79" s="395"/>
      <c r="K79" s="395"/>
      <c r="L79" s="395"/>
      <c r="M79" s="395"/>
      <c r="N79" s="395"/>
      <c r="S79" s="65">
        <f t="shared" si="11"/>
        <v>0</v>
      </c>
      <c r="T79" s="65">
        <f t="shared" si="12"/>
        <v>0</v>
      </c>
      <c r="U79" s="65"/>
    </row>
    <row r="80" spans="2:21" x14ac:dyDescent="0.15">
      <c r="B80" s="39">
        <f t="shared" si="13"/>
        <v>0</v>
      </c>
      <c r="C80" s="66">
        <f t="shared" si="14"/>
        <v>0</v>
      </c>
      <c r="D80" s="249"/>
      <c r="E80" s="250"/>
      <c r="F80" s="34">
        <f t="shared" si="15"/>
        <v>0</v>
      </c>
      <c r="G80" s="130" t="s">
        <v>1117</v>
      </c>
      <c r="H80" s="128">
        <f t="shared" si="10"/>
        <v>0</v>
      </c>
      <c r="J80" s="395"/>
      <c r="K80" s="395"/>
      <c r="L80" s="395"/>
      <c r="M80" s="395"/>
      <c r="N80" s="395"/>
      <c r="S80" s="65">
        <f t="shared" si="11"/>
        <v>0</v>
      </c>
      <c r="T80" s="65">
        <f t="shared" si="12"/>
        <v>0</v>
      </c>
      <c r="U80" s="65"/>
    </row>
    <row r="81" spans="2:21" x14ac:dyDescent="0.15">
      <c r="B81" s="40"/>
      <c r="C81" s="40" t="s">
        <v>17</v>
      </c>
      <c r="D81" s="39">
        <f>SUM(D75:D80)</f>
        <v>4.5</v>
      </c>
      <c r="E81" s="257" t="s">
        <v>1118</v>
      </c>
      <c r="F81" s="34">
        <f>SUM(F75:F80)</f>
        <v>270000</v>
      </c>
      <c r="G81" s="129"/>
      <c r="H81" s="32"/>
      <c r="J81" s="395"/>
      <c r="K81" s="395"/>
      <c r="L81" s="395"/>
      <c r="M81" s="395"/>
      <c r="N81" s="395"/>
      <c r="S81" s="65">
        <f>SUM(S75:S80)</f>
        <v>0</v>
      </c>
      <c r="T81" s="65">
        <f>SUM(T75:T80)</f>
        <v>0</v>
      </c>
      <c r="U81" s="65"/>
    </row>
    <row r="82" spans="2:21" x14ac:dyDescent="0.15">
      <c r="B82" s="40"/>
      <c r="C82" s="40"/>
      <c r="D82" s="40"/>
      <c r="E82" s="258" t="s">
        <v>1119</v>
      </c>
      <c r="F82" s="129"/>
      <c r="G82" s="129"/>
      <c r="H82" s="32"/>
      <c r="J82" s="395"/>
      <c r="K82" s="395"/>
      <c r="L82" s="395"/>
      <c r="M82" s="395"/>
      <c r="N82" s="395"/>
      <c r="S82" s="65"/>
      <c r="T82" s="65"/>
      <c r="U82" s="65"/>
    </row>
    <row r="83" spans="2:21" x14ac:dyDescent="0.15">
      <c r="B83" s="3"/>
      <c r="C83" s="3"/>
      <c r="D83" s="126">
        <f>IF(D81&lt;D71,"Total Year 3 jobs less than Year 2. Job count should be cumulative. Possible error.",0)</f>
        <v>0</v>
      </c>
      <c r="E83" s="3"/>
      <c r="F83" s="3"/>
      <c r="G83" s="3"/>
      <c r="H83" s="32"/>
      <c r="J83" s="395"/>
      <c r="K83" s="395"/>
      <c r="L83" s="395"/>
      <c r="M83" s="395"/>
      <c r="N83" s="395"/>
      <c r="S83" s="318"/>
      <c r="T83" s="65"/>
      <c r="U83" s="65"/>
    </row>
    <row r="84" spans="2:21" x14ac:dyDescent="0.15">
      <c r="S84" s="318"/>
      <c r="T84" s="65"/>
      <c r="U84" s="65"/>
    </row>
    <row r="85" spans="2:21" x14ac:dyDescent="0.15">
      <c r="S85" s="318"/>
      <c r="T85" s="65"/>
      <c r="U85" s="65"/>
    </row>
    <row r="86" spans="2:21" x14ac:dyDescent="0.15">
      <c r="B86" s="377" t="s">
        <v>1089</v>
      </c>
      <c r="C86" s="378"/>
      <c r="D86" s="378"/>
      <c r="E86" s="378"/>
      <c r="F86" s="378"/>
      <c r="G86" s="378"/>
      <c r="H86" s="378"/>
    </row>
    <row r="87" spans="2:21" x14ac:dyDescent="0.15">
      <c r="B87" s="3"/>
      <c r="C87" s="3"/>
      <c r="D87" s="3"/>
      <c r="E87" s="3"/>
      <c r="F87" s="3"/>
      <c r="G87" s="3"/>
      <c r="H87" s="3"/>
    </row>
    <row r="88" spans="2:21" ht="11.65" customHeight="1" x14ac:dyDescent="0.15">
      <c r="B88" s="369" t="s">
        <v>998</v>
      </c>
      <c r="C88" s="369"/>
      <c r="D88" s="369"/>
      <c r="E88" s="369"/>
      <c r="F88" s="369"/>
      <c r="G88" s="369"/>
      <c r="H88" s="32"/>
      <c r="J88" s="382" t="s">
        <v>1272</v>
      </c>
      <c r="K88" s="382"/>
      <c r="L88" s="382"/>
      <c r="M88" s="382"/>
      <c r="N88" s="382"/>
    </row>
    <row r="89" spans="2:21" x14ac:dyDescent="0.15">
      <c r="B89" s="3"/>
      <c r="C89" s="35"/>
      <c r="D89" s="3"/>
      <c r="E89" s="3"/>
      <c r="F89" s="35"/>
      <c r="G89" s="35"/>
      <c r="H89" s="3"/>
      <c r="J89" s="382"/>
      <c r="K89" s="382"/>
      <c r="L89" s="382"/>
      <c r="M89" s="382"/>
      <c r="N89" s="382"/>
    </row>
    <row r="90" spans="2:21" x14ac:dyDescent="0.15">
      <c r="B90" s="32"/>
      <c r="C90" s="64" t="s">
        <v>1015</v>
      </c>
      <c r="D90" s="41" t="s">
        <v>986</v>
      </c>
      <c r="E90" s="3"/>
      <c r="F90" s="3" t="s">
        <v>1090</v>
      </c>
      <c r="G90" s="251">
        <v>15</v>
      </c>
      <c r="H90" s="3"/>
      <c r="J90" s="382"/>
      <c r="K90" s="382"/>
      <c r="L90" s="382"/>
      <c r="M90" s="382"/>
      <c r="N90" s="382"/>
    </row>
    <row r="91" spans="2:21" x14ac:dyDescent="0.15">
      <c r="B91" s="32" t="s">
        <v>61</v>
      </c>
      <c r="C91" s="3"/>
      <c r="D91" s="245">
        <v>40000</v>
      </c>
      <c r="E91" s="3"/>
      <c r="F91" s="3"/>
      <c r="G91" s="3"/>
      <c r="H91" s="3"/>
      <c r="J91" s="382"/>
      <c r="K91" s="382"/>
      <c r="L91" s="382"/>
      <c r="M91" s="382"/>
      <c r="N91" s="382"/>
      <c r="S91" s="30"/>
    </row>
    <row r="92" spans="2:21" x14ac:dyDescent="0.15">
      <c r="B92" s="32" t="s">
        <v>1014</v>
      </c>
      <c r="C92" s="254">
        <v>0.04</v>
      </c>
      <c r="D92" s="34">
        <f>(C92/(C92+C93))*D91</f>
        <v>20000</v>
      </c>
      <c r="E92" s="3"/>
      <c r="F92" s="3" t="s">
        <v>63</v>
      </c>
      <c r="G92" s="246">
        <v>0.02</v>
      </c>
      <c r="H92" s="3"/>
      <c r="J92" s="382"/>
      <c r="K92" s="382"/>
      <c r="L92" s="382"/>
      <c r="M92" s="382"/>
      <c r="N92" s="382"/>
      <c r="S92" s="30"/>
    </row>
    <row r="93" spans="2:21" x14ac:dyDescent="0.15">
      <c r="B93" s="3" t="s">
        <v>1013</v>
      </c>
      <c r="C93" s="255">
        <v>0.04</v>
      </c>
      <c r="D93" s="34">
        <f>(C93/(C92+C93)*D91)</f>
        <v>20000</v>
      </c>
      <c r="E93" s="3"/>
      <c r="F93" s="35"/>
      <c r="G93" s="35"/>
      <c r="H93" s="3"/>
      <c r="J93" s="382"/>
      <c r="K93" s="382"/>
      <c r="L93" s="382"/>
      <c r="M93" s="382"/>
      <c r="N93" s="382"/>
      <c r="S93" s="30"/>
    </row>
    <row r="94" spans="2:21" x14ac:dyDescent="0.15">
      <c r="B94" s="3"/>
      <c r="C94" s="3"/>
      <c r="D94" s="3"/>
      <c r="E94" s="3"/>
      <c r="F94" s="3" t="s">
        <v>1323</v>
      </c>
      <c r="G94" s="246">
        <v>0.02</v>
      </c>
      <c r="H94" s="3"/>
      <c r="J94" s="382"/>
      <c r="K94" s="382"/>
      <c r="L94" s="382"/>
      <c r="M94" s="382"/>
      <c r="N94" s="382"/>
      <c r="S94" s="30"/>
    </row>
    <row r="95" spans="2:21" x14ac:dyDescent="0.15">
      <c r="B95" s="3" t="s">
        <v>999</v>
      </c>
      <c r="C95" s="3"/>
      <c r="D95" s="245">
        <v>2500</v>
      </c>
      <c r="E95" s="3"/>
      <c r="F95" s="35"/>
      <c r="G95" s="35"/>
      <c r="H95" s="3"/>
      <c r="J95" s="382"/>
      <c r="K95" s="382"/>
      <c r="L95" s="382"/>
      <c r="M95" s="382"/>
      <c r="N95" s="382"/>
      <c r="S95" s="30"/>
    </row>
    <row r="96" spans="2:21" x14ac:dyDescent="0.15">
      <c r="B96" s="3" t="s">
        <v>1076</v>
      </c>
      <c r="C96" s="254">
        <v>2.5000000000000001E-3</v>
      </c>
      <c r="D96" s="34">
        <f>(C96/(C96+C97))*D95</f>
        <v>499.99999999999994</v>
      </c>
      <c r="E96" s="3"/>
      <c r="F96" s="3"/>
      <c r="G96" s="3"/>
      <c r="H96" s="3"/>
      <c r="J96" s="382"/>
      <c r="K96" s="382"/>
      <c r="L96" s="382"/>
      <c r="M96" s="382"/>
      <c r="N96" s="382"/>
      <c r="S96" s="30"/>
    </row>
    <row r="97" spans="1:19" ht="11.65" customHeight="1" x14ac:dyDescent="0.15">
      <c r="B97" s="3" t="s">
        <v>1067</v>
      </c>
      <c r="C97" s="254">
        <v>0.01</v>
      </c>
      <c r="D97" s="34">
        <f>(C97/(C96+C97)*D95)</f>
        <v>1999.9999999999998</v>
      </c>
      <c r="E97" s="3"/>
      <c r="F97" s="3"/>
      <c r="G97" s="3"/>
      <c r="H97" s="3"/>
      <c r="J97" s="382"/>
      <c r="K97" s="382"/>
      <c r="L97" s="382"/>
      <c r="M97" s="382"/>
      <c r="N97" s="382"/>
      <c r="S97" s="30"/>
    </row>
    <row r="98" spans="1:19" ht="11.65" customHeight="1" x14ac:dyDescent="0.15">
      <c r="B98" s="3"/>
      <c r="C98" s="3"/>
      <c r="D98" s="3"/>
      <c r="E98" s="3"/>
      <c r="F98" s="3"/>
      <c r="G98" s="3"/>
      <c r="H98" s="3"/>
      <c r="J98" s="382"/>
      <c r="K98" s="382"/>
      <c r="L98" s="382"/>
      <c r="M98" s="382"/>
      <c r="N98" s="382"/>
      <c r="S98" s="30"/>
    </row>
    <row r="99" spans="1:19" ht="11.65" customHeight="1" x14ac:dyDescent="0.15">
      <c r="B99" s="3" t="s">
        <v>65</v>
      </c>
      <c r="C99" s="34">
        <f>D91+D95-H153</f>
        <v>73340.284494573629</v>
      </c>
      <c r="D99" s="240" t="s">
        <v>1104</v>
      </c>
      <c r="E99" s="3"/>
      <c r="F99" s="3"/>
      <c r="G99" s="3"/>
      <c r="H99" s="3"/>
      <c r="J99" s="382"/>
      <c r="K99" s="382"/>
      <c r="L99" s="382"/>
      <c r="M99" s="382"/>
      <c r="N99" s="382"/>
      <c r="S99" s="30"/>
    </row>
    <row r="100" spans="1:19" x14ac:dyDescent="0.15">
      <c r="S100" s="30"/>
    </row>
    <row r="101" spans="1:19" x14ac:dyDescent="0.15">
      <c r="B101" s="377" t="s">
        <v>59</v>
      </c>
      <c r="C101" s="377"/>
      <c r="D101" s="377"/>
      <c r="E101" s="377"/>
      <c r="F101" s="377"/>
      <c r="G101" s="377"/>
      <c r="H101" s="377"/>
      <c r="J101" s="243" t="s">
        <v>1105</v>
      </c>
      <c r="S101" s="30"/>
    </row>
    <row r="102" spans="1:19" ht="36" customHeight="1" thickBot="1" x14ac:dyDescent="0.2">
      <c r="B102" s="131" t="s">
        <v>1011</v>
      </c>
      <c r="C102" s="132" t="s">
        <v>37</v>
      </c>
      <c r="D102" s="131" t="s">
        <v>1107</v>
      </c>
      <c r="E102" s="133" t="s">
        <v>1000</v>
      </c>
      <c r="F102" s="131" t="s">
        <v>1108</v>
      </c>
      <c r="G102" s="131" t="s">
        <v>1012</v>
      </c>
      <c r="H102" s="131" t="s">
        <v>1009</v>
      </c>
      <c r="J102" s="242" t="s">
        <v>1106</v>
      </c>
      <c r="L102" s="382" t="s">
        <v>1114</v>
      </c>
      <c r="M102" s="382"/>
      <c r="N102" s="382"/>
      <c r="O102" s="382"/>
      <c r="S102" s="30"/>
    </row>
    <row r="103" spans="1:19" ht="12" thickTop="1" thickBot="1" x14ac:dyDescent="0.2">
      <c r="A103" s="65">
        <v>1</v>
      </c>
      <c r="B103" s="49">
        <f t="shared" ref="B103:B134" si="16">IF(A103&lt;=$G$90,A103," - ")</f>
        <v>1</v>
      </c>
      <c r="C103" s="251">
        <v>2026</v>
      </c>
      <c r="D103" s="245">
        <v>6112</v>
      </c>
      <c r="E103" s="245">
        <v>6112</v>
      </c>
      <c r="F103" s="245">
        <v>9535</v>
      </c>
      <c r="G103" s="34">
        <f t="shared" ref="G103:G134" si="17">IF(A103&lt;=$G$90,E103-D103," - ")</f>
        <v>0</v>
      </c>
      <c r="H103" s="34">
        <f t="shared" ref="H103:H134" si="18">IF(A103&lt;=$G$90,E103-F103," - ")</f>
        <v>-3423</v>
      </c>
      <c r="I103" s="31" t="str">
        <f t="shared" ref="I103:I134" si="19">IF(C103=" - ",IF(SUM(D103:F103)&gt;0,"ERROR"," - ")," - ")</f>
        <v xml:space="preserve"> - </v>
      </c>
      <c r="J103" s="252">
        <v>6112</v>
      </c>
      <c r="L103" s="382"/>
      <c r="M103" s="382"/>
      <c r="N103" s="382"/>
      <c r="O103" s="382"/>
      <c r="S103" s="30"/>
    </row>
    <row r="104" spans="1:19" ht="11.25" thickTop="1" x14ac:dyDescent="0.15">
      <c r="A104" s="65">
        <v>2</v>
      </c>
      <c r="B104" s="49">
        <f t="shared" si="16"/>
        <v>2</v>
      </c>
      <c r="C104" s="63">
        <f t="shared" ref="C104:C135" si="20">IF(A104&lt;=$G$90,C103+1, " - ")</f>
        <v>2027</v>
      </c>
      <c r="D104" s="245">
        <v>6173.12</v>
      </c>
      <c r="E104" s="245">
        <v>6234.24</v>
      </c>
      <c r="F104" s="245">
        <v>9630.35</v>
      </c>
      <c r="G104" s="34">
        <f t="shared" si="17"/>
        <v>61.119999999999891</v>
      </c>
      <c r="H104" s="34">
        <f t="shared" si="18"/>
        <v>-3396.1100000000006</v>
      </c>
      <c r="I104" s="31" t="str">
        <f t="shared" si="19"/>
        <v xml:space="preserve"> - </v>
      </c>
      <c r="J104" s="233">
        <f t="shared" ref="J104:J135" si="21">IF($B104&lt;=$G$90,$J103*(1+$G$92),0)</f>
        <v>6234.24</v>
      </c>
      <c r="L104" s="382"/>
      <c r="M104" s="382"/>
      <c r="N104" s="382"/>
      <c r="O104" s="382"/>
      <c r="S104" s="30"/>
    </row>
    <row r="105" spans="1:19" x14ac:dyDescent="0.15">
      <c r="A105" s="65">
        <v>3</v>
      </c>
      <c r="B105" s="49">
        <f t="shared" si="16"/>
        <v>3</v>
      </c>
      <c r="C105" s="63">
        <f t="shared" si="20"/>
        <v>2028</v>
      </c>
      <c r="D105" s="245">
        <v>6234.8512000000001</v>
      </c>
      <c r="E105" s="245">
        <v>6358.9247999999998</v>
      </c>
      <c r="F105" s="245">
        <v>9726.6535000000003</v>
      </c>
      <c r="G105" s="34">
        <f t="shared" si="17"/>
        <v>124.07359999999971</v>
      </c>
      <c r="H105" s="34">
        <f t="shared" si="18"/>
        <v>-3367.7287000000006</v>
      </c>
      <c r="I105" s="31" t="str">
        <f t="shared" si="19"/>
        <v xml:space="preserve"> - </v>
      </c>
      <c r="J105" s="234">
        <f t="shared" si="21"/>
        <v>6358.9247999999998</v>
      </c>
      <c r="L105" s="382"/>
      <c r="M105" s="382"/>
      <c r="N105" s="382"/>
      <c r="O105" s="382"/>
      <c r="S105" s="30"/>
    </row>
    <row r="106" spans="1:19" x14ac:dyDescent="0.15">
      <c r="A106" s="65">
        <v>4</v>
      </c>
      <c r="B106" s="49">
        <f t="shared" si="16"/>
        <v>4</v>
      </c>
      <c r="C106" s="63">
        <f t="shared" si="20"/>
        <v>2029</v>
      </c>
      <c r="D106" s="245">
        <v>6297.1997120000005</v>
      </c>
      <c r="E106" s="245">
        <v>6486.1032960000002</v>
      </c>
      <c r="F106" s="245">
        <v>9823.920035000001</v>
      </c>
      <c r="G106" s="34">
        <f t="shared" si="17"/>
        <v>188.90358399999968</v>
      </c>
      <c r="H106" s="34">
        <f t="shared" si="18"/>
        <v>-3337.8167390000008</v>
      </c>
      <c r="I106" s="31" t="str">
        <f t="shared" si="19"/>
        <v xml:space="preserve"> - </v>
      </c>
      <c r="J106" s="234">
        <f t="shared" si="21"/>
        <v>6486.1032960000002</v>
      </c>
      <c r="L106" s="382"/>
      <c r="M106" s="382"/>
      <c r="N106" s="382"/>
      <c r="O106" s="382"/>
      <c r="S106" s="30"/>
    </row>
    <row r="107" spans="1:19" x14ac:dyDescent="0.15">
      <c r="A107" s="65">
        <v>5</v>
      </c>
      <c r="B107" s="49">
        <f t="shared" si="16"/>
        <v>5</v>
      </c>
      <c r="C107" s="63">
        <f t="shared" si="20"/>
        <v>2030</v>
      </c>
      <c r="D107" s="245">
        <v>6360.1717091200007</v>
      </c>
      <c r="E107" s="245">
        <v>6615.8253619200004</v>
      </c>
      <c r="F107" s="245">
        <v>9922.1592353500018</v>
      </c>
      <c r="G107" s="34">
        <f t="shared" si="17"/>
        <v>255.65365279999969</v>
      </c>
      <c r="H107" s="34">
        <f t="shared" si="18"/>
        <v>-3306.3338734300014</v>
      </c>
      <c r="I107" s="31" t="str">
        <f t="shared" si="19"/>
        <v xml:space="preserve"> - </v>
      </c>
      <c r="J107" s="234">
        <f t="shared" si="21"/>
        <v>6615.8253619200004</v>
      </c>
      <c r="L107" s="382"/>
      <c r="M107" s="382"/>
      <c r="N107" s="382"/>
      <c r="O107" s="382"/>
      <c r="S107" s="30"/>
    </row>
    <row r="108" spans="1:19" ht="10.9" customHeight="1" x14ac:dyDescent="0.15">
      <c r="A108" s="65">
        <v>6</v>
      </c>
      <c r="B108" s="49">
        <f t="shared" si="16"/>
        <v>6</v>
      </c>
      <c r="C108" s="63">
        <f t="shared" si="20"/>
        <v>2031</v>
      </c>
      <c r="D108" s="245">
        <v>6423.7734262112008</v>
      </c>
      <c r="E108" s="245">
        <v>8136</v>
      </c>
      <c r="F108" s="245">
        <v>10021.380827703502</v>
      </c>
      <c r="G108" s="34">
        <f t="shared" si="17"/>
        <v>1712.2265737887992</v>
      </c>
      <c r="H108" s="34">
        <f t="shared" si="18"/>
        <v>-1885.3808277035023</v>
      </c>
      <c r="I108" s="31" t="str">
        <f t="shared" si="19"/>
        <v xml:space="preserve"> - </v>
      </c>
      <c r="J108" s="234">
        <f t="shared" si="21"/>
        <v>6748.1418691584004</v>
      </c>
      <c r="L108" s="382"/>
      <c r="M108" s="382"/>
      <c r="N108" s="382"/>
      <c r="O108" s="382"/>
      <c r="S108" s="30"/>
    </row>
    <row r="109" spans="1:19" x14ac:dyDescent="0.15">
      <c r="A109" s="65">
        <v>7</v>
      </c>
      <c r="B109" s="49">
        <f t="shared" si="16"/>
        <v>7</v>
      </c>
      <c r="C109" s="63">
        <f t="shared" si="20"/>
        <v>2032</v>
      </c>
      <c r="D109" s="245">
        <v>6488.0111604733129</v>
      </c>
      <c r="E109" s="245">
        <v>8298.7199999999993</v>
      </c>
      <c r="F109" s="245">
        <v>10121.594635980537</v>
      </c>
      <c r="G109" s="34">
        <f t="shared" si="17"/>
        <v>1810.7088395266865</v>
      </c>
      <c r="H109" s="34">
        <f t="shared" si="18"/>
        <v>-1822.8746359805373</v>
      </c>
      <c r="I109" s="31" t="str">
        <f t="shared" si="19"/>
        <v xml:space="preserve"> - </v>
      </c>
      <c r="J109" s="234">
        <f t="shared" si="21"/>
        <v>6883.1047065415687</v>
      </c>
      <c r="L109" s="382"/>
      <c r="M109" s="382"/>
      <c r="N109" s="382"/>
      <c r="O109" s="382"/>
      <c r="S109" s="30"/>
    </row>
    <row r="110" spans="1:19" x14ac:dyDescent="0.15">
      <c r="A110" s="65">
        <v>8</v>
      </c>
      <c r="B110" s="49">
        <f t="shared" si="16"/>
        <v>8</v>
      </c>
      <c r="C110" s="63">
        <f t="shared" si="20"/>
        <v>2033</v>
      </c>
      <c r="D110" s="245">
        <v>6552.8912720780463</v>
      </c>
      <c r="E110" s="245">
        <v>8464.6944000000003</v>
      </c>
      <c r="F110" s="245">
        <v>10222.810582340342</v>
      </c>
      <c r="G110" s="34">
        <f t="shared" si="17"/>
        <v>1911.803127921954</v>
      </c>
      <c r="H110" s="34">
        <f t="shared" si="18"/>
        <v>-1758.1161823403418</v>
      </c>
      <c r="I110" s="31" t="str">
        <f t="shared" si="19"/>
        <v xml:space="preserve"> - </v>
      </c>
      <c r="J110" s="234">
        <f t="shared" si="21"/>
        <v>7020.7668006723998</v>
      </c>
      <c r="L110" s="382"/>
      <c r="M110" s="382"/>
      <c r="N110" s="382"/>
      <c r="O110" s="382"/>
      <c r="S110" s="30"/>
    </row>
    <row r="111" spans="1:19" x14ac:dyDescent="0.15">
      <c r="A111" s="65">
        <v>9</v>
      </c>
      <c r="B111" s="49">
        <f t="shared" si="16"/>
        <v>9</v>
      </c>
      <c r="C111" s="63">
        <f t="shared" si="20"/>
        <v>2034</v>
      </c>
      <c r="D111" s="245">
        <v>6618.420184798827</v>
      </c>
      <c r="E111" s="245">
        <v>8633.9882880000005</v>
      </c>
      <c r="F111" s="245">
        <v>10325.038688163746</v>
      </c>
      <c r="G111" s="34">
        <f t="shared" si="17"/>
        <v>2015.5681032011735</v>
      </c>
      <c r="H111" s="34">
        <f t="shared" si="18"/>
        <v>-1691.0504001637455</v>
      </c>
      <c r="I111" s="31" t="str">
        <f t="shared" si="19"/>
        <v xml:space="preserve"> - </v>
      </c>
      <c r="J111" s="234">
        <f t="shared" si="21"/>
        <v>7161.1821366858476</v>
      </c>
      <c r="L111" s="382"/>
      <c r="M111" s="382"/>
      <c r="N111" s="382"/>
      <c r="O111" s="382"/>
      <c r="S111" s="30"/>
    </row>
    <row r="112" spans="1:19" x14ac:dyDescent="0.15">
      <c r="A112" s="65">
        <v>10</v>
      </c>
      <c r="B112" s="49">
        <f t="shared" si="16"/>
        <v>10</v>
      </c>
      <c r="C112" s="63">
        <f t="shared" si="20"/>
        <v>2035</v>
      </c>
      <c r="D112" s="245">
        <v>6684.6043866468153</v>
      </c>
      <c r="E112" s="245">
        <v>8806.6680537600005</v>
      </c>
      <c r="F112" s="245">
        <v>10428.289075045384</v>
      </c>
      <c r="G112" s="34">
        <f t="shared" si="17"/>
        <v>2122.0636671131851</v>
      </c>
      <c r="H112" s="34">
        <f t="shared" si="18"/>
        <v>-1621.6210212853839</v>
      </c>
      <c r="I112" s="31" t="str">
        <f t="shared" si="19"/>
        <v xml:space="preserve"> - </v>
      </c>
      <c r="J112" s="234">
        <f t="shared" si="21"/>
        <v>7304.4057794195651</v>
      </c>
      <c r="L112" s="382"/>
      <c r="M112" s="382"/>
      <c r="N112" s="382"/>
      <c r="O112" s="382"/>
      <c r="S112" s="30"/>
    </row>
    <row r="113" spans="1:28" x14ac:dyDescent="0.15">
      <c r="A113" s="65">
        <v>11</v>
      </c>
      <c r="B113" s="49">
        <f t="shared" si="16"/>
        <v>11</v>
      </c>
      <c r="C113" s="63">
        <f t="shared" si="20"/>
        <v>2036</v>
      </c>
      <c r="D113" s="245">
        <v>6751.4504305132832</v>
      </c>
      <c r="E113" s="245">
        <v>9319</v>
      </c>
      <c r="F113" s="245">
        <v>10532.571965795838</v>
      </c>
      <c r="G113" s="34">
        <f t="shared" si="17"/>
        <v>2567.5495694867168</v>
      </c>
      <c r="H113" s="34">
        <f t="shared" si="18"/>
        <v>-1213.571965795838</v>
      </c>
      <c r="I113" s="31" t="str">
        <f t="shared" si="19"/>
        <v xml:space="preserve"> - </v>
      </c>
      <c r="J113" s="234">
        <f t="shared" si="21"/>
        <v>7450.4938950079568</v>
      </c>
      <c r="L113" s="382"/>
      <c r="M113" s="382"/>
      <c r="N113" s="382"/>
      <c r="O113" s="382"/>
      <c r="S113" s="30"/>
    </row>
    <row r="114" spans="1:28" x14ac:dyDescent="0.15">
      <c r="A114" s="65">
        <v>12</v>
      </c>
      <c r="B114" s="49">
        <f t="shared" si="16"/>
        <v>12</v>
      </c>
      <c r="C114" s="63">
        <f t="shared" si="20"/>
        <v>2037</v>
      </c>
      <c r="D114" s="245">
        <v>6818.9649348184157</v>
      </c>
      <c r="E114" s="245">
        <v>9505.380000000001</v>
      </c>
      <c r="F114" s="245">
        <v>10637.897685453796</v>
      </c>
      <c r="G114" s="34">
        <f t="shared" si="17"/>
        <v>2686.4150651815853</v>
      </c>
      <c r="H114" s="34">
        <f t="shared" si="18"/>
        <v>-1132.5176854537949</v>
      </c>
      <c r="I114" s="31" t="str">
        <f t="shared" si="19"/>
        <v xml:space="preserve"> - </v>
      </c>
      <c r="J114" s="234">
        <f t="shared" si="21"/>
        <v>7599.5037729081159</v>
      </c>
      <c r="L114" s="382"/>
      <c r="M114" s="382"/>
      <c r="N114" s="382"/>
      <c r="O114" s="382"/>
      <c r="S114" s="30"/>
    </row>
    <row r="115" spans="1:28" x14ac:dyDescent="0.15">
      <c r="A115" s="65">
        <v>13</v>
      </c>
      <c r="B115" s="49">
        <f t="shared" si="16"/>
        <v>13</v>
      </c>
      <c r="C115" s="63">
        <f t="shared" si="20"/>
        <v>2038</v>
      </c>
      <c r="D115" s="245">
        <v>6887.1545841666002</v>
      </c>
      <c r="E115" s="245">
        <v>9695.4876000000004</v>
      </c>
      <c r="F115" s="245">
        <v>10744.276662308333</v>
      </c>
      <c r="G115" s="34">
        <f t="shared" si="17"/>
        <v>2808.3330158334002</v>
      </c>
      <c r="H115" s="34">
        <f t="shared" si="18"/>
        <v>-1048.7890623083331</v>
      </c>
      <c r="I115" s="31" t="str">
        <f t="shared" si="19"/>
        <v xml:space="preserve"> - </v>
      </c>
      <c r="J115" s="234">
        <f t="shared" si="21"/>
        <v>7751.4938483662781</v>
      </c>
      <c r="L115" s="382"/>
      <c r="M115" s="382"/>
      <c r="N115" s="382"/>
      <c r="O115" s="382"/>
      <c r="S115" s="30"/>
    </row>
    <row r="116" spans="1:28" x14ac:dyDescent="0.15">
      <c r="A116" s="65">
        <v>14</v>
      </c>
      <c r="B116" s="49">
        <f t="shared" si="16"/>
        <v>14</v>
      </c>
      <c r="C116" s="63">
        <f t="shared" si="20"/>
        <v>2039</v>
      </c>
      <c r="D116" s="245">
        <v>6956.0261300082666</v>
      </c>
      <c r="E116" s="245">
        <v>9889.397352</v>
      </c>
      <c r="F116" s="245">
        <v>10851.719428931417</v>
      </c>
      <c r="G116" s="34">
        <f t="shared" si="17"/>
        <v>2933.3712219917334</v>
      </c>
      <c r="H116" s="34">
        <f t="shared" si="18"/>
        <v>-962.32207693141754</v>
      </c>
      <c r="I116" s="31" t="str">
        <f t="shared" si="19"/>
        <v xml:space="preserve"> - </v>
      </c>
      <c r="J116" s="234">
        <f t="shared" si="21"/>
        <v>7906.5237253336036</v>
      </c>
      <c r="L116" s="382"/>
      <c r="M116" s="382"/>
      <c r="N116" s="382"/>
      <c r="O116" s="382"/>
      <c r="S116" s="30"/>
    </row>
    <row r="117" spans="1:28" x14ac:dyDescent="0.15">
      <c r="A117" s="65">
        <v>15</v>
      </c>
      <c r="B117" s="49">
        <f t="shared" si="16"/>
        <v>15</v>
      </c>
      <c r="C117" s="63">
        <f t="shared" si="20"/>
        <v>2040</v>
      </c>
      <c r="D117" s="245">
        <v>7025.5863913083494</v>
      </c>
      <c r="E117" s="245">
        <v>10087.18529904</v>
      </c>
      <c r="F117" s="245">
        <v>10960.236623220731</v>
      </c>
      <c r="G117" s="34">
        <f t="shared" si="17"/>
        <v>3061.5989077316508</v>
      </c>
      <c r="H117" s="34">
        <f t="shared" si="18"/>
        <v>-873.05132418073117</v>
      </c>
      <c r="I117" s="31" t="str">
        <f t="shared" si="19"/>
        <v xml:space="preserve"> - </v>
      </c>
      <c r="J117" s="234">
        <f t="shared" si="21"/>
        <v>8064.6541998402754</v>
      </c>
      <c r="L117" s="382"/>
      <c r="M117" s="382"/>
      <c r="N117" s="382"/>
      <c r="O117" s="382"/>
      <c r="S117" s="30"/>
    </row>
    <row r="118" spans="1:28" x14ac:dyDescent="0.15">
      <c r="A118" s="65">
        <v>16</v>
      </c>
      <c r="B118" s="49" t="str">
        <f t="shared" si="16"/>
        <v xml:space="preserve"> - </v>
      </c>
      <c r="C118" s="63" t="str">
        <f t="shared" si="20"/>
        <v xml:space="preserve"> - </v>
      </c>
      <c r="D118" s="245">
        <f t="shared" ref="D104:F152" si="22">IF($B118&lt;=$G$90,$J117*(1+$G$92),0)</f>
        <v>0</v>
      </c>
      <c r="E118" s="245">
        <f t="shared" si="22"/>
        <v>0</v>
      </c>
      <c r="F118" s="245">
        <f t="shared" si="22"/>
        <v>0</v>
      </c>
      <c r="G118" s="34" t="str">
        <f t="shared" si="17"/>
        <v xml:space="preserve"> - </v>
      </c>
      <c r="H118" s="34" t="str">
        <f t="shared" si="18"/>
        <v xml:space="preserve"> - </v>
      </c>
      <c r="I118" s="31" t="str">
        <f t="shared" si="19"/>
        <v xml:space="preserve"> - </v>
      </c>
      <c r="J118" s="234">
        <f t="shared" si="21"/>
        <v>0</v>
      </c>
      <c r="L118" s="382"/>
      <c r="M118" s="382"/>
      <c r="N118" s="382"/>
      <c r="O118" s="382"/>
      <c r="S118" s="30"/>
    </row>
    <row r="119" spans="1:28" x14ac:dyDescent="0.15">
      <c r="A119" s="65">
        <v>17</v>
      </c>
      <c r="B119" s="49" t="str">
        <f t="shared" si="16"/>
        <v xml:space="preserve"> - </v>
      </c>
      <c r="C119" s="63" t="str">
        <f t="shared" si="20"/>
        <v xml:space="preserve"> - </v>
      </c>
      <c r="D119" s="245">
        <f t="shared" si="22"/>
        <v>0</v>
      </c>
      <c r="E119" s="245">
        <f t="shared" si="22"/>
        <v>0</v>
      </c>
      <c r="F119" s="245">
        <f t="shared" si="22"/>
        <v>0</v>
      </c>
      <c r="G119" s="34" t="str">
        <f t="shared" si="17"/>
        <v xml:space="preserve"> - </v>
      </c>
      <c r="H119" s="34" t="str">
        <f t="shared" si="18"/>
        <v xml:space="preserve"> - </v>
      </c>
      <c r="I119" s="31" t="str">
        <f t="shared" si="19"/>
        <v xml:space="preserve"> - </v>
      </c>
      <c r="J119" s="234">
        <f t="shared" si="21"/>
        <v>0</v>
      </c>
      <c r="L119" s="382"/>
      <c r="M119" s="382"/>
      <c r="N119" s="382"/>
      <c r="O119" s="382"/>
      <c r="S119" s="30"/>
    </row>
    <row r="120" spans="1:28" x14ac:dyDescent="0.15">
      <c r="A120" s="65">
        <v>18</v>
      </c>
      <c r="B120" s="49" t="str">
        <f t="shared" si="16"/>
        <v xml:space="preserve"> - </v>
      </c>
      <c r="C120" s="63" t="str">
        <f t="shared" si="20"/>
        <v xml:space="preserve"> - </v>
      </c>
      <c r="D120" s="245">
        <f t="shared" si="22"/>
        <v>0</v>
      </c>
      <c r="E120" s="245">
        <f t="shared" si="22"/>
        <v>0</v>
      </c>
      <c r="F120" s="245">
        <f t="shared" si="22"/>
        <v>0</v>
      </c>
      <c r="G120" s="34" t="str">
        <f t="shared" si="17"/>
        <v xml:space="preserve"> - </v>
      </c>
      <c r="H120" s="34" t="str">
        <f t="shared" si="18"/>
        <v xml:space="preserve"> - </v>
      </c>
      <c r="I120" s="31" t="str">
        <f t="shared" si="19"/>
        <v xml:space="preserve"> - </v>
      </c>
      <c r="J120" s="234">
        <f t="shared" si="21"/>
        <v>0</v>
      </c>
      <c r="S120" s="30"/>
    </row>
    <row r="121" spans="1:28" x14ac:dyDescent="0.15">
      <c r="A121" s="65">
        <v>19</v>
      </c>
      <c r="B121" s="49" t="str">
        <f t="shared" si="16"/>
        <v xml:space="preserve"> - </v>
      </c>
      <c r="C121" s="63" t="str">
        <f t="shared" si="20"/>
        <v xml:space="preserve"> - </v>
      </c>
      <c r="D121" s="245">
        <f t="shared" si="22"/>
        <v>0</v>
      </c>
      <c r="E121" s="245">
        <f t="shared" si="22"/>
        <v>0</v>
      </c>
      <c r="F121" s="245">
        <f t="shared" si="22"/>
        <v>0</v>
      </c>
      <c r="G121" s="34" t="str">
        <f t="shared" si="17"/>
        <v xml:space="preserve"> - </v>
      </c>
      <c r="H121" s="34" t="str">
        <f t="shared" si="18"/>
        <v xml:space="preserve"> - </v>
      </c>
      <c r="I121" s="31" t="str">
        <f t="shared" si="19"/>
        <v xml:space="preserve"> - </v>
      </c>
      <c r="J121" s="234">
        <f t="shared" si="21"/>
        <v>0</v>
      </c>
      <c r="S121" s="30"/>
    </row>
    <row r="122" spans="1:28" x14ac:dyDescent="0.15">
      <c r="A122" s="65">
        <v>20</v>
      </c>
      <c r="B122" s="49" t="str">
        <f t="shared" si="16"/>
        <v xml:space="preserve"> - </v>
      </c>
      <c r="C122" s="63" t="str">
        <f t="shared" si="20"/>
        <v xml:space="preserve"> - </v>
      </c>
      <c r="D122" s="245">
        <f t="shared" si="22"/>
        <v>0</v>
      </c>
      <c r="E122" s="245">
        <f t="shared" si="22"/>
        <v>0</v>
      </c>
      <c r="F122" s="245">
        <f t="shared" si="22"/>
        <v>0</v>
      </c>
      <c r="G122" s="34" t="str">
        <f t="shared" si="17"/>
        <v xml:space="preserve"> - </v>
      </c>
      <c r="H122" s="34" t="str">
        <f t="shared" si="18"/>
        <v xml:space="preserve"> - </v>
      </c>
      <c r="I122" s="31" t="str">
        <f t="shared" si="19"/>
        <v xml:space="preserve"> - </v>
      </c>
      <c r="J122" s="234">
        <f t="shared" si="21"/>
        <v>0</v>
      </c>
      <c r="S122" s="30"/>
    </row>
    <row r="123" spans="1:28" x14ac:dyDescent="0.15">
      <c r="A123" s="65">
        <v>21</v>
      </c>
      <c r="B123" s="49" t="str">
        <f t="shared" si="16"/>
        <v xml:space="preserve"> - </v>
      </c>
      <c r="C123" s="63" t="str">
        <f t="shared" si="20"/>
        <v xml:space="preserve"> - </v>
      </c>
      <c r="D123" s="245">
        <f t="shared" si="22"/>
        <v>0</v>
      </c>
      <c r="E123" s="245">
        <f t="shared" si="22"/>
        <v>0</v>
      </c>
      <c r="F123" s="245">
        <f t="shared" si="22"/>
        <v>0</v>
      </c>
      <c r="G123" s="34" t="str">
        <f t="shared" si="17"/>
        <v xml:space="preserve"> - </v>
      </c>
      <c r="H123" s="34" t="str">
        <f t="shared" si="18"/>
        <v xml:space="preserve"> - </v>
      </c>
      <c r="I123" s="31" t="str">
        <f t="shared" si="19"/>
        <v xml:space="preserve"> - </v>
      </c>
      <c r="J123" s="234">
        <f t="shared" si="21"/>
        <v>0</v>
      </c>
      <c r="S123" s="30"/>
      <c r="AA123" s="335">
        <f>IFERROR(H123/(1+NPVReport!$B$2)^B123,0)</f>
        <v>0</v>
      </c>
      <c r="AB123" s="335"/>
    </row>
    <row r="124" spans="1:28" x14ac:dyDescent="0.15">
      <c r="A124" s="65">
        <v>22</v>
      </c>
      <c r="B124" s="49" t="str">
        <f t="shared" si="16"/>
        <v xml:space="preserve"> - </v>
      </c>
      <c r="C124" s="63" t="str">
        <f t="shared" si="20"/>
        <v xml:space="preserve"> - </v>
      </c>
      <c r="D124" s="245">
        <f t="shared" si="22"/>
        <v>0</v>
      </c>
      <c r="E124" s="245">
        <f t="shared" si="22"/>
        <v>0</v>
      </c>
      <c r="F124" s="245">
        <f t="shared" si="22"/>
        <v>0</v>
      </c>
      <c r="G124" s="34" t="str">
        <f t="shared" si="17"/>
        <v xml:space="preserve"> - </v>
      </c>
      <c r="H124" s="34" t="str">
        <f t="shared" si="18"/>
        <v xml:space="preserve"> - </v>
      </c>
      <c r="I124" s="31" t="str">
        <f t="shared" si="19"/>
        <v xml:space="preserve"> - </v>
      </c>
      <c r="J124" s="234">
        <f t="shared" si="21"/>
        <v>0</v>
      </c>
      <c r="S124" s="30"/>
      <c r="AA124" s="335">
        <f>IFERROR(H124/(1+NPVReport!$B$2)^B124,0)</f>
        <v>0</v>
      </c>
    </row>
    <row r="125" spans="1:28" x14ac:dyDescent="0.15">
      <c r="A125" s="65">
        <v>23</v>
      </c>
      <c r="B125" s="49" t="str">
        <f t="shared" si="16"/>
        <v xml:space="preserve"> - </v>
      </c>
      <c r="C125" s="63" t="str">
        <f t="shared" si="20"/>
        <v xml:space="preserve"> - </v>
      </c>
      <c r="D125" s="245">
        <f t="shared" si="22"/>
        <v>0</v>
      </c>
      <c r="E125" s="245">
        <f t="shared" si="22"/>
        <v>0</v>
      </c>
      <c r="F125" s="245">
        <f t="shared" si="22"/>
        <v>0</v>
      </c>
      <c r="G125" s="34" t="str">
        <f t="shared" si="17"/>
        <v xml:space="preserve"> - </v>
      </c>
      <c r="H125" s="34" t="str">
        <f t="shared" si="18"/>
        <v xml:space="preserve"> - </v>
      </c>
      <c r="I125" s="31" t="str">
        <f t="shared" si="19"/>
        <v xml:space="preserve"> - </v>
      </c>
      <c r="J125" s="234">
        <f t="shared" si="21"/>
        <v>0</v>
      </c>
      <c r="S125" s="30"/>
      <c r="AA125" s="335">
        <f>IFERROR(H125/(1+NPVReport!$B$2)^B125,0)</f>
        <v>0</v>
      </c>
    </row>
    <row r="126" spans="1:28" x14ac:dyDescent="0.15">
      <c r="A126" s="65">
        <v>24</v>
      </c>
      <c r="B126" s="49" t="str">
        <f t="shared" si="16"/>
        <v xml:space="preserve"> - </v>
      </c>
      <c r="C126" s="63" t="str">
        <f t="shared" si="20"/>
        <v xml:space="preserve"> - </v>
      </c>
      <c r="D126" s="245">
        <f t="shared" si="22"/>
        <v>0</v>
      </c>
      <c r="E126" s="245">
        <f t="shared" si="22"/>
        <v>0</v>
      </c>
      <c r="F126" s="245">
        <f t="shared" si="22"/>
        <v>0</v>
      </c>
      <c r="G126" s="34" t="str">
        <f t="shared" si="17"/>
        <v xml:space="preserve"> - </v>
      </c>
      <c r="H126" s="34" t="str">
        <f t="shared" si="18"/>
        <v xml:space="preserve"> - </v>
      </c>
      <c r="I126" s="31" t="str">
        <f t="shared" si="19"/>
        <v xml:space="preserve"> - </v>
      </c>
      <c r="J126" s="234">
        <f t="shared" si="21"/>
        <v>0</v>
      </c>
      <c r="S126" s="30"/>
      <c r="AA126" s="335">
        <f>IFERROR(H126/(1+NPVReport!$B$2)^B126,0)</f>
        <v>0</v>
      </c>
    </row>
    <row r="127" spans="1:28" x14ac:dyDescent="0.15">
      <c r="A127" s="65">
        <v>25</v>
      </c>
      <c r="B127" s="49" t="str">
        <f t="shared" si="16"/>
        <v xml:space="preserve"> - </v>
      </c>
      <c r="C127" s="63" t="str">
        <f t="shared" si="20"/>
        <v xml:space="preserve"> - </v>
      </c>
      <c r="D127" s="245">
        <f t="shared" si="22"/>
        <v>0</v>
      </c>
      <c r="E127" s="245">
        <f t="shared" si="22"/>
        <v>0</v>
      </c>
      <c r="F127" s="245">
        <f t="shared" si="22"/>
        <v>0</v>
      </c>
      <c r="G127" s="34" t="str">
        <f t="shared" si="17"/>
        <v xml:space="preserve"> - </v>
      </c>
      <c r="H127" s="34" t="str">
        <f t="shared" si="18"/>
        <v xml:space="preserve"> - </v>
      </c>
      <c r="I127" s="31" t="str">
        <f t="shared" si="19"/>
        <v xml:space="preserve"> - </v>
      </c>
      <c r="J127" s="234">
        <f t="shared" si="21"/>
        <v>0</v>
      </c>
      <c r="S127" s="30"/>
      <c r="AA127" s="335">
        <f>IFERROR(H127/(1+NPVReport!$B$2)^B127,0)</f>
        <v>0</v>
      </c>
    </row>
    <row r="128" spans="1:28" x14ac:dyDescent="0.15">
      <c r="A128" s="65">
        <v>26</v>
      </c>
      <c r="B128" s="49" t="str">
        <f t="shared" si="16"/>
        <v xml:space="preserve"> - </v>
      </c>
      <c r="C128" s="63" t="str">
        <f t="shared" si="20"/>
        <v xml:space="preserve"> - </v>
      </c>
      <c r="D128" s="245">
        <f t="shared" si="22"/>
        <v>0</v>
      </c>
      <c r="E128" s="245">
        <f t="shared" si="22"/>
        <v>0</v>
      </c>
      <c r="F128" s="245">
        <f t="shared" si="22"/>
        <v>0</v>
      </c>
      <c r="G128" s="34" t="str">
        <f t="shared" si="17"/>
        <v xml:space="preserve"> - </v>
      </c>
      <c r="H128" s="34" t="str">
        <f t="shared" si="18"/>
        <v xml:space="preserve"> - </v>
      </c>
      <c r="I128" s="31" t="str">
        <f t="shared" si="19"/>
        <v xml:space="preserve"> - </v>
      </c>
      <c r="J128" s="234">
        <f t="shared" si="21"/>
        <v>0</v>
      </c>
      <c r="S128" s="30"/>
      <c r="AA128" s="335">
        <f>IFERROR(H128/(1+NPVReport!$B$2)^B128,0)</f>
        <v>0</v>
      </c>
    </row>
    <row r="129" spans="1:27" x14ac:dyDescent="0.15">
      <c r="A129" s="65">
        <v>27</v>
      </c>
      <c r="B129" s="49" t="str">
        <f t="shared" si="16"/>
        <v xml:space="preserve"> - </v>
      </c>
      <c r="C129" s="63" t="str">
        <f t="shared" si="20"/>
        <v xml:space="preserve"> - </v>
      </c>
      <c r="D129" s="245">
        <f t="shared" si="22"/>
        <v>0</v>
      </c>
      <c r="E129" s="245">
        <f t="shared" si="22"/>
        <v>0</v>
      </c>
      <c r="F129" s="245">
        <f t="shared" si="22"/>
        <v>0</v>
      </c>
      <c r="G129" s="34" t="str">
        <f t="shared" si="17"/>
        <v xml:space="preserve"> - </v>
      </c>
      <c r="H129" s="34" t="str">
        <f t="shared" si="18"/>
        <v xml:space="preserve"> - </v>
      </c>
      <c r="I129" s="31" t="str">
        <f t="shared" si="19"/>
        <v xml:space="preserve"> - </v>
      </c>
      <c r="J129" s="234">
        <f t="shared" si="21"/>
        <v>0</v>
      </c>
      <c r="S129" s="30"/>
      <c r="AA129" s="335">
        <f>IFERROR(H129/(1+NPVReport!$B$2)^B129,0)</f>
        <v>0</v>
      </c>
    </row>
    <row r="130" spans="1:27" x14ac:dyDescent="0.15">
      <c r="A130" s="65">
        <v>28</v>
      </c>
      <c r="B130" s="49" t="str">
        <f t="shared" si="16"/>
        <v xml:space="preserve"> - </v>
      </c>
      <c r="C130" s="63" t="str">
        <f t="shared" si="20"/>
        <v xml:space="preserve"> - </v>
      </c>
      <c r="D130" s="245">
        <f t="shared" si="22"/>
        <v>0</v>
      </c>
      <c r="E130" s="245">
        <f t="shared" si="22"/>
        <v>0</v>
      </c>
      <c r="F130" s="245">
        <f t="shared" si="22"/>
        <v>0</v>
      </c>
      <c r="G130" s="34" t="str">
        <f t="shared" si="17"/>
        <v xml:space="preserve"> - </v>
      </c>
      <c r="H130" s="34" t="str">
        <f t="shared" si="18"/>
        <v xml:space="preserve"> - </v>
      </c>
      <c r="I130" s="31" t="str">
        <f t="shared" si="19"/>
        <v xml:space="preserve"> - </v>
      </c>
      <c r="J130" s="234">
        <f t="shared" si="21"/>
        <v>0</v>
      </c>
      <c r="S130" s="30"/>
      <c r="AA130" s="335">
        <f>IFERROR(H130/(1+NPVReport!$B$2)^B130,0)</f>
        <v>0</v>
      </c>
    </row>
    <row r="131" spans="1:27" x14ac:dyDescent="0.15">
      <c r="A131" s="65">
        <v>29</v>
      </c>
      <c r="B131" s="49" t="str">
        <f t="shared" si="16"/>
        <v xml:space="preserve"> - </v>
      </c>
      <c r="C131" s="63" t="str">
        <f t="shared" si="20"/>
        <v xml:space="preserve"> - </v>
      </c>
      <c r="D131" s="245">
        <f t="shared" si="22"/>
        <v>0</v>
      </c>
      <c r="E131" s="245">
        <f t="shared" si="22"/>
        <v>0</v>
      </c>
      <c r="F131" s="245">
        <f t="shared" si="22"/>
        <v>0</v>
      </c>
      <c r="G131" s="34" t="str">
        <f t="shared" si="17"/>
        <v xml:space="preserve"> - </v>
      </c>
      <c r="H131" s="34" t="str">
        <f t="shared" si="18"/>
        <v xml:space="preserve"> - </v>
      </c>
      <c r="I131" s="31" t="str">
        <f t="shared" si="19"/>
        <v xml:space="preserve"> - </v>
      </c>
      <c r="J131" s="234">
        <f t="shared" si="21"/>
        <v>0</v>
      </c>
      <c r="S131" s="30"/>
      <c r="AA131" s="335">
        <f>IFERROR(H131/(1+NPVReport!$B$2)^B131,0)</f>
        <v>0</v>
      </c>
    </row>
    <row r="132" spans="1:27" x14ac:dyDescent="0.15">
      <c r="A132" s="65">
        <v>30</v>
      </c>
      <c r="B132" s="49" t="str">
        <f t="shared" si="16"/>
        <v xml:space="preserve"> - </v>
      </c>
      <c r="C132" s="63" t="str">
        <f t="shared" si="20"/>
        <v xml:space="preserve"> - </v>
      </c>
      <c r="D132" s="245">
        <f t="shared" si="22"/>
        <v>0</v>
      </c>
      <c r="E132" s="245">
        <f t="shared" si="22"/>
        <v>0</v>
      </c>
      <c r="F132" s="245">
        <f t="shared" si="22"/>
        <v>0</v>
      </c>
      <c r="G132" s="34" t="str">
        <f t="shared" si="17"/>
        <v xml:space="preserve"> - </v>
      </c>
      <c r="H132" s="34" t="str">
        <f t="shared" si="18"/>
        <v xml:space="preserve"> - </v>
      </c>
      <c r="I132" s="31" t="str">
        <f t="shared" si="19"/>
        <v xml:space="preserve"> - </v>
      </c>
      <c r="J132" s="234">
        <f t="shared" si="21"/>
        <v>0</v>
      </c>
      <c r="S132" s="30"/>
      <c r="AA132" s="335">
        <f>IFERROR(H132/(1+NPVReport!$B$2)^B132,0)</f>
        <v>0</v>
      </c>
    </row>
    <row r="133" spans="1:27" x14ac:dyDescent="0.15">
      <c r="A133" s="65">
        <v>31</v>
      </c>
      <c r="B133" s="49" t="str">
        <f t="shared" si="16"/>
        <v xml:space="preserve"> - </v>
      </c>
      <c r="C133" s="63" t="str">
        <f t="shared" si="20"/>
        <v xml:space="preserve"> - </v>
      </c>
      <c r="D133" s="245">
        <f t="shared" si="22"/>
        <v>0</v>
      </c>
      <c r="E133" s="245">
        <f t="shared" si="22"/>
        <v>0</v>
      </c>
      <c r="F133" s="245">
        <f t="shared" si="22"/>
        <v>0</v>
      </c>
      <c r="G133" s="34" t="str">
        <f t="shared" si="17"/>
        <v xml:space="preserve"> - </v>
      </c>
      <c r="H133" s="34" t="str">
        <f t="shared" si="18"/>
        <v xml:space="preserve"> - </v>
      </c>
      <c r="I133" s="31" t="str">
        <f t="shared" si="19"/>
        <v xml:space="preserve"> - </v>
      </c>
      <c r="J133" s="234">
        <f t="shared" si="21"/>
        <v>0</v>
      </c>
      <c r="S133" s="30"/>
      <c r="AA133" s="335">
        <f>IFERROR(H133/(1+NPVReport!$B$2)^B133,0)</f>
        <v>0</v>
      </c>
    </row>
    <row r="134" spans="1:27" x14ac:dyDescent="0.15">
      <c r="A134" s="65">
        <v>32</v>
      </c>
      <c r="B134" s="49" t="str">
        <f t="shared" si="16"/>
        <v xml:space="preserve"> - </v>
      </c>
      <c r="C134" s="63" t="str">
        <f t="shared" si="20"/>
        <v xml:space="preserve"> - </v>
      </c>
      <c r="D134" s="245">
        <f t="shared" si="22"/>
        <v>0</v>
      </c>
      <c r="E134" s="245">
        <f t="shared" si="22"/>
        <v>0</v>
      </c>
      <c r="F134" s="245">
        <f t="shared" si="22"/>
        <v>0</v>
      </c>
      <c r="G134" s="34" t="str">
        <f t="shared" si="17"/>
        <v xml:space="preserve"> - </v>
      </c>
      <c r="H134" s="34" t="str">
        <f t="shared" si="18"/>
        <v xml:space="preserve"> - </v>
      </c>
      <c r="I134" s="31" t="str">
        <f t="shared" si="19"/>
        <v xml:space="preserve"> - </v>
      </c>
      <c r="J134" s="234">
        <f t="shared" si="21"/>
        <v>0</v>
      </c>
      <c r="S134" s="30"/>
      <c r="AA134" s="335">
        <f>IFERROR(H134/(1+NPVReport!$B$2)^B134,0)</f>
        <v>0</v>
      </c>
    </row>
    <row r="135" spans="1:27" x14ac:dyDescent="0.15">
      <c r="A135" s="65">
        <v>33</v>
      </c>
      <c r="B135" s="49" t="str">
        <f t="shared" ref="B135:B152" si="23">IF(A135&lt;=$G$90,A135," - ")</f>
        <v xml:space="preserve"> - </v>
      </c>
      <c r="C135" s="63" t="str">
        <f t="shared" si="20"/>
        <v xml:space="preserve"> - </v>
      </c>
      <c r="D135" s="245">
        <f t="shared" si="22"/>
        <v>0</v>
      </c>
      <c r="E135" s="245">
        <f t="shared" si="22"/>
        <v>0</v>
      </c>
      <c r="F135" s="245">
        <f t="shared" si="22"/>
        <v>0</v>
      </c>
      <c r="G135" s="34" t="str">
        <f t="shared" ref="G135:G152" si="24">IF(A135&lt;=$G$90,E135-D135," - ")</f>
        <v xml:space="preserve"> - </v>
      </c>
      <c r="H135" s="34" t="str">
        <f t="shared" ref="H135:H152" si="25">IF(A135&lt;=$G$90,E135-F135," - ")</f>
        <v xml:space="preserve"> - </v>
      </c>
      <c r="I135" s="31" t="str">
        <f t="shared" ref="I135:I152" si="26">IF(C135=" - ",IF(SUM(D135:F135)&gt;0,"ERROR"," - ")," - ")</f>
        <v xml:space="preserve"> - </v>
      </c>
      <c r="J135" s="234">
        <f t="shared" si="21"/>
        <v>0</v>
      </c>
      <c r="S135" s="30"/>
      <c r="AA135" s="335">
        <f>IFERROR(H135/(1+NPVReport!$B$2)^B135,0)</f>
        <v>0</v>
      </c>
    </row>
    <row r="136" spans="1:27" x14ac:dyDescent="0.15">
      <c r="A136" s="65">
        <v>34</v>
      </c>
      <c r="B136" s="49" t="str">
        <f t="shared" si="23"/>
        <v xml:space="preserve"> - </v>
      </c>
      <c r="C136" s="63" t="str">
        <f t="shared" ref="C136:C152" si="27">IF(A136&lt;=$G$90,C135+1, " - ")</f>
        <v xml:space="preserve"> - </v>
      </c>
      <c r="D136" s="245">
        <f t="shared" si="22"/>
        <v>0</v>
      </c>
      <c r="E136" s="245">
        <f t="shared" si="22"/>
        <v>0</v>
      </c>
      <c r="F136" s="245">
        <f t="shared" si="22"/>
        <v>0</v>
      </c>
      <c r="G136" s="34" t="str">
        <f t="shared" si="24"/>
        <v xml:space="preserve"> - </v>
      </c>
      <c r="H136" s="34" t="str">
        <f t="shared" si="25"/>
        <v xml:space="preserve"> - </v>
      </c>
      <c r="I136" s="31" t="str">
        <f t="shared" si="26"/>
        <v xml:space="preserve"> - </v>
      </c>
      <c r="J136" s="234">
        <f t="shared" ref="J136:J152" si="28">IF($B136&lt;=$G$90,$J135*(1+$G$92),0)</f>
        <v>0</v>
      </c>
      <c r="S136" s="30"/>
      <c r="AA136" s="335">
        <f>IFERROR(H136/(1+NPVReport!$B$2)^B136,0)</f>
        <v>0</v>
      </c>
    </row>
    <row r="137" spans="1:27" x14ac:dyDescent="0.15">
      <c r="A137" s="65">
        <v>35</v>
      </c>
      <c r="B137" s="49" t="str">
        <f t="shared" si="23"/>
        <v xml:space="preserve"> - </v>
      </c>
      <c r="C137" s="63" t="str">
        <f t="shared" si="27"/>
        <v xml:space="preserve"> - </v>
      </c>
      <c r="D137" s="245">
        <f t="shared" si="22"/>
        <v>0</v>
      </c>
      <c r="E137" s="245">
        <f t="shared" si="22"/>
        <v>0</v>
      </c>
      <c r="F137" s="245">
        <f t="shared" si="22"/>
        <v>0</v>
      </c>
      <c r="G137" s="34" t="str">
        <f t="shared" si="24"/>
        <v xml:space="preserve"> - </v>
      </c>
      <c r="H137" s="34" t="str">
        <f t="shared" si="25"/>
        <v xml:space="preserve"> - </v>
      </c>
      <c r="I137" s="31" t="str">
        <f t="shared" si="26"/>
        <v xml:space="preserve"> - </v>
      </c>
      <c r="J137" s="234">
        <f t="shared" si="28"/>
        <v>0</v>
      </c>
      <c r="S137" s="30"/>
      <c r="AA137" s="335">
        <f>IFERROR(H137/(1+NPVReport!$B$2)^B137,0)</f>
        <v>0</v>
      </c>
    </row>
    <row r="138" spans="1:27" x14ac:dyDescent="0.15">
      <c r="A138" s="65">
        <v>36</v>
      </c>
      <c r="B138" s="49" t="str">
        <f t="shared" si="23"/>
        <v xml:space="preserve"> - </v>
      </c>
      <c r="C138" s="63" t="str">
        <f t="shared" si="27"/>
        <v xml:space="preserve"> - </v>
      </c>
      <c r="D138" s="245">
        <f t="shared" si="22"/>
        <v>0</v>
      </c>
      <c r="E138" s="245">
        <f t="shared" si="22"/>
        <v>0</v>
      </c>
      <c r="F138" s="245">
        <f t="shared" si="22"/>
        <v>0</v>
      </c>
      <c r="G138" s="34" t="str">
        <f t="shared" si="24"/>
        <v xml:space="preserve"> - </v>
      </c>
      <c r="H138" s="34" t="str">
        <f t="shared" si="25"/>
        <v xml:space="preserve"> - </v>
      </c>
      <c r="I138" s="31" t="str">
        <f t="shared" si="26"/>
        <v xml:space="preserve"> - </v>
      </c>
      <c r="J138" s="234">
        <f t="shared" si="28"/>
        <v>0</v>
      </c>
      <c r="S138" s="30"/>
      <c r="AA138" s="335">
        <f>IFERROR(H138/(1+NPVReport!$B$2)^B138,0)</f>
        <v>0</v>
      </c>
    </row>
    <row r="139" spans="1:27" x14ac:dyDescent="0.15">
      <c r="A139" s="65">
        <v>37</v>
      </c>
      <c r="B139" s="49" t="str">
        <f t="shared" si="23"/>
        <v xml:space="preserve"> - </v>
      </c>
      <c r="C139" s="63" t="str">
        <f t="shared" si="27"/>
        <v xml:space="preserve"> - </v>
      </c>
      <c r="D139" s="245">
        <f t="shared" si="22"/>
        <v>0</v>
      </c>
      <c r="E139" s="245">
        <f t="shared" si="22"/>
        <v>0</v>
      </c>
      <c r="F139" s="245">
        <f t="shared" si="22"/>
        <v>0</v>
      </c>
      <c r="G139" s="34" t="str">
        <f t="shared" si="24"/>
        <v xml:space="preserve"> - </v>
      </c>
      <c r="H139" s="34" t="str">
        <f t="shared" si="25"/>
        <v xml:space="preserve"> - </v>
      </c>
      <c r="I139" s="31" t="str">
        <f t="shared" si="26"/>
        <v xml:space="preserve"> - </v>
      </c>
      <c r="J139" s="234">
        <f t="shared" si="28"/>
        <v>0</v>
      </c>
      <c r="S139" s="30"/>
      <c r="AA139" s="335">
        <f>IFERROR(H139/(1+NPVReport!$B$2)^B139,0)</f>
        <v>0</v>
      </c>
    </row>
    <row r="140" spans="1:27" x14ac:dyDescent="0.15">
      <c r="A140" s="65">
        <v>38</v>
      </c>
      <c r="B140" s="49" t="str">
        <f t="shared" si="23"/>
        <v xml:space="preserve"> - </v>
      </c>
      <c r="C140" s="63" t="str">
        <f t="shared" si="27"/>
        <v xml:space="preserve"> - </v>
      </c>
      <c r="D140" s="245">
        <f t="shared" si="22"/>
        <v>0</v>
      </c>
      <c r="E140" s="245">
        <f t="shared" si="22"/>
        <v>0</v>
      </c>
      <c r="F140" s="245">
        <f t="shared" si="22"/>
        <v>0</v>
      </c>
      <c r="G140" s="34" t="str">
        <f t="shared" si="24"/>
        <v xml:space="preserve"> - </v>
      </c>
      <c r="H140" s="34" t="str">
        <f t="shared" si="25"/>
        <v xml:space="preserve"> - </v>
      </c>
      <c r="I140" s="31" t="str">
        <f t="shared" si="26"/>
        <v xml:space="preserve"> - </v>
      </c>
      <c r="J140" s="234">
        <f t="shared" si="28"/>
        <v>0</v>
      </c>
      <c r="S140" s="30"/>
      <c r="AA140" s="335">
        <f>IFERROR(H140/(1+NPVReport!$B$2)^B140,0)</f>
        <v>0</v>
      </c>
    </row>
    <row r="141" spans="1:27" x14ac:dyDescent="0.15">
      <c r="A141" s="65">
        <v>39</v>
      </c>
      <c r="B141" s="49" t="str">
        <f t="shared" si="23"/>
        <v xml:space="preserve"> - </v>
      </c>
      <c r="C141" s="63" t="str">
        <f t="shared" si="27"/>
        <v xml:space="preserve"> - </v>
      </c>
      <c r="D141" s="245">
        <f t="shared" si="22"/>
        <v>0</v>
      </c>
      <c r="E141" s="245">
        <f t="shared" si="22"/>
        <v>0</v>
      </c>
      <c r="F141" s="245">
        <f t="shared" si="22"/>
        <v>0</v>
      </c>
      <c r="G141" s="34" t="str">
        <f t="shared" si="24"/>
        <v xml:space="preserve"> - </v>
      </c>
      <c r="H141" s="34" t="str">
        <f t="shared" si="25"/>
        <v xml:space="preserve"> - </v>
      </c>
      <c r="I141" s="31" t="str">
        <f t="shared" si="26"/>
        <v xml:space="preserve"> - </v>
      </c>
      <c r="J141" s="234">
        <f t="shared" si="28"/>
        <v>0</v>
      </c>
      <c r="S141" s="30"/>
      <c r="AA141" s="335">
        <f>IFERROR(H141/(1+NPVReport!$B$2)^B141,0)</f>
        <v>0</v>
      </c>
    </row>
    <row r="142" spans="1:27" x14ac:dyDescent="0.15">
      <c r="A142" s="65">
        <v>40</v>
      </c>
      <c r="B142" s="49" t="str">
        <f t="shared" si="23"/>
        <v xml:space="preserve"> - </v>
      </c>
      <c r="C142" s="63" t="str">
        <f t="shared" si="27"/>
        <v xml:space="preserve"> - </v>
      </c>
      <c r="D142" s="245">
        <f t="shared" si="22"/>
        <v>0</v>
      </c>
      <c r="E142" s="245">
        <f t="shared" si="22"/>
        <v>0</v>
      </c>
      <c r="F142" s="245">
        <f t="shared" si="22"/>
        <v>0</v>
      </c>
      <c r="G142" s="34" t="str">
        <f t="shared" si="24"/>
        <v xml:space="preserve"> - </v>
      </c>
      <c r="H142" s="34" t="str">
        <f t="shared" si="25"/>
        <v xml:space="preserve"> - </v>
      </c>
      <c r="I142" s="31" t="str">
        <f t="shared" si="26"/>
        <v xml:space="preserve"> - </v>
      </c>
      <c r="J142" s="234">
        <f t="shared" si="28"/>
        <v>0</v>
      </c>
      <c r="S142" s="30"/>
      <c r="AA142" s="335">
        <f>IFERROR(H142/(1+NPVReport!$B$2)^B142,0)</f>
        <v>0</v>
      </c>
    </row>
    <row r="143" spans="1:27" x14ac:dyDescent="0.15">
      <c r="A143" s="65">
        <v>41</v>
      </c>
      <c r="B143" s="49" t="str">
        <f t="shared" si="23"/>
        <v xml:space="preserve"> - </v>
      </c>
      <c r="C143" s="63" t="str">
        <f t="shared" si="27"/>
        <v xml:space="preserve"> - </v>
      </c>
      <c r="D143" s="245">
        <f t="shared" si="22"/>
        <v>0</v>
      </c>
      <c r="E143" s="245">
        <f t="shared" si="22"/>
        <v>0</v>
      </c>
      <c r="F143" s="245">
        <f t="shared" si="22"/>
        <v>0</v>
      </c>
      <c r="G143" s="34" t="str">
        <f t="shared" si="24"/>
        <v xml:space="preserve"> - </v>
      </c>
      <c r="H143" s="34" t="str">
        <f t="shared" si="25"/>
        <v xml:space="preserve"> - </v>
      </c>
      <c r="I143" s="31" t="str">
        <f t="shared" si="26"/>
        <v xml:space="preserve"> - </v>
      </c>
      <c r="J143" s="234">
        <f t="shared" si="28"/>
        <v>0</v>
      </c>
      <c r="S143" s="30"/>
      <c r="AA143" s="335">
        <f>IFERROR(H143/(1+NPVReport!$B$2)^B143,0)</f>
        <v>0</v>
      </c>
    </row>
    <row r="144" spans="1:27" x14ac:dyDescent="0.15">
      <c r="A144" s="65">
        <v>42</v>
      </c>
      <c r="B144" s="49" t="str">
        <f t="shared" si="23"/>
        <v xml:space="preserve"> - </v>
      </c>
      <c r="C144" s="63" t="str">
        <f t="shared" si="27"/>
        <v xml:space="preserve"> - </v>
      </c>
      <c r="D144" s="245">
        <f t="shared" si="22"/>
        <v>0</v>
      </c>
      <c r="E144" s="245">
        <f t="shared" si="22"/>
        <v>0</v>
      </c>
      <c r="F144" s="245">
        <f t="shared" si="22"/>
        <v>0</v>
      </c>
      <c r="G144" s="34" t="str">
        <f t="shared" si="24"/>
        <v xml:space="preserve"> - </v>
      </c>
      <c r="H144" s="34" t="str">
        <f t="shared" si="25"/>
        <v xml:space="preserve"> - </v>
      </c>
      <c r="I144" s="31" t="str">
        <f t="shared" si="26"/>
        <v xml:space="preserve"> - </v>
      </c>
      <c r="J144" s="234">
        <f t="shared" si="28"/>
        <v>0</v>
      </c>
      <c r="S144" s="30"/>
      <c r="AA144" s="335">
        <f>IFERROR(H144/(1+NPVReport!$B$2)^B144,0)</f>
        <v>0</v>
      </c>
    </row>
    <row r="145" spans="1:27" x14ac:dyDescent="0.15">
      <c r="A145" s="65">
        <v>43</v>
      </c>
      <c r="B145" s="49" t="str">
        <f t="shared" si="23"/>
        <v xml:space="preserve"> - </v>
      </c>
      <c r="C145" s="63" t="str">
        <f t="shared" si="27"/>
        <v xml:space="preserve"> - </v>
      </c>
      <c r="D145" s="245">
        <f t="shared" si="22"/>
        <v>0</v>
      </c>
      <c r="E145" s="245">
        <f t="shared" si="22"/>
        <v>0</v>
      </c>
      <c r="F145" s="245">
        <f t="shared" si="22"/>
        <v>0</v>
      </c>
      <c r="G145" s="34" t="str">
        <f t="shared" si="24"/>
        <v xml:space="preserve"> - </v>
      </c>
      <c r="H145" s="34" t="str">
        <f t="shared" si="25"/>
        <v xml:space="preserve"> - </v>
      </c>
      <c r="I145" s="31" t="str">
        <f t="shared" si="26"/>
        <v xml:space="preserve"> - </v>
      </c>
      <c r="J145" s="234">
        <f t="shared" si="28"/>
        <v>0</v>
      </c>
      <c r="S145" s="30"/>
      <c r="AA145" s="335">
        <f>IFERROR(H145/(1+NPVReport!$B$2)^B145,0)</f>
        <v>0</v>
      </c>
    </row>
    <row r="146" spans="1:27" x14ac:dyDescent="0.15">
      <c r="A146" s="65">
        <v>44</v>
      </c>
      <c r="B146" s="49" t="str">
        <f t="shared" si="23"/>
        <v xml:space="preserve"> - </v>
      </c>
      <c r="C146" s="63" t="str">
        <f t="shared" si="27"/>
        <v xml:space="preserve"> - </v>
      </c>
      <c r="D146" s="245">
        <f t="shared" si="22"/>
        <v>0</v>
      </c>
      <c r="E146" s="245">
        <f t="shared" si="22"/>
        <v>0</v>
      </c>
      <c r="F146" s="245">
        <f t="shared" si="22"/>
        <v>0</v>
      </c>
      <c r="G146" s="34" t="str">
        <f t="shared" si="24"/>
        <v xml:space="preserve"> - </v>
      </c>
      <c r="H146" s="34" t="str">
        <f t="shared" si="25"/>
        <v xml:space="preserve"> - </v>
      </c>
      <c r="I146" s="31" t="str">
        <f t="shared" si="26"/>
        <v xml:space="preserve"> - </v>
      </c>
      <c r="J146" s="234">
        <f t="shared" si="28"/>
        <v>0</v>
      </c>
      <c r="S146" s="30"/>
      <c r="AA146" s="335">
        <f>IFERROR(H146/(1+NPVReport!$B$2)^B146,0)</f>
        <v>0</v>
      </c>
    </row>
    <row r="147" spans="1:27" x14ac:dyDescent="0.15">
      <c r="A147" s="65">
        <v>45</v>
      </c>
      <c r="B147" s="49" t="str">
        <f t="shared" si="23"/>
        <v xml:space="preserve"> - </v>
      </c>
      <c r="C147" s="63" t="str">
        <f t="shared" si="27"/>
        <v xml:space="preserve"> - </v>
      </c>
      <c r="D147" s="245">
        <f t="shared" si="22"/>
        <v>0</v>
      </c>
      <c r="E147" s="245">
        <f t="shared" si="22"/>
        <v>0</v>
      </c>
      <c r="F147" s="245">
        <f t="shared" si="22"/>
        <v>0</v>
      </c>
      <c r="G147" s="34" t="str">
        <f t="shared" si="24"/>
        <v xml:space="preserve"> - </v>
      </c>
      <c r="H147" s="34" t="str">
        <f t="shared" si="25"/>
        <v xml:space="preserve"> - </v>
      </c>
      <c r="I147" s="31" t="str">
        <f t="shared" si="26"/>
        <v xml:space="preserve"> - </v>
      </c>
      <c r="J147" s="234">
        <f t="shared" si="28"/>
        <v>0</v>
      </c>
      <c r="S147" s="30"/>
      <c r="AA147" s="335">
        <f>IFERROR(H147/(1+NPVReport!$B$2)^B147,0)</f>
        <v>0</v>
      </c>
    </row>
    <row r="148" spans="1:27" x14ac:dyDescent="0.15">
      <c r="A148" s="65">
        <v>46</v>
      </c>
      <c r="B148" s="49" t="str">
        <f t="shared" si="23"/>
        <v xml:space="preserve"> - </v>
      </c>
      <c r="C148" s="63" t="str">
        <f t="shared" si="27"/>
        <v xml:space="preserve"> - </v>
      </c>
      <c r="D148" s="245">
        <f t="shared" si="22"/>
        <v>0</v>
      </c>
      <c r="E148" s="245">
        <f t="shared" si="22"/>
        <v>0</v>
      </c>
      <c r="F148" s="245">
        <f t="shared" si="22"/>
        <v>0</v>
      </c>
      <c r="G148" s="34" t="str">
        <f t="shared" si="24"/>
        <v xml:space="preserve"> - </v>
      </c>
      <c r="H148" s="34" t="str">
        <f t="shared" si="25"/>
        <v xml:space="preserve"> - </v>
      </c>
      <c r="I148" s="31" t="str">
        <f t="shared" si="26"/>
        <v xml:space="preserve"> - </v>
      </c>
      <c r="J148" s="234">
        <f t="shared" si="28"/>
        <v>0</v>
      </c>
      <c r="S148" s="30"/>
      <c r="AA148" s="335">
        <f>IFERROR(H148/(1+NPVReport!$B$2)^B148,0)</f>
        <v>0</v>
      </c>
    </row>
    <row r="149" spans="1:27" x14ac:dyDescent="0.15">
      <c r="A149" s="65">
        <v>47</v>
      </c>
      <c r="B149" s="49" t="str">
        <f t="shared" si="23"/>
        <v xml:space="preserve"> - </v>
      </c>
      <c r="C149" s="63" t="str">
        <f t="shared" si="27"/>
        <v xml:space="preserve"> - </v>
      </c>
      <c r="D149" s="245">
        <f t="shared" si="22"/>
        <v>0</v>
      </c>
      <c r="E149" s="245">
        <f t="shared" si="22"/>
        <v>0</v>
      </c>
      <c r="F149" s="245">
        <f t="shared" si="22"/>
        <v>0</v>
      </c>
      <c r="G149" s="34" t="str">
        <f t="shared" si="24"/>
        <v xml:space="preserve"> - </v>
      </c>
      <c r="H149" s="34" t="str">
        <f t="shared" si="25"/>
        <v xml:space="preserve"> - </v>
      </c>
      <c r="I149" s="31" t="str">
        <f t="shared" si="26"/>
        <v xml:space="preserve"> - </v>
      </c>
      <c r="J149" s="234">
        <f t="shared" si="28"/>
        <v>0</v>
      </c>
      <c r="S149" s="30"/>
      <c r="AA149" s="335">
        <f>IFERROR(H149/(1+NPVReport!$B$2)^B149,0)</f>
        <v>0</v>
      </c>
    </row>
    <row r="150" spans="1:27" x14ac:dyDescent="0.15">
      <c r="A150" s="65">
        <v>48</v>
      </c>
      <c r="B150" s="49" t="str">
        <f t="shared" si="23"/>
        <v xml:space="preserve"> - </v>
      </c>
      <c r="C150" s="63" t="str">
        <f t="shared" si="27"/>
        <v xml:space="preserve"> - </v>
      </c>
      <c r="D150" s="245">
        <f t="shared" si="22"/>
        <v>0</v>
      </c>
      <c r="E150" s="245">
        <f t="shared" si="22"/>
        <v>0</v>
      </c>
      <c r="F150" s="245">
        <f t="shared" si="22"/>
        <v>0</v>
      </c>
      <c r="G150" s="34" t="str">
        <f t="shared" si="24"/>
        <v xml:space="preserve"> - </v>
      </c>
      <c r="H150" s="34" t="str">
        <f t="shared" si="25"/>
        <v xml:space="preserve"> - </v>
      </c>
      <c r="I150" s="31" t="str">
        <f t="shared" si="26"/>
        <v xml:space="preserve"> - </v>
      </c>
      <c r="J150" s="234">
        <f t="shared" si="28"/>
        <v>0</v>
      </c>
      <c r="S150" s="30"/>
      <c r="AA150" s="335">
        <f>IFERROR(H150/(1+NPVReport!$B$2)^B150,0)</f>
        <v>0</v>
      </c>
    </row>
    <row r="151" spans="1:27" x14ac:dyDescent="0.15">
      <c r="A151" s="65">
        <v>49</v>
      </c>
      <c r="B151" s="49" t="str">
        <f t="shared" si="23"/>
        <v xml:space="preserve"> - </v>
      </c>
      <c r="C151" s="63" t="str">
        <f t="shared" si="27"/>
        <v xml:space="preserve"> - </v>
      </c>
      <c r="D151" s="245">
        <f t="shared" si="22"/>
        <v>0</v>
      </c>
      <c r="E151" s="245">
        <f t="shared" si="22"/>
        <v>0</v>
      </c>
      <c r="F151" s="245">
        <f t="shared" si="22"/>
        <v>0</v>
      </c>
      <c r="G151" s="34" t="str">
        <f t="shared" si="24"/>
        <v xml:space="preserve"> - </v>
      </c>
      <c r="H151" s="34" t="str">
        <f t="shared" si="25"/>
        <v xml:space="preserve"> - </v>
      </c>
      <c r="I151" s="31" t="str">
        <f t="shared" si="26"/>
        <v xml:space="preserve"> - </v>
      </c>
      <c r="J151" s="234">
        <f t="shared" si="28"/>
        <v>0</v>
      </c>
      <c r="S151" s="30"/>
      <c r="AA151" s="335">
        <f>IFERROR(H151/(1+NPVReport!$B$2)^B151,0)</f>
        <v>0</v>
      </c>
    </row>
    <row r="152" spans="1:27" x14ac:dyDescent="0.15">
      <c r="A152" s="65">
        <v>50</v>
      </c>
      <c r="B152" s="49" t="str">
        <f t="shared" si="23"/>
        <v xml:space="preserve"> - </v>
      </c>
      <c r="C152" s="63" t="str">
        <f t="shared" si="27"/>
        <v xml:space="preserve"> - </v>
      </c>
      <c r="D152" s="245">
        <f t="shared" si="22"/>
        <v>0</v>
      </c>
      <c r="E152" s="245">
        <f t="shared" si="22"/>
        <v>0</v>
      </c>
      <c r="F152" s="245">
        <f t="shared" si="22"/>
        <v>0</v>
      </c>
      <c r="G152" s="34" t="str">
        <f t="shared" si="24"/>
        <v xml:space="preserve"> - </v>
      </c>
      <c r="H152" s="34" t="str">
        <f t="shared" si="25"/>
        <v xml:space="preserve"> - </v>
      </c>
      <c r="I152" s="31" t="str">
        <f t="shared" si="26"/>
        <v xml:space="preserve"> - </v>
      </c>
      <c r="J152" s="234">
        <f t="shared" si="28"/>
        <v>0</v>
      </c>
      <c r="S152" s="30"/>
      <c r="AA152" s="335">
        <f>IFERROR(H152/(1+NPVReport!$B$2)^B152,0)</f>
        <v>0</v>
      </c>
    </row>
    <row r="153" spans="1:27" x14ac:dyDescent="0.15">
      <c r="B153" s="3"/>
      <c r="C153" s="3" t="s">
        <v>17</v>
      </c>
      <c r="D153" s="35">
        <f>SUM(D103:D152)</f>
        <v>98384.225522143111</v>
      </c>
      <c r="E153" s="35">
        <f t="shared" ref="E153:H153" si="29">SUM(E103:E152)</f>
        <v>122643.61445071999</v>
      </c>
      <c r="F153" s="35">
        <f t="shared" si="29"/>
        <v>153483.89894529362</v>
      </c>
      <c r="G153" s="35">
        <f t="shared" si="29"/>
        <v>24259.388928576886</v>
      </c>
      <c r="H153" s="35">
        <f t="shared" si="29"/>
        <v>-30840.284494573625</v>
      </c>
      <c r="S153" s="30"/>
      <c r="AA153" s="335"/>
    </row>
    <row r="154" spans="1:27" x14ac:dyDescent="0.15">
      <c r="B154" s="3"/>
      <c r="C154" s="35"/>
      <c r="D154" s="35"/>
      <c r="E154" s="35"/>
      <c r="F154" s="277" t="s">
        <v>1127</v>
      </c>
      <c r="G154" s="35">
        <f t="shared" ref="G154:H154" si="30">NPV($G$94,G103:G152)</f>
        <v>19589.628178059189</v>
      </c>
      <c r="H154" s="35">
        <f t="shared" si="30"/>
        <v>-27436.560775912996</v>
      </c>
      <c r="S154" s="30"/>
      <c r="AA154" s="335"/>
    </row>
    <row r="155" spans="1:27" x14ac:dyDescent="0.15">
      <c r="S155" s="30"/>
      <c r="AA155" s="335"/>
    </row>
    <row r="156" spans="1:27" x14ac:dyDescent="0.15">
      <c r="C156" s="377" t="s">
        <v>1128</v>
      </c>
      <c r="D156" s="377"/>
      <c r="E156" s="377"/>
      <c r="F156" s="377"/>
      <c r="S156" s="30"/>
      <c r="AA156" s="335"/>
    </row>
    <row r="157" spans="1:27" ht="34.9" customHeight="1" x14ac:dyDescent="0.15">
      <c r="C157" s="131" t="s">
        <v>1011</v>
      </c>
      <c r="D157" s="132" t="s">
        <v>37</v>
      </c>
      <c r="E157" s="131" t="s">
        <v>1120</v>
      </c>
      <c r="F157" s="131" t="s">
        <v>1121</v>
      </c>
      <c r="L157" s="365" t="s">
        <v>1129</v>
      </c>
      <c r="M157" s="365"/>
      <c r="N157" s="365"/>
      <c r="O157" s="365"/>
      <c r="P157" s="365"/>
      <c r="S157" s="30"/>
    </row>
    <row r="158" spans="1:27" x14ac:dyDescent="0.15">
      <c r="A158" s="65">
        <v>1</v>
      </c>
      <c r="C158" s="49">
        <f t="shared" ref="C158:C189" si="31">IF(A158&lt;=$G$90,A158," - ")</f>
        <v>1</v>
      </c>
      <c r="D158" s="63">
        <f>C103</f>
        <v>2026</v>
      </c>
      <c r="E158" s="245"/>
      <c r="F158" s="245"/>
      <c r="G158" s="31" t="str">
        <f t="shared" ref="G158:G189" si="32">IF(D158=" - ",IF(SUM(E158:F158)&gt;0,"ERROR"," - ")," - ")</f>
        <v xml:space="preserve"> - </v>
      </c>
      <c r="L158" s="365"/>
      <c r="M158" s="365"/>
      <c r="N158" s="365"/>
      <c r="O158" s="365"/>
      <c r="P158" s="365"/>
      <c r="S158" s="30"/>
    </row>
    <row r="159" spans="1:27" x14ac:dyDescent="0.15">
      <c r="A159" s="65">
        <v>2</v>
      </c>
      <c r="C159" s="49">
        <f t="shared" si="31"/>
        <v>2</v>
      </c>
      <c r="D159" s="63">
        <f t="shared" ref="D159:D190" si="33">IF(A159&lt;=$G$90,D158+1, " - ")</f>
        <v>2027</v>
      </c>
      <c r="E159" s="245"/>
      <c r="F159" s="245"/>
      <c r="G159" s="31" t="str">
        <f t="shared" si="32"/>
        <v xml:space="preserve"> - </v>
      </c>
      <c r="L159" s="365"/>
      <c r="M159" s="365"/>
      <c r="N159" s="365"/>
      <c r="O159" s="365"/>
      <c r="P159" s="365"/>
      <c r="S159" s="30"/>
    </row>
    <row r="160" spans="1:27" x14ac:dyDescent="0.15">
      <c r="A160" s="65">
        <v>3</v>
      </c>
      <c r="C160" s="49">
        <f t="shared" si="31"/>
        <v>3</v>
      </c>
      <c r="D160" s="63">
        <f t="shared" si="33"/>
        <v>2028</v>
      </c>
      <c r="E160" s="245"/>
      <c r="F160" s="245"/>
      <c r="G160" s="31" t="str">
        <f t="shared" si="32"/>
        <v xml:space="preserve"> - </v>
      </c>
      <c r="L160" s="365"/>
      <c r="M160" s="365"/>
      <c r="N160" s="365"/>
      <c r="O160" s="365"/>
      <c r="P160" s="365"/>
      <c r="S160" s="30"/>
    </row>
    <row r="161" spans="1:19" x14ac:dyDescent="0.15">
      <c r="A161" s="65">
        <v>4</v>
      </c>
      <c r="C161" s="49">
        <f t="shared" si="31"/>
        <v>4</v>
      </c>
      <c r="D161" s="63">
        <f t="shared" si="33"/>
        <v>2029</v>
      </c>
      <c r="E161" s="245"/>
      <c r="F161" s="245"/>
      <c r="G161" s="31" t="str">
        <f t="shared" si="32"/>
        <v xml:space="preserve"> - </v>
      </c>
      <c r="L161" s="365"/>
      <c r="M161" s="365"/>
      <c r="N161" s="365"/>
      <c r="O161" s="365"/>
      <c r="P161" s="365"/>
      <c r="S161" s="30"/>
    </row>
    <row r="162" spans="1:19" x14ac:dyDescent="0.15">
      <c r="A162" s="65">
        <v>5</v>
      </c>
      <c r="C162" s="49">
        <f t="shared" si="31"/>
        <v>5</v>
      </c>
      <c r="D162" s="63">
        <f t="shared" si="33"/>
        <v>2030</v>
      </c>
      <c r="E162" s="245"/>
      <c r="F162" s="245"/>
      <c r="G162" s="31" t="str">
        <f t="shared" si="32"/>
        <v xml:space="preserve"> - </v>
      </c>
      <c r="L162" s="365"/>
      <c r="M162" s="365"/>
      <c r="N162" s="365"/>
      <c r="O162" s="365"/>
      <c r="P162" s="365"/>
      <c r="S162" s="30"/>
    </row>
    <row r="163" spans="1:19" x14ac:dyDescent="0.15">
      <c r="A163" s="65">
        <v>6</v>
      </c>
      <c r="C163" s="49">
        <f t="shared" si="31"/>
        <v>6</v>
      </c>
      <c r="D163" s="63">
        <f t="shared" si="33"/>
        <v>2031</v>
      </c>
      <c r="E163" s="245"/>
      <c r="F163" s="245"/>
      <c r="G163" s="31" t="str">
        <f t="shared" si="32"/>
        <v xml:space="preserve"> - </v>
      </c>
      <c r="L163" s="365"/>
      <c r="M163" s="365"/>
      <c r="N163" s="365"/>
      <c r="O163" s="365"/>
      <c r="P163" s="365"/>
      <c r="S163" s="30"/>
    </row>
    <row r="164" spans="1:19" x14ac:dyDescent="0.15">
      <c r="A164" s="65">
        <v>7</v>
      </c>
      <c r="C164" s="49">
        <f t="shared" si="31"/>
        <v>7</v>
      </c>
      <c r="D164" s="63">
        <f t="shared" si="33"/>
        <v>2032</v>
      </c>
      <c r="E164" s="245"/>
      <c r="F164" s="245"/>
      <c r="G164" s="31" t="str">
        <f t="shared" si="32"/>
        <v xml:space="preserve"> - </v>
      </c>
      <c r="L164" s="365"/>
      <c r="M164" s="365"/>
      <c r="N164" s="365"/>
      <c r="O164" s="365"/>
      <c r="P164" s="365"/>
      <c r="S164" s="30"/>
    </row>
    <row r="165" spans="1:19" x14ac:dyDescent="0.15">
      <c r="A165" s="65">
        <v>8</v>
      </c>
      <c r="C165" s="49">
        <f t="shared" si="31"/>
        <v>8</v>
      </c>
      <c r="D165" s="63">
        <f t="shared" si="33"/>
        <v>2033</v>
      </c>
      <c r="E165" s="245"/>
      <c r="F165" s="245"/>
      <c r="G165" s="31" t="str">
        <f t="shared" si="32"/>
        <v xml:space="preserve"> - </v>
      </c>
      <c r="L165" s="365"/>
      <c r="M165" s="365"/>
      <c r="N165" s="365"/>
      <c r="O165" s="365"/>
      <c r="P165" s="365"/>
      <c r="S165" s="30"/>
    </row>
    <row r="166" spans="1:19" x14ac:dyDescent="0.15">
      <c r="A166" s="65">
        <v>9</v>
      </c>
      <c r="C166" s="49">
        <f t="shared" si="31"/>
        <v>9</v>
      </c>
      <c r="D166" s="63">
        <f t="shared" si="33"/>
        <v>2034</v>
      </c>
      <c r="E166" s="245"/>
      <c r="F166" s="245"/>
      <c r="G166" s="31" t="str">
        <f t="shared" si="32"/>
        <v xml:space="preserve"> - </v>
      </c>
      <c r="L166" s="365"/>
      <c r="M166" s="365"/>
      <c r="N166" s="365"/>
      <c r="O166" s="365"/>
      <c r="P166" s="365"/>
      <c r="S166" s="30"/>
    </row>
    <row r="167" spans="1:19" x14ac:dyDescent="0.15">
      <c r="A167" s="65">
        <v>10</v>
      </c>
      <c r="C167" s="49">
        <f t="shared" si="31"/>
        <v>10</v>
      </c>
      <c r="D167" s="63">
        <f t="shared" si="33"/>
        <v>2035</v>
      </c>
      <c r="E167" s="245"/>
      <c r="F167" s="245"/>
      <c r="G167" s="31" t="str">
        <f t="shared" si="32"/>
        <v xml:space="preserve"> - </v>
      </c>
      <c r="L167" s="365"/>
      <c r="M167" s="365"/>
      <c r="N167" s="365"/>
      <c r="O167" s="365"/>
      <c r="P167" s="365"/>
      <c r="S167" s="30"/>
    </row>
    <row r="168" spans="1:19" x14ac:dyDescent="0.15">
      <c r="A168" s="65">
        <v>11</v>
      </c>
      <c r="C168" s="49">
        <f t="shared" si="31"/>
        <v>11</v>
      </c>
      <c r="D168" s="63">
        <f t="shared" si="33"/>
        <v>2036</v>
      </c>
      <c r="E168" s="245"/>
      <c r="F168" s="245"/>
      <c r="G168" s="31" t="str">
        <f t="shared" si="32"/>
        <v xml:space="preserve"> - </v>
      </c>
      <c r="L168" s="365"/>
      <c r="M168" s="365"/>
      <c r="N168" s="365"/>
      <c r="O168" s="365"/>
      <c r="P168" s="365"/>
      <c r="S168" s="30"/>
    </row>
    <row r="169" spans="1:19" x14ac:dyDescent="0.15">
      <c r="A169" s="65">
        <v>12</v>
      </c>
      <c r="C169" s="49">
        <f t="shared" si="31"/>
        <v>12</v>
      </c>
      <c r="D169" s="63">
        <f t="shared" si="33"/>
        <v>2037</v>
      </c>
      <c r="E169" s="245"/>
      <c r="F169" s="245"/>
      <c r="G169" s="31" t="str">
        <f t="shared" si="32"/>
        <v xml:space="preserve"> - </v>
      </c>
      <c r="L169" s="365"/>
      <c r="M169" s="365"/>
      <c r="N169" s="365"/>
      <c r="O169" s="365"/>
      <c r="P169" s="365"/>
      <c r="S169" s="30"/>
    </row>
    <row r="170" spans="1:19" x14ac:dyDescent="0.15">
      <c r="A170" s="65">
        <v>13</v>
      </c>
      <c r="C170" s="49">
        <f t="shared" si="31"/>
        <v>13</v>
      </c>
      <c r="D170" s="63">
        <f t="shared" si="33"/>
        <v>2038</v>
      </c>
      <c r="E170" s="245"/>
      <c r="F170" s="245"/>
      <c r="G170" s="31" t="str">
        <f t="shared" si="32"/>
        <v xml:space="preserve"> - </v>
      </c>
      <c r="L170" s="365"/>
      <c r="M170" s="365"/>
      <c r="N170" s="365"/>
      <c r="O170" s="365"/>
      <c r="P170" s="365"/>
      <c r="S170" s="30"/>
    </row>
    <row r="171" spans="1:19" x14ac:dyDescent="0.15">
      <c r="A171" s="65">
        <v>14</v>
      </c>
      <c r="C171" s="49">
        <f t="shared" si="31"/>
        <v>14</v>
      </c>
      <c r="D171" s="63">
        <f t="shared" si="33"/>
        <v>2039</v>
      </c>
      <c r="E171" s="245"/>
      <c r="F171" s="245"/>
      <c r="G171" s="31" t="str">
        <f t="shared" si="32"/>
        <v xml:space="preserve"> - </v>
      </c>
      <c r="L171" s="365"/>
      <c r="M171" s="365"/>
      <c r="N171" s="365"/>
      <c r="O171" s="365"/>
      <c r="P171" s="365"/>
      <c r="S171" s="30"/>
    </row>
    <row r="172" spans="1:19" x14ac:dyDescent="0.15">
      <c r="A172" s="65">
        <v>15</v>
      </c>
      <c r="C172" s="49">
        <f t="shared" si="31"/>
        <v>15</v>
      </c>
      <c r="D172" s="63">
        <f t="shared" si="33"/>
        <v>2040</v>
      </c>
      <c r="E172" s="245"/>
      <c r="F172" s="245"/>
      <c r="G172" s="31" t="str">
        <f t="shared" si="32"/>
        <v xml:space="preserve"> - </v>
      </c>
      <c r="L172" s="365"/>
      <c r="M172" s="365"/>
      <c r="N172" s="365"/>
      <c r="O172" s="365"/>
      <c r="P172" s="365"/>
      <c r="S172" s="30"/>
    </row>
    <row r="173" spans="1:19" x14ac:dyDescent="0.15">
      <c r="A173" s="65">
        <v>16</v>
      </c>
      <c r="C173" s="49" t="str">
        <f t="shared" si="31"/>
        <v xml:space="preserve"> - </v>
      </c>
      <c r="D173" s="63" t="str">
        <f t="shared" si="33"/>
        <v xml:space="preserve"> - </v>
      </c>
      <c r="E173" s="245"/>
      <c r="F173" s="245"/>
      <c r="G173" s="31" t="str">
        <f t="shared" si="32"/>
        <v xml:space="preserve"> - </v>
      </c>
      <c r="L173" s="365"/>
      <c r="M173" s="365"/>
      <c r="N173" s="365"/>
      <c r="O173" s="365"/>
      <c r="P173" s="365"/>
      <c r="S173" s="30"/>
    </row>
    <row r="174" spans="1:19" x14ac:dyDescent="0.15">
      <c r="A174" s="65">
        <v>17</v>
      </c>
      <c r="C174" s="49" t="str">
        <f t="shared" si="31"/>
        <v xml:space="preserve"> - </v>
      </c>
      <c r="D174" s="63" t="str">
        <f t="shared" si="33"/>
        <v xml:space="preserve"> - </v>
      </c>
      <c r="E174" s="245"/>
      <c r="F174" s="245"/>
      <c r="G174" s="31" t="str">
        <f t="shared" si="32"/>
        <v xml:space="preserve"> - </v>
      </c>
      <c r="L174" s="365"/>
      <c r="M174" s="365"/>
      <c r="N174" s="365"/>
      <c r="O174" s="365"/>
      <c r="P174" s="365"/>
      <c r="S174" s="30"/>
    </row>
    <row r="175" spans="1:19" x14ac:dyDescent="0.15">
      <c r="A175" s="65">
        <v>18</v>
      </c>
      <c r="C175" s="49" t="str">
        <f t="shared" si="31"/>
        <v xml:space="preserve"> - </v>
      </c>
      <c r="D175" s="63" t="str">
        <f t="shared" si="33"/>
        <v xml:space="preserve"> - </v>
      </c>
      <c r="E175" s="245"/>
      <c r="F175" s="245"/>
      <c r="G175" s="31" t="str">
        <f t="shared" si="32"/>
        <v xml:space="preserve"> - </v>
      </c>
      <c r="L175" s="365"/>
      <c r="M175" s="365"/>
      <c r="N175" s="365"/>
      <c r="O175" s="365"/>
      <c r="P175" s="365"/>
      <c r="S175" s="30"/>
    </row>
    <row r="176" spans="1:19" x14ac:dyDescent="0.15">
      <c r="A176" s="65">
        <v>19</v>
      </c>
      <c r="C176" s="49" t="str">
        <f t="shared" si="31"/>
        <v xml:space="preserve"> - </v>
      </c>
      <c r="D176" s="63" t="str">
        <f t="shared" si="33"/>
        <v xml:space="preserve"> - </v>
      </c>
      <c r="E176" s="245"/>
      <c r="F176" s="245"/>
      <c r="G176" s="31" t="str">
        <f t="shared" si="32"/>
        <v xml:space="preserve"> - </v>
      </c>
      <c r="L176" s="365"/>
      <c r="M176" s="365"/>
      <c r="N176" s="365"/>
      <c r="O176" s="365"/>
      <c r="P176" s="365"/>
      <c r="S176" s="30"/>
    </row>
    <row r="177" spans="1:19" x14ac:dyDescent="0.15">
      <c r="A177" s="65">
        <v>20</v>
      </c>
      <c r="C177" s="49" t="str">
        <f t="shared" si="31"/>
        <v xml:space="preserve"> - </v>
      </c>
      <c r="D177" s="63" t="str">
        <f t="shared" si="33"/>
        <v xml:space="preserve"> - </v>
      </c>
      <c r="E177" s="245"/>
      <c r="F177" s="245"/>
      <c r="G177" s="31" t="str">
        <f t="shared" si="32"/>
        <v xml:space="preserve"> - </v>
      </c>
      <c r="L177" s="365"/>
      <c r="M177" s="365"/>
      <c r="N177" s="365"/>
      <c r="O177" s="365"/>
      <c r="P177" s="365"/>
      <c r="S177" s="30"/>
    </row>
    <row r="178" spans="1:19" x14ac:dyDescent="0.15">
      <c r="A178" s="65">
        <v>21</v>
      </c>
      <c r="C178" s="49" t="str">
        <f t="shared" si="31"/>
        <v xml:space="preserve"> - </v>
      </c>
      <c r="D178" s="63" t="str">
        <f t="shared" si="33"/>
        <v xml:space="preserve"> - </v>
      </c>
      <c r="E178" s="245"/>
      <c r="F178" s="245"/>
      <c r="G178" s="31" t="str">
        <f t="shared" si="32"/>
        <v xml:space="preserve"> - </v>
      </c>
      <c r="L178" s="365"/>
      <c r="M178" s="365"/>
      <c r="N178" s="365"/>
      <c r="O178" s="365"/>
      <c r="P178" s="365"/>
      <c r="S178" s="30"/>
    </row>
    <row r="179" spans="1:19" x14ac:dyDescent="0.15">
      <c r="A179" s="65">
        <v>22</v>
      </c>
      <c r="C179" s="49" t="str">
        <f t="shared" si="31"/>
        <v xml:space="preserve"> - </v>
      </c>
      <c r="D179" s="63" t="str">
        <f t="shared" si="33"/>
        <v xml:space="preserve"> - </v>
      </c>
      <c r="E179" s="245"/>
      <c r="F179" s="245"/>
      <c r="G179" s="31" t="str">
        <f t="shared" si="32"/>
        <v xml:space="preserve"> - </v>
      </c>
      <c r="S179" s="30"/>
    </row>
    <row r="180" spans="1:19" x14ac:dyDescent="0.15">
      <c r="A180" s="65">
        <v>23</v>
      </c>
      <c r="C180" s="49" t="str">
        <f t="shared" si="31"/>
        <v xml:space="preserve"> - </v>
      </c>
      <c r="D180" s="63" t="str">
        <f t="shared" si="33"/>
        <v xml:space="preserve"> - </v>
      </c>
      <c r="E180" s="245"/>
      <c r="F180" s="245"/>
      <c r="G180" s="31" t="str">
        <f t="shared" si="32"/>
        <v xml:space="preserve"> - </v>
      </c>
      <c r="S180" s="30"/>
    </row>
    <row r="181" spans="1:19" x14ac:dyDescent="0.15">
      <c r="A181" s="65">
        <v>24</v>
      </c>
      <c r="C181" s="49" t="str">
        <f t="shared" si="31"/>
        <v xml:space="preserve"> - </v>
      </c>
      <c r="D181" s="63" t="str">
        <f t="shared" si="33"/>
        <v xml:space="preserve"> - </v>
      </c>
      <c r="E181" s="245"/>
      <c r="F181" s="245"/>
      <c r="G181" s="31" t="str">
        <f t="shared" si="32"/>
        <v xml:space="preserve"> - </v>
      </c>
      <c r="J181" s="328" t="s">
        <v>1278</v>
      </c>
      <c r="K181" s="328"/>
      <c r="L181" s="328"/>
      <c r="M181" s="328"/>
      <c r="N181" s="328"/>
      <c r="O181" s="328"/>
      <c r="P181" s="328"/>
      <c r="S181" s="30"/>
    </row>
    <row r="182" spans="1:19" ht="11.65" customHeight="1" x14ac:dyDescent="0.15">
      <c r="A182" s="65">
        <v>25</v>
      </c>
      <c r="C182" s="49" t="str">
        <f t="shared" si="31"/>
        <v xml:space="preserve"> - </v>
      </c>
      <c r="D182" s="63" t="str">
        <f t="shared" si="33"/>
        <v xml:space="preserve"> - </v>
      </c>
      <c r="E182" s="245"/>
      <c r="F182" s="245"/>
      <c r="G182" s="31" t="str">
        <f t="shared" si="32"/>
        <v xml:space="preserve"> - </v>
      </c>
      <c r="J182" s="365" t="s">
        <v>1284</v>
      </c>
      <c r="K182" s="365"/>
      <c r="L182" s="365"/>
      <c r="M182" s="365"/>
      <c r="N182" s="365"/>
      <c r="O182" s="365"/>
      <c r="P182" s="365"/>
      <c r="S182" s="30"/>
    </row>
    <row r="183" spans="1:19" x14ac:dyDescent="0.15">
      <c r="A183" s="65">
        <v>26</v>
      </c>
      <c r="C183" s="49" t="str">
        <f t="shared" si="31"/>
        <v xml:space="preserve"> - </v>
      </c>
      <c r="D183" s="63" t="str">
        <f t="shared" si="33"/>
        <v xml:space="preserve"> - </v>
      </c>
      <c r="E183" s="245"/>
      <c r="F183" s="245"/>
      <c r="G183" s="31" t="str">
        <f t="shared" si="32"/>
        <v xml:space="preserve"> - </v>
      </c>
      <c r="J183" s="365"/>
      <c r="K183" s="365"/>
      <c r="L183" s="365"/>
      <c r="M183" s="365"/>
      <c r="N183" s="365"/>
      <c r="O183" s="365"/>
      <c r="P183" s="365"/>
      <c r="S183" s="30"/>
    </row>
    <row r="184" spans="1:19" x14ac:dyDescent="0.15">
      <c r="A184" s="65">
        <v>27</v>
      </c>
      <c r="C184" s="49" t="str">
        <f t="shared" si="31"/>
        <v xml:space="preserve"> - </v>
      </c>
      <c r="D184" s="63" t="str">
        <f t="shared" si="33"/>
        <v xml:space="preserve"> - </v>
      </c>
      <c r="E184" s="245"/>
      <c r="F184" s="245"/>
      <c r="G184" s="31" t="str">
        <f t="shared" si="32"/>
        <v xml:space="preserve"> - </v>
      </c>
      <c r="J184" s="365"/>
      <c r="K184" s="365"/>
      <c r="L184" s="365"/>
      <c r="M184" s="365"/>
      <c r="N184" s="365"/>
      <c r="O184" s="365"/>
      <c r="P184" s="365"/>
      <c r="S184" s="30"/>
    </row>
    <row r="185" spans="1:19" x14ac:dyDescent="0.15">
      <c r="A185" s="65">
        <v>28</v>
      </c>
      <c r="C185" s="49" t="str">
        <f t="shared" si="31"/>
        <v xml:space="preserve"> - </v>
      </c>
      <c r="D185" s="63" t="str">
        <f t="shared" si="33"/>
        <v xml:space="preserve"> - </v>
      </c>
      <c r="E185" s="245"/>
      <c r="F185" s="245"/>
      <c r="G185" s="31" t="str">
        <f t="shared" si="32"/>
        <v xml:space="preserve"> - </v>
      </c>
      <c r="J185" s="365"/>
      <c r="K185" s="365"/>
      <c r="L185" s="365"/>
      <c r="M185" s="365"/>
      <c r="N185" s="365"/>
      <c r="O185" s="365"/>
      <c r="P185" s="365"/>
      <c r="S185" s="30"/>
    </row>
    <row r="186" spans="1:19" x14ac:dyDescent="0.15">
      <c r="A186" s="65">
        <v>29</v>
      </c>
      <c r="C186" s="49" t="str">
        <f t="shared" si="31"/>
        <v xml:space="preserve"> - </v>
      </c>
      <c r="D186" s="63" t="str">
        <f t="shared" si="33"/>
        <v xml:space="preserve"> - </v>
      </c>
      <c r="E186" s="245"/>
      <c r="F186" s="245"/>
      <c r="G186" s="31" t="str">
        <f t="shared" si="32"/>
        <v xml:space="preserve"> - </v>
      </c>
      <c r="J186" s="365"/>
      <c r="K186" s="365"/>
      <c r="L186" s="365"/>
      <c r="M186" s="365"/>
      <c r="N186" s="365"/>
      <c r="O186" s="365"/>
      <c r="P186" s="365"/>
      <c r="S186" s="30"/>
    </row>
    <row r="187" spans="1:19" x14ac:dyDescent="0.15">
      <c r="A187" s="65">
        <v>30</v>
      </c>
      <c r="C187" s="49" t="str">
        <f t="shared" si="31"/>
        <v xml:space="preserve"> - </v>
      </c>
      <c r="D187" s="63" t="str">
        <f t="shared" si="33"/>
        <v xml:space="preserve"> - </v>
      </c>
      <c r="E187" s="245"/>
      <c r="F187" s="245"/>
      <c r="G187" s="31" t="str">
        <f t="shared" si="32"/>
        <v xml:space="preserve"> - </v>
      </c>
      <c r="J187" s="365"/>
      <c r="K187" s="365"/>
      <c r="L187" s="365"/>
      <c r="M187" s="365"/>
      <c r="N187" s="365"/>
      <c r="O187" s="365"/>
      <c r="P187" s="365"/>
      <c r="S187" s="30"/>
    </row>
    <row r="188" spans="1:19" x14ac:dyDescent="0.15">
      <c r="A188" s="65">
        <v>31</v>
      </c>
      <c r="C188" s="49" t="str">
        <f t="shared" si="31"/>
        <v xml:space="preserve"> - </v>
      </c>
      <c r="D188" s="63" t="str">
        <f t="shared" si="33"/>
        <v xml:space="preserve"> - </v>
      </c>
      <c r="E188" s="245"/>
      <c r="F188" s="245"/>
      <c r="G188" s="31" t="str">
        <f t="shared" si="32"/>
        <v xml:space="preserve"> - </v>
      </c>
      <c r="J188" s="328"/>
      <c r="K188" s="328"/>
      <c r="L188" s="328"/>
      <c r="M188" s="328"/>
      <c r="N188" s="328"/>
      <c r="O188" s="328"/>
      <c r="P188" s="328"/>
      <c r="S188" s="30"/>
    </row>
    <row r="189" spans="1:19" x14ac:dyDescent="0.15">
      <c r="A189" s="65">
        <v>32</v>
      </c>
      <c r="C189" s="49" t="str">
        <f t="shared" si="31"/>
        <v xml:space="preserve"> - </v>
      </c>
      <c r="D189" s="63" t="str">
        <f t="shared" si="33"/>
        <v xml:space="preserve"> - </v>
      </c>
      <c r="E189" s="245"/>
      <c r="F189" s="245"/>
      <c r="G189" s="31" t="str">
        <f t="shared" si="32"/>
        <v xml:space="preserve"> - </v>
      </c>
      <c r="J189" s="328" t="s">
        <v>1279</v>
      </c>
      <c r="K189" s="328"/>
      <c r="L189" s="249">
        <v>5</v>
      </c>
      <c r="M189" s="328" t="s">
        <v>1300</v>
      </c>
      <c r="N189" s="328"/>
      <c r="O189" s="328"/>
      <c r="P189" s="328"/>
      <c r="S189" s="30"/>
    </row>
    <row r="190" spans="1:19" x14ac:dyDescent="0.15">
      <c r="A190" s="65">
        <v>33</v>
      </c>
      <c r="C190" s="49" t="str">
        <f t="shared" ref="C190:C207" si="34">IF(A190&lt;=$G$90,A190," - ")</f>
        <v xml:space="preserve"> - </v>
      </c>
      <c r="D190" s="63" t="str">
        <f t="shared" si="33"/>
        <v xml:space="preserve"> - </v>
      </c>
      <c r="E190" s="245"/>
      <c r="F190" s="245"/>
      <c r="G190" s="31" t="str">
        <f t="shared" ref="G190:G207" si="35">IF(D190=" - ",IF(SUM(E190:F190)&gt;0,"ERROR"," - ")," - ")</f>
        <v xml:space="preserve"> - </v>
      </c>
      <c r="J190" s="328"/>
      <c r="K190" s="328"/>
      <c r="L190" s="328"/>
      <c r="M190" s="328"/>
      <c r="N190" s="328"/>
      <c r="O190" s="328"/>
      <c r="P190" s="328"/>
      <c r="S190" s="30"/>
    </row>
    <row r="191" spans="1:19" x14ac:dyDescent="0.15">
      <c r="A191" s="65">
        <v>34</v>
      </c>
      <c r="C191" s="49" t="str">
        <f t="shared" si="34"/>
        <v xml:space="preserve"> - </v>
      </c>
      <c r="D191" s="63" t="str">
        <f t="shared" ref="D191:D207" si="36">IF(A191&lt;=$G$90,D190+1, " - ")</f>
        <v xml:space="preserve"> - </v>
      </c>
      <c r="E191" s="245"/>
      <c r="F191" s="245"/>
      <c r="G191" s="31" t="str">
        <f t="shared" si="35"/>
        <v xml:space="preserve"> - </v>
      </c>
      <c r="J191" s="384" t="s">
        <v>1299</v>
      </c>
      <c r="K191" s="328"/>
      <c r="L191" s="328"/>
      <c r="M191" s="328"/>
      <c r="N191" s="328"/>
      <c r="O191" s="328"/>
      <c r="P191" s="328"/>
      <c r="S191" s="30"/>
    </row>
    <row r="192" spans="1:19" x14ac:dyDescent="0.15">
      <c r="A192" s="65">
        <v>35</v>
      </c>
      <c r="C192" s="49" t="str">
        <f t="shared" si="34"/>
        <v xml:space="preserve"> - </v>
      </c>
      <c r="D192" s="63" t="str">
        <f t="shared" si="36"/>
        <v xml:space="preserve"> - </v>
      </c>
      <c r="E192" s="245"/>
      <c r="F192" s="245"/>
      <c r="G192" s="31" t="str">
        <f t="shared" si="35"/>
        <v xml:space="preserve"> - </v>
      </c>
      <c r="J192" s="384"/>
      <c r="K192" s="328"/>
      <c r="L192" s="326">
        <v>8230</v>
      </c>
      <c r="M192" s="328" t="s">
        <v>1301</v>
      </c>
      <c r="N192" s="328"/>
      <c r="O192" s="328"/>
      <c r="P192" s="328"/>
      <c r="S192" s="30"/>
    </row>
    <row r="193" spans="1:20" x14ac:dyDescent="0.15">
      <c r="A193" s="65">
        <v>36</v>
      </c>
      <c r="C193" s="49" t="str">
        <f t="shared" si="34"/>
        <v xml:space="preserve"> - </v>
      </c>
      <c r="D193" s="63" t="str">
        <f t="shared" si="36"/>
        <v xml:space="preserve"> - </v>
      </c>
      <c r="E193" s="245"/>
      <c r="F193" s="245"/>
      <c r="G193" s="31" t="str">
        <f t="shared" si="35"/>
        <v xml:space="preserve"> - </v>
      </c>
      <c r="J193" s="328"/>
      <c r="K193" s="328"/>
      <c r="L193" s="328"/>
      <c r="M193" s="328"/>
      <c r="N193" s="328"/>
      <c r="O193" s="328"/>
      <c r="P193" s="328"/>
      <c r="Q193" s="332">
        <v>10791</v>
      </c>
      <c r="R193" s="65" t="s">
        <v>1285</v>
      </c>
      <c r="S193" s="65" t="s">
        <v>1286</v>
      </c>
      <c r="T193" s="65"/>
    </row>
    <row r="194" spans="1:20" x14ac:dyDescent="0.15">
      <c r="A194" s="65">
        <v>37</v>
      </c>
      <c r="C194" s="49" t="str">
        <f t="shared" si="34"/>
        <v xml:space="preserve"> - </v>
      </c>
      <c r="D194" s="63" t="str">
        <f t="shared" si="36"/>
        <v xml:space="preserve"> - </v>
      </c>
      <c r="E194" s="245"/>
      <c r="F194" s="245"/>
      <c r="G194" s="31" t="str">
        <f t="shared" si="35"/>
        <v xml:space="preserve"> - </v>
      </c>
      <c r="J194" s="328" t="s">
        <v>1280</v>
      </c>
      <c r="K194" s="328"/>
      <c r="L194" s="329">
        <f>L192/(Q193/1000)</f>
        <v>762.67259753498286</v>
      </c>
      <c r="M194" s="328" t="s">
        <v>1291</v>
      </c>
      <c r="N194" s="328"/>
      <c r="O194" s="328"/>
      <c r="P194" s="328"/>
      <c r="Q194" s="333" t="s">
        <v>1287</v>
      </c>
      <c r="R194" s="65"/>
      <c r="S194" s="65"/>
      <c r="T194" s="65"/>
    </row>
    <row r="195" spans="1:20" x14ac:dyDescent="0.15">
      <c r="A195" s="65">
        <v>38</v>
      </c>
      <c r="C195" s="49" t="str">
        <f t="shared" si="34"/>
        <v xml:space="preserve"> - </v>
      </c>
      <c r="D195" s="63" t="str">
        <f t="shared" si="36"/>
        <v xml:space="preserve"> - </v>
      </c>
      <c r="E195" s="245"/>
      <c r="F195" s="245"/>
      <c r="G195" s="31" t="str">
        <f t="shared" si="35"/>
        <v xml:space="preserve"> - </v>
      </c>
      <c r="J195" s="328"/>
      <c r="K195" s="328"/>
      <c r="L195" s="328"/>
      <c r="M195" s="328"/>
      <c r="N195" s="328"/>
      <c r="O195" s="328"/>
      <c r="P195" s="328"/>
      <c r="Q195" s="65">
        <v>0.309</v>
      </c>
      <c r="R195" s="65" t="s">
        <v>1288</v>
      </c>
      <c r="S195" s="65"/>
      <c r="T195" s="65" t="s">
        <v>1289</v>
      </c>
    </row>
    <row r="196" spans="1:20" x14ac:dyDescent="0.15">
      <c r="A196" s="65">
        <v>39</v>
      </c>
      <c r="C196" s="49" t="str">
        <f t="shared" si="34"/>
        <v xml:space="preserve"> - </v>
      </c>
      <c r="D196" s="63" t="str">
        <f t="shared" si="36"/>
        <v xml:space="preserve"> - </v>
      </c>
      <c r="E196" s="245"/>
      <c r="F196" s="245"/>
      <c r="G196" s="31" t="str">
        <f t="shared" si="35"/>
        <v xml:space="preserve"> - </v>
      </c>
      <c r="J196" s="328" t="s">
        <v>1281</v>
      </c>
      <c r="K196" s="328"/>
      <c r="L196" s="330">
        <f>Q195*L192</f>
        <v>2543.0700000000002</v>
      </c>
      <c r="M196" s="328" t="s">
        <v>1296</v>
      </c>
      <c r="N196" s="328"/>
      <c r="O196" s="328"/>
      <c r="P196" s="328"/>
      <c r="Q196" s="65" t="s">
        <v>1290</v>
      </c>
      <c r="R196" s="65"/>
      <c r="S196" s="65"/>
      <c r="T196" s="65"/>
    </row>
    <row r="197" spans="1:20" x14ac:dyDescent="0.15">
      <c r="A197" s="65">
        <v>40</v>
      </c>
      <c r="C197" s="49" t="str">
        <f t="shared" si="34"/>
        <v xml:space="preserve"> - </v>
      </c>
      <c r="D197" s="63" t="str">
        <f t="shared" si="36"/>
        <v xml:space="preserve"> - </v>
      </c>
      <c r="E197" s="245"/>
      <c r="F197" s="245"/>
      <c r="G197" s="31" t="str">
        <f t="shared" si="35"/>
        <v xml:space="preserve"> - </v>
      </c>
      <c r="J197" s="328"/>
      <c r="K197" s="328"/>
      <c r="L197" s="328"/>
      <c r="M197" s="328"/>
      <c r="N197" s="328"/>
      <c r="O197" s="328"/>
      <c r="P197" s="328"/>
      <c r="S197" s="30"/>
    </row>
    <row r="198" spans="1:20" x14ac:dyDescent="0.15">
      <c r="A198" s="65">
        <v>41</v>
      </c>
      <c r="C198" s="49" t="str">
        <f t="shared" si="34"/>
        <v xml:space="preserve"> - </v>
      </c>
      <c r="D198" s="63" t="str">
        <f t="shared" si="36"/>
        <v xml:space="preserve"> - </v>
      </c>
      <c r="E198" s="245"/>
      <c r="F198" s="245"/>
      <c r="G198" s="31" t="str">
        <f t="shared" si="35"/>
        <v xml:space="preserve"> - </v>
      </c>
      <c r="J198" s="328" t="s">
        <v>1283</v>
      </c>
      <c r="K198" s="328"/>
      <c r="L198" s="328"/>
      <c r="M198" s="328"/>
      <c r="N198" s="328"/>
      <c r="O198" s="328"/>
      <c r="P198" s="328"/>
      <c r="S198" s="30"/>
    </row>
    <row r="199" spans="1:20" x14ac:dyDescent="0.15">
      <c r="A199" s="65">
        <v>42</v>
      </c>
      <c r="C199" s="49" t="str">
        <f t="shared" si="34"/>
        <v xml:space="preserve"> - </v>
      </c>
      <c r="D199" s="63" t="str">
        <f t="shared" si="36"/>
        <v xml:space="preserve"> - </v>
      </c>
      <c r="E199" s="245"/>
      <c r="F199" s="245"/>
      <c r="G199" s="31" t="str">
        <f t="shared" si="35"/>
        <v xml:space="preserve"> - </v>
      </c>
      <c r="J199" s="328"/>
      <c r="K199" s="328"/>
      <c r="L199" s="328"/>
      <c r="M199" s="328"/>
      <c r="N199" s="328"/>
      <c r="O199" s="328"/>
      <c r="P199" s="328"/>
      <c r="S199" s="30"/>
    </row>
    <row r="200" spans="1:20" x14ac:dyDescent="0.15">
      <c r="A200" s="65">
        <v>43</v>
      </c>
      <c r="C200" s="49" t="str">
        <f t="shared" si="34"/>
        <v xml:space="preserve"> - </v>
      </c>
      <c r="D200" s="63" t="str">
        <f t="shared" si="36"/>
        <v xml:space="preserve"> - </v>
      </c>
      <c r="E200" s="245"/>
      <c r="F200" s="245"/>
      <c r="G200" s="31" t="str">
        <f t="shared" si="35"/>
        <v xml:space="preserve"> - </v>
      </c>
      <c r="J200" s="328" t="s">
        <v>1282</v>
      </c>
      <c r="K200" s="328"/>
      <c r="L200" s="249">
        <v>55.8</v>
      </c>
      <c r="M200" s="328" t="s">
        <v>1292</v>
      </c>
      <c r="N200" s="328" t="s">
        <v>1294</v>
      </c>
      <c r="O200" s="328"/>
      <c r="P200" s="328"/>
      <c r="S200" s="30"/>
    </row>
    <row r="201" spans="1:20" ht="12" customHeight="1" x14ac:dyDescent="0.15">
      <c r="A201" s="65">
        <v>44</v>
      </c>
      <c r="C201" s="49" t="str">
        <f t="shared" si="34"/>
        <v xml:space="preserve"> - </v>
      </c>
      <c r="D201" s="63" t="str">
        <f t="shared" si="36"/>
        <v xml:space="preserve"> - </v>
      </c>
      <c r="E201" s="245"/>
      <c r="F201" s="245"/>
      <c r="G201" s="31" t="str">
        <f t="shared" si="35"/>
        <v xml:space="preserve"> - </v>
      </c>
      <c r="J201" s="328"/>
      <c r="K201" s="328"/>
      <c r="L201" s="328"/>
      <c r="M201" s="328"/>
      <c r="N201" s="394" t="s">
        <v>1293</v>
      </c>
      <c r="O201" s="394"/>
      <c r="P201" s="394"/>
      <c r="S201" s="30"/>
    </row>
    <row r="202" spans="1:20" ht="11.65" customHeight="1" x14ac:dyDescent="0.15">
      <c r="A202" s="65">
        <v>45</v>
      </c>
      <c r="C202" s="49" t="str">
        <f t="shared" si="34"/>
        <v xml:space="preserve"> - </v>
      </c>
      <c r="D202" s="63" t="str">
        <f t="shared" si="36"/>
        <v xml:space="preserve"> - </v>
      </c>
      <c r="E202" s="245"/>
      <c r="F202" s="245"/>
      <c r="G202" s="31" t="str">
        <f t="shared" si="35"/>
        <v xml:space="preserve"> - </v>
      </c>
      <c r="J202" s="328" t="s">
        <v>1283</v>
      </c>
      <c r="K202" s="328"/>
      <c r="L202" s="331">
        <f>((L200+L189) -L200)/L200</f>
        <v>8.9605734767025089E-2</v>
      </c>
      <c r="M202" s="328"/>
      <c r="N202" s="394"/>
      <c r="O202" s="394"/>
      <c r="P202" s="394"/>
      <c r="S202" s="30"/>
    </row>
    <row r="203" spans="1:20" x14ac:dyDescent="0.15">
      <c r="A203" s="65">
        <v>46</v>
      </c>
      <c r="C203" s="49" t="str">
        <f t="shared" si="34"/>
        <v xml:space="preserve"> - </v>
      </c>
      <c r="D203" s="63" t="str">
        <f t="shared" si="36"/>
        <v xml:space="preserve"> - </v>
      </c>
      <c r="E203" s="245"/>
      <c r="F203" s="245"/>
      <c r="G203" s="31" t="str">
        <f t="shared" si="35"/>
        <v xml:space="preserve"> - </v>
      </c>
      <c r="J203" s="328"/>
      <c r="K203" s="328"/>
      <c r="L203" s="328"/>
      <c r="M203" s="328"/>
      <c r="N203" s="394"/>
      <c r="O203" s="394"/>
      <c r="P203" s="394"/>
      <c r="S203" s="30"/>
    </row>
    <row r="204" spans="1:20" x14ac:dyDescent="0.15">
      <c r="A204" s="65">
        <v>47</v>
      </c>
      <c r="C204" s="49" t="str">
        <f t="shared" si="34"/>
        <v xml:space="preserve"> - </v>
      </c>
      <c r="D204" s="63" t="str">
        <f t="shared" si="36"/>
        <v xml:space="preserve"> - </v>
      </c>
      <c r="E204" s="245"/>
      <c r="F204" s="245"/>
      <c r="G204" s="31" t="str">
        <f t="shared" si="35"/>
        <v xml:space="preserve"> - </v>
      </c>
      <c r="J204" s="328"/>
      <c r="K204" s="328"/>
      <c r="L204" s="328"/>
      <c r="M204" s="328"/>
      <c r="N204" s="394"/>
      <c r="O204" s="394"/>
      <c r="P204" s="394"/>
      <c r="S204" s="30"/>
    </row>
    <row r="205" spans="1:20" x14ac:dyDescent="0.15">
      <c r="A205" s="65">
        <v>48</v>
      </c>
      <c r="C205" s="49" t="str">
        <f t="shared" si="34"/>
        <v xml:space="preserve"> - </v>
      </c>
      <c r="D205" s="63" t="str">
        <f t="shared" si="36"/>
        <v xml:space="preserve"> - </v>
      </c>
      <c r="E205" s="245"/>
      <c r="F205" s="245"/>
      <c r="G205" s="31" t="str">
        <f t="shared" si="35"/>
        <v xml:space="preserve"> - </v>
      </c>
      <c r="S205" s="30"/>
    </row>
    <row r="206" spans="1:20" x14ac:dyDescent="0.15">
      <c r="A206" s="65">
        <v>49</v>
      </c>
      <c r="C206" s="49" t="str">
        <f t="shared" si="34"/>
        <v xml:space="preserve"> - </v>
      </c>
      <c r="D206" s="63" t="str">
        <f t="shared" si="36"/>
        <v xml:space="preserve"> - </v>
      </c>
      <c r="E206" s="245"/>
      <c r="F206" s="245"/>
      <c r="G206" s="31" t="str">
        <f t="shared" si="35"/>
        <v xml:space="preserve"> - </v>
      </c>
      <c r="S206" s="30"/>
    </row>
    <row r="207" spans="1:20" x14ac:dyDescent="0.15">
      <c r="A207" s="65">
        <v>50</v>
      </c>
      <c r="C207" s="49" t="str">
        <f t="shared" si="34"/>
        <v xml:space="preserve"> - </v>
      </c>
      <c r="D207" s="63" t="str">
        <f t="shared" si="36"/>
        <v xml:space="preserve"> - </v>
      </c>
      <c r="E207" s="245"/>
      <c r="F207" s="245"/>
      <c r="G207" s="31" t="str">
        <f t="shared" si="35"/>
        <v xml:space="preserve"> - </v>
      </c>
      <c r="S207" s="30"/>
    </row>
    <row r="208" spans="1:20" x14ac:dyDescent="0.15">
      <c r="C208" s="3"/>
      <c r="D208" s="3" t="s">
        <v>17</v>
      </c>
      <c r="E208" s="35">
        <f>SUM(E158:E207)</f>
        <v>0</v>
      </c>
      <c r="F208" s="35">
        <f>SUM(F158:F207)</f>
        <v>0</v>
      </c>
      <c r="S208" s="30"/>
    </row>
    <row r="209" spans="2:19" x14ac:dyDescent="0.15">
      <c r="S209" s="30"/>
    </row>
    <row r="210" spans="2:19" x14ac:dyDescent="0.15">
      <c r="B210" s="241" t="s">
        <v>1115</v>
      </c>
      <c r="S210" s="30"/>
    </row>
    <row r="211" spans="2:19" x14ac:dyDescent="0.15">
      <c r="B211" s="385" t="s">
        <v>1266</v>
      </c>
      <c r="C211" s="386"/>
      <c r="D211" s="386"/>
      <c r="E211" s="386"/>
      <c r="F211" s="386"/>
      <c r="G211" s="386"/>
      <c r="H211" s="387"/>
      <c r="S211" s="30"/>
    </row>
    <row r="212" spans="2:19" ht="11.65" customHeight="1" x14ac:dyDescent="0.15">
      <c r="B212" s="388"/>
      <c r="C212" s="389"/>
      <c r="D212" s="389"/>
      <c r="E212" s="389"/>
      <c r="F212" s="389"/>
      <c r="G212" s="389"/>
      <c r="H212" s="390"/>
      <c r="J212" s="384" t="s">
        <v>1274</v>
      </c>
      <c r="K212" s="384"/>
      <c r="L212" s="384"/>
      <c r="M212" s="384"/>
      <c r="N212" s="384"/>
    </row>
    <row r="213" spans="2:19" x14ac:dyDescent="0.15">
      <c r="B213" s="388"/>
      <c r="C213" s="389"/>
      <c r="D213" s="389"/>
      <c r="E213" s="389"/>
      <c r="F213" s="389"/>
      <c r="G213" s="389"/>
      <c r="H213" s="390"/>
      <c r="J213" s="384"/>
      <c r="K213" s="384"/>
      <c r="L213" s="384"/>
      <c r="M213" s="384"/>
      <c r="N213" s="384"/>
    </row>
    <row r="214" spans="2:19" x14ac:dyDescent="0.15">
      <c r="B214" s="388"/>
      <c r="C214" s="389"/>
      <c r="D214" s="389"/>
      <c r="E214" s="389"/>
      <c r="F214" s="389"/>
      <c r="G214" s="389"/>
      <c r="H214" s="390"/>
      <c r="J214" s="384"/>
      <c r="K214" s="384"/>
      <c r="L214" s="384"/>
      <c r="M214" s="384"/>
      <c r="N214" s="384"/>
    </row>
    <row r="215" spans="2:19" x14ac:dyDescent="0.15">
      <c r="B215" s="388"/>
      <c r="C215" s="389"/>
      <c r="D215" s="389"/>
      <c r="E215" s="389"/>
      <c r="F215" s="389"/>
      <c r="G215" s="389"/>
      <c r="H215" s="390"/>
      <c r="J215" s="384"/>
      <c r="K215" s="384"/>
      <c r="L215" s="384"/>
      <c r="M215" s="384"/>
      <c r="N215" s="384"/>
    </row>
    <row r="216" spans="2:19" x14ac:dyDescent="0.15">
      <c r="B216" s="388"/>
      <c r="C216" s="389"/>
      <c r="D216" s="389"/>
      <c r="E216" s="389"/>
      <c r="F216" s="389"/>
      <c r="G216" s="389"/>
      <c r="H216" s="390"/>
      <c r="J216" s="384"/>
      <c r="K216" s="384"/>
      <c r="L216" s="384"/>
      <c r="M216" s="384"/>
      <c r="N216" s="384"/>
    </row>
    <row r="217" spans="2:19" x14ac:dyDescent="0.15">
      <c r="B217" s="391"/>
      <c r="C217" s="392"/>
      <c r="D217" s="392"/>
      <c r="E217" s="392"/>
      <c r="F217" s="392"/>
      <c r="G217" s="392"/>
      <c r="H217" s="393"/>
      <c r="J217" s="384"/>
      <c r="K217" s="384"/>
      <c r="L217" s="384"/>
      <c r="M217" s="384"/>
      <c r="N217" s="384"/>
    </row>
    <row r="218" spans="2:19" ht="11.25" thickBot="1" x14ac:dyDescent="0.2">
      <c r="J218" s="384"/>
      <c r="K218" s="384"/>
      <c r="L218" s="384"/>
      <c r="M218" s="384"/>
      <c r="N218" s="384"/>
    </row>
    <row r="219" spans="2:19" ht="12.6" customHeight="1" thickTop="1" thickBot="1" x14ac:dyDescent="0.2">
      <c r="B219" s="3" t="s">
        <v>1122</v>
      </c>
      <c r="C219" s="3"/>
      <c r="D219" s="3"/>
      <c r="E219" s="3"/>
      <c r="F219" s="256" t="s">
        <v>1116</v>
      </c>
    </row>
    <row r="220" spans="2:19" ht="12" customHeight="1" thickTop="1" thickBot="1" x14ac:dyDescent="0.2">
      <c r="B220" s="3" t="s">
        <v>1324</v>
      </c>
      <c r="C220" s="3"/>
      <c r="D220" s="3"/>
      <c r="E220" s="3"/>
      <c r="F220" s="256" t="s">
        <v>1325</v>
      </c>
      <c r="J220" s="384" t="s">
        <v>1275</v>
      </c>
      <c r="K220" s="384"/>
      <c r="L220" s="384"/>
      <c r="M220" s="384"/>
      <c r="N220" s="384"/>
    </row>
    <row r="221" spans="2:19" ht="11.25" thickTop="1" x14ac:dyDescent="0.15">
      <c r="J221" s="384"/>
      <c r="K221" s="384"/>
      <c r="L221" s="384"/>
      <c r="M221" s="384"/>
      <c r="N221" s="384"/>
    </row>
    <row r="222" spans="2:19" x14ac:dyDescent="0.15">
      <c r="J222" s="384"/>
      <c r="K222" s="384"/>
      <c r="L222" s="384"/>
      <c r="M222" s="384"/>
      <c r="N222" s="384"/>
    </row>
    <row r="224" spans="2:19" s="286" customFormat="1" x14ac:dyDescent="0.15">
      <c r="B224" s="284"/>
      <c r="C224" s="285" t="s">
        <v>1136</v>
      </c>
      <c r="D224" s="398" t="s">
        <v>1115</v>
      </c>
      <c r="E224" s="398"/>
      <c r="F224" s="398"/>
      <c r="G224" s="398"/>
      <c r="H224" s="398"/>
      <c r="J224" s="30"/>
      <c r="K224" s="30"/>
      <c r="L224" s="30"/>
      <c r="M224" s="30"/>
      <c r="N224" s="30"/>
      <c r="O224" s="30"/>
      <c r="P224" s="30"/>
      <c r="S224" s="287"/>
    </row>
    <row r="225" spans="3:19" s="286" customFormat="1" ht="8.25" x14ac:dyDescent="0.15">
      <c r="C225" s="286" t="s">
        <v>1137</v>
      </c>
      <c r="D225" s="399" t="s">
        <v>1138</v>
      </c>
      <c r="E225" s="399"/>
      <c r="F225" s="399"/>
      <c r="G225" s="399"/>
      <c r="H225" s="399"/>
      <c r="S225" s="287"/>
    </row>
    <row r="226" spans="3:19" x14ac:dyDescent="0.15">
      <c r="C226" s="286" t="s">
        <v>1297</v>
      </c>
      <c r="D226" s="400" t="s">
        <v>1298</v>
      </c>
      <c r="E226" s="400"/>
      <c r="F226" s="400"/>
      <c r="G226" s="400"/>
      <c r="H226" s="400"/>
      <c r="J226" s="286"/>
      <c r="K226" s="286"/>
      <c r="L226" s="286"/>
      <c r="M226" s="286"/>
      <c r="N226" s="286"/>
      <c r="O226" s="286"/>
      <c r="P226" s="286"/>
    </row>
    <row r="227" spans="3:19" x14ac:dyDescent="0.15">
      <c r="C227" s="286" t="s">
        <v>1331</v>
      </c>
      <c r="D227" s="286" t="s">
        <v>1332</v>
      </c>
      <c r="E227" s="286"/>
      <c r="F227" s="286"/>
      <c r="G227" s="286"/>
      <c r="H227" s="286"/>
      <c r="I227" s="286"/>
    </row>
    <row r="228" spans="3:19" x14ac:dyDescent="0.15">
      <c r="C228" s="374"/>
      <c r="D228" s="374"/>
      <c r="E228" s="374"/>
      <c r="F228" s="374"/>
      <c r="G228" s="374"/>
      <c r="H228" s="374"/>
    </row>
    <row r="229" spans="3:19" x14ac:dyDescent="0.15">
      <c r="C229" s="374"/>
      <c r="D229" s="374"/>
      <c r="E229" s="374"/>
      <c r="F229" s="374"/>
      <c r="G229" s="374"/>
      <c r="H229" s="374"/>
    </row>
  </sheetData>
  <sheetProtection algorithmName="SHA-512" hashValue="bLv8iYJvCItdDxFZEP8vRNTSiUrP5x0eEEg+7+D4iNwZBPIXQZBTwF8f/spDbpG9zsHQOGdxDRp64AuOZGAArQ==" saltValue="kpAbBoe4TM8UPz6lQeM8rQ==" spinCount="100000" sheet="1" objects="1" scenarios="1"/>
  <mergeCells count="43">
    <mergeCell ref="C229:H229"/>
    <mergeCell ref="D224:H224"/>
    <mergeCell ref="D225:H225"/>
    <mergeCell ref="C228:H228"/>
    <mergeCell ref="D226:H226"/>
    <mergeCell ref="J52:N83"/>
    <mergeCell ref="C35:E35"/>
    <mergeCell ref="C37:D37"/>
    <mergeCell ref="C44:D44"/>
    <mergeCell ref="J26:M46"/>
    <mergeCell ref="B50:H50"/>
    <mergeCell ref="B86:H86"/>
    <mergeCell ref="B18:D18"/>
    <mergeCell ref="B19:D19"/>
    <mergeCell ref="B15:G15"/>
    <mergeCell ref="J220:N222"/>
    <mergeCell ref="B88:G88"/>
    <mergeCell ref="L102:O119"/>
    <mergeCell ref="B211:H217"/>
    <mergeCell ref="B101:H101"/>
    <mergeCell ref="J212:N218"/>
    <mergeCell ref="C156:F156"/>
    <mergeCell ref="L157:P178"/>
    <mergeCell ref="J182:P187"/>
    <mergeCell ref="J191:J192"/>
    <mergeCell ref="N201:P204"/>
    <mergeCell ref="J88:N99"/>
    <mergeCell ref="O26:R46"/>
    <mergeCell ref="B1:H1"/>
    <mergeCell ref="G4:J5"/>
    <mergeCell ref="B52:G52"/>
    <mergeCell ref="B17:D17"/>
    <mergeCell ref="J7:O7"/>
    <mergeCell ref="C3:D3"/>
    <mergeCell ref="B7:H7"/>
    <mergeCell ref="B9:G9"/>
    <mergeCell ref="C4:F4"/>
    <mergeCell ref="C5:F5"/>
    <mergeCell ref="B24:H24"/>
    <mergeCell ref="B26:G26"/>
    <mergeCell ref="C29:E29"/>
    <mergeCell ref="C31:D31"/>
    <mergeCell ref="J15:M21"/>
  </mergeCells>
  <conditionalFormatting sqref="D73 D83">
    <cfRule type="cellIs" dxfId="30" priority="27" operator="greaterThan">
      <formula>0</formula>
    </cfRule>
  </conditionalFormatting>
  <conditionalFormatting sqref="D104:D117">
    <cfRule type="expression" dxfId="29" priority="28">
      <formula>D104&gt;0</formula>
    </cfRule>
  </conditionalFormatting>
  <conditionalFormatting sqref="D103:F152 E158:F207">
    <cfRule type="expression" dxfId="28" priority="43">
      <formula>$A103&gt;$G$90</formula>
    </cfRule>
  </conditionalFormatting>
  <conditionalFormatting sqref="E20">
    <cfRule type="expression" dxfId="27" priority="50">
      <formula>$F$20&lt;&gt;1</formula>
    </cfRule>
  </conditionalFormatting>
  <conditionalFormatting sqref="E40">
    <cfRule type="cellIs" dxfId="26" priority="8" operator="equal">
      <formula>0</formula>
    </cfRule>
    <cfRule type="expression" dxfId="25" priority="9">
      <formula>0</formula>
    </cfRule>
  </conditionalFormatting>
  <conditionalFormatting sqref="E61">
    <cfRule type="expression" dxfId="24" priority="23">
      <formula>S61&gt;0</formula>
    </cfRule>
  </conditionalFormatting>
  <conditionalFormatting sqref="E62">
    <cfRule type="expression" dxfId="23" priority="65">
      <formula>T61&gt;0</formula>
    </cfRule>
  </conditionalFormatting>
  <conditionalFormatting sqref="E71">
    <cfRule type="expression" dxfId="22" priority="22">
      <formula>S71&gt;0</formula>
    </cfRule>
  </conditionalFormatting>
  <conditionalFormatting sqref="E72">
    <cfRule type="expression" dxfId="21" priority="17">
      <formula>T71&gt;0</formula>
    </cfRule>
  </conditionalFormatting>
  <conditionalFormatting sqref="E81:E82">
    <cfRule type="expression" dxfId="20" priority="21">
      <formula>S81&gt;0</formula>
    </cfRule>
  </conditionalFormatting>
  <conditionalFormatting sqref="E82">
    <cfRule type="expression" dxfId="19" priority="16">
      <formula>T81&gt;0</formula>
    </cfRule>
  </conditionalFormatting>
  <conditionalFormatting sqref="F20">
    <cfRule type="expression" dxfId="18" priority="51">
      <formula>"&lt;&gt;1"</formula>
    </cfRule>
    <cfRule type="cellIs" dxfId="17" priority="64" operator="notEqual">
      <formula>1</formula>
    </cfRule>
  </conditionalFormatting>
  <conditionalFormatting sqref="F30:F31">
    <cfRule type="cellIs" dxfId="16" priority="7" operator="equal">
      <formula>0</formula>
    </cfRule>
  </conditionalFormatting>
  <conditionalFormatting sqref="F36:F37">
    <cfRule type="cellIs" dxfId="15" priority="2" operator="equal">
      <formula>0</formula>
    </cfRule>
  </conditionalFormatting>
  <conditionalFormatting sqref="G29:G30">
    <cfRule type="cellIs" dxfId="14" priority="3" operator="equal">
      <formula>0</formula>
    </cfRule>
  </conditionalFormatting>
  <conditionalFormatting sqref="G36">
    <cfRule type="cellIs" dxfId="13" priority="1" operator="equal">
      <formula>0</formula>
    </cfRule>
  </conditionalFormatting>
  <conditionalFormatting sqref="G55:G60">
    <cfRule type="expression" dxfId="12" priority="37">
      <formula>H55&lt;&gt;0</formula>
    </cfRule>
  </conditionalFormatting>
  <conditionalFormatting sqref="G65:G71">
    <cfRule type="expression" dxfId="11" priority="26">
      <formula>H65&lt;&gt;0</formula>
    </cfRule>
  </conditionalFormatting>
  <conditionalFormatting sqref="G75:G80">
    <cfRule type="expression" dxfId="10" priority="25">
      <formula>H75&lt;&gt;0</formula>
    </cfRule>
  </conditionalFormatting>
  <conditionalFormatting sqref="G158:G207">
    <cfRule type="containsText" dxfId="9" priority="10" operator="containsText" text="ERROR">
      <formula>NOT(ISERROR(SEARCH("ERROR",G158)))</formula>
    </cfRule>
    <cfRule type="containsText" dxfId="8" priority="11" operator="containsText" text=" - ">
      <formula>NOT(ISERROR(SEARCH(" - ",G158)))</formula>
    </cfRule>
  </conditionalFormatting>
  <conditionalFormatting sqref="H20">
    <cfRule type="expression" dxfId="7" priority="49">
      <formula>$F$20&lt;&gt;1</formula>
    </cfRule>
  </conditionalFormatting>
  <conditionalFormatting sqref="I103:I152">
    <cfRule type="containsText" dxfId="6" priority="52" operator="containsText" text="ERROR">
      <formula>NOT(ISERROR(SEARCH("ERROR",I103)))</formula>
    </cfRule>
    <cfRule type="containsText" dxfId="5" priority="53" operator="containsText" text=" - ">
      <formula>NOT(ISERROR(SEARCH(" - ",I103)))</formula>
    </cfRule>
  </conditionalFormatting>
  <hyperlinks>
    <hyperlink ref="C53" r:id="rId1" display="NAICS Code Lookup" xr:uid="{A5B67512-9AD1-4B3D-BF0F-1A2BAB74E80B}"/>
    <hyperlink ref="N201" r:id="rId2" xr:uid="{921DC877-1F84-401F-B843-54B47BEF21E1}"/>
  </hyperlinks>
  <pageMargins left="0.7" right="0.7" top="0.75" bottom="0.75" header="0.3" footer="0.3"/>
  <pageSetup scale="79" orientation="portrait" horizontalDpi="300" r:id="rId3"/>
  <rowBreaks count="2" manualBreakCount="2">
    <brk id="100" min="1" max="7" man="1"/>
    <brk id="154" min="1" max="7" man="1"/>
  </rowBreaks>
  <colBreaks count="2" manualBreakCount="2">
    <brk id="8" max="1048575" man="1"/>
    <brk id="15" max="1048575" man="1"/>
  </colBreaks>
  <ignoredErrors>
    <ignoredError sqref="D158" unlockedFormula="1"/>
  </ignoredErrors>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58F51181-B0DC-47FF-A728-114875422E17}">
          <x14:formula1>
            <xm:f>Calculations!$B$6:$B$18</xm:f>
          </x14:formula1>
          <xm:sqref>B17:B19</xm:sqref>
        </x14:dataValidation>
        <x14:dataValidation type="list" allowBlank="1" showInputMessage="1" showErrorMessage="1" xr:uid="{1BC9418A-35F9-4991-9C3B-071A30C144AA}">
          <x14:formula1>
            <xm:f>'Residential Calculations'!$B$4:$B$13</xm:f>
          </x14:formula1>
          <xm:sqref>C31:D31 C37:D37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7843-E58F-4038-9587-CD671BF052D9}">
  <sheetPr>
    <pageSetUpPr autoPageBreaks="0"/>
  </sheetPr>
  <dimension ref="A1:X129"/>
  <sheetViews>
    <sheetView showGridLines="0" view="pageBreakPreview" topLeftCell="A64" zoomScaleNormal="100" zoomScaleSheetLayoutView="100" workbookViewId="0">
      <selection activeCell="G85" sqref="G85"/>
    </sheetView>
  </sheetViews>
  <sheetFormatPr defaultColWidth="7.7109375" defaultRowHeight="10.5" x14ac:dyDescent="0.15"/>
  <cols>
    <col min="1" max="1" width="7.7109375" style="3"/>
    <col min="2" max="2" width="4.5703125" style="137" customWidth="1"/>
    <col min="3" max="3" width="13.28515625" style="137" customWidth="1"/>
    <col min="4" max="4" width="16.5703125" style="137" customWidth="1"/>
    <col min="5" max="6" width="14.7109375" style="137" customWidth="1"/>
    <col min="7" max="7" width="11.7109375" style="137" bestFit="1" customWidth="1"/>
    <col min="8" max="8" width="14.7109375" style="137" customWidth="1"/>
    <col min="9" max="9" width="10.28515625" style="137" bestFit="1" customWidth="1"/>
    <col min="10" max="10" width="9.5703125" style="137" bestFit="1" customWidth="1"/>
    <col min="11" max="11" width="2.7109375" style="137" customWidth="1"/>
    <col min="12" max="12" width="8.7109375" style="137" customWidth="1"/>
    <col min="13" max="16" width="7.7109375" style="137"/>
    <col min="17" max="17" width="8.42578125" style="137" bestFit="1" customWidth="1"/>
    <col min="18" max="18" width="7.7109375" style="137" bestFit="1" customWidth="1"/>
    <col min="19" max="20" width="7.7109375" style="137"/>
    <col min="21" max="21" width="8.42578125" style="137" bestFit="1" customWidth="1"/>
    <col min="22" max="22" width="7.7109375" style="137" bestFit="1" customWidth="1"/>
    <col min="23" max="16384" width="7.7109375" style="137"/>
  </cols>
  <sheetData>
    <row r="1" spans="1:24" x14ac:dyDescent="0.15">
      <c r="K1" s="164"/>
      <c r="L1" s="164"/>
      <c r="M1" s="164"/>
      <c r="N1" s="164"/>
      <c r="O1" s="164"/>
      <c r="P1" s="164"/>
      <c r="Q1" s="164"/>
      <c r="R1" s="164"/>
      <c r="S1" s="164"/>
      <c r="T1" s="164"/>
      <c r="U1" s="164"/>
      <c r="V1" s="164"/>
      <c r="W1" s="164"/>
      <c r="X1" s="164"/>
    </row>
    <row r="2" spans="1:24" x14ac:dyDescent="0.15">
      <c r="K2" s="164"/>
      <c r="L2" s="164"/>
      <c r="M2" s="164"/>
      <c r="N2" s="164"/>
      <c r="O2" s="164"/>
      <c r="P2" s="164"/>
      <c r="Q2" s="164"/>
      <c r="R2" s="164"/>
      <c r="S2" s="164"/>
      <c r="T2" s="164"/>
      <c r="U2" s="164"/>
      <c r="V2" s="164"/>
      <c r="W2" s="164"/>
      <c r="X2" s="164"/>
    </row>
    <row r="3" spans="1:24" ht="23.65" customHeight="1" x14ac:dyDescent="0.15">
      <c r="C3" s="229" t="str">
        <f>Input!C2</f>
        <v>Wyoming County Industrial Development Agency</v>
      </c>
      <c r="K3" s="164"/>
      <c r="L3" s="164"/>
      <c r="M3" s="164"/>
      <c r="N3" s="164"/>
      <c r="O3" s="164"/>
      <c r="P3" s="142"/>
      <c r="Q3" s="142"/>
      <c r="R3" s="142"/>
      <c r="S3" s="142"/>
      <c r="T3" s="142"/>
      <c r="U3" s="142"/>
      <c r="V3" s="142"/>
      <c r="W3" s="142"/>
      <c r="X3" s="164"/>
    </row>
    <row r="4" spans="1:24" ht="17.649999999999999" customHeight="1" x14ac:dyDescent="0.15">
      <c r="C4" s="229" t="s">
        <v>1139</v>
      </c>
      <c r="J4" s="228" t="s">
        <v>1096</v>
      </c>
      <c r="K4" s="164"/>
      <c r="L4" s="164"/>
      <c r="M4" s="164"/>
      <c r="N4" s="164"/>
      <c r="O4" s="164"/>
      <c r="P4" s="142"/>
      <c r="Q4" s="142"/>
      <c r="R4" s="142"/>
      <c r="S4" s="142"/>
      <c r="T4" s="142"/>
      <c r="U4" s="142"/>
      <c r="V4" s="142"/>
      <c r="W4" s="142"/>
      <c r="X4" s="164"/>
    </row>
    <row r="5" spans="1:24" ht="11.65" customHeight="1" x14ac:dyDescent="0.15">
      <c r="C5" s="178" t="s">
        <v>29</v>
      </c>
      <c r="D5" s="406">
        <f>Input!C3</f>
        <v>45957</v>
      </c>
      <c r="E5" s="407"/>
      <c r="F5" s="407"/>
      <c r="G5" s="408"/>
      <c r="H5" s="227"/>
      <c r="K5" s="164"/>
      <c r="L5" s="164"/>
      <c r="M5" s="164"/>
      <c r="N5" s="164"/>
      <c r="O5" s="164"/>
      <c r="P5" s="142"/>
      <c r="Q5" s="143" t="s">
        <v>1093</v>
      </c>
      <c r="R5" s="142"/>
      <c r="S5" s="142"/>
      <c r="T5" s="405" t="s">
        <v>22</v>
      </c>
      <c r="U5" s="405"/>
      <c r="V5" s="405"/>
      <c r="W5" s="142"/>
      <c r="X5" s="164"/>
    </row>
    <row r="6" spans="1:24" ht="11.65" customHeight="1" x14ac:dyDescent="0.15">
      <c r="C6" s="178" t="s">
        <v>30</v>
      </c>
      <c r="D6" s="409" t="str">
        <f>Input!C4</f>
        <v>Perry NY</v>
      </c>
      <c r="E6" s="410"/>
      <c r="F6" s="410"/>
      <c r="G6" s="411"/>
      <c r="K6" s="164"/>
      <c r="L6" s="164"/>
      <c r="M6" s="164"/>
      <c r="N6" s="164"/>
      <c r="O6" s="164"/>
      <c r="P6" s="142"/>
      <c r="Q6" s="142"/>
      <c r="R6" s="142"/>
      <c r="S6" s="142"/>
      <c r="T6" s="142"/>
      <c r="U6" s="142" t="s">
        <v>20</v>
      </c>
      <c r="V6" s="142" t="s">
        <v>19</v>
      </c>
      <c r="W6" s="142"/>
      <c r="X6" s="164"/>
    </row>
    <row r="7" spans="1:24" ht="11.65" customHeight="1" x14ac:dyDescent="0.15">
      <c r="C7" s="178" t="s">
        <v>31</v>
      </c>
      <c r="D7" s="409" t="str">
        <f>Input!C5</f>
        <v>23-25 South Main Street Perry, NY</v>
      </c>
      <c r="E7" s="410"/>
      <c r="F7" s="410"/>
      <c r="G7" s="411"/>
      <c r="H7" s="293"/>
      <c r="I7" s="293"/>
      <c r="K7" s="164"/>
      <c r="L7" s="164"/>
      <c r="M7" s="164"/>
      <c r="N7" s="164"/>
      <c r="O7" s="164"/>
      <c r="P7" s="405" t="s">
        <v>14</v>
      </c>
      <c r="Q7" s="405"/>
      <c r="R7" s="405"/>
      <c r="S7" s="142"/>
      <c r="T7" s="142" t="s">
        <v>15</v>
      </c>
      <c r="U7" s="144"/>
      <c r="V7" s="144">
        <f>E17</f>
        <v>1200000</v>
      </c>
      <c r="W7" s="142"/>
      <c r="X7" s="164"/>
    </row>
    <row r="8" spans="1:24" ht="11.65" customHeight="1" thickBot="1" x14ac:dyDescent="0.75">
      <c r="C8" s="292"/>
      <c r="D8" s="292"/>
      <c r="E8" s="292"/>
      <c r="F8" s="292"/>
      <c r="G8" s="292"/>
      <c r="H8" s="294"/>
      <c r="I8" s="294"/>
      <c r="J8" s="292"/>
      <c r="K8" s="164"/>
      <c r="L8" s="164"/>
      <c r="M8" s="164"/>
      <c r="N8" s="164"/>
      <c r="O8" s="164"/>
      <c r="P8" s="142"/>
      <c r="Q8" s="142" t="s">
        <v>20</v>
      </c>
      <c r="R8" s="142" t="s">
        <v>19</v>
      </c>
      <c r="S8" s="142"/>
      <c r="T8" s="142" t="s">
        <v>16</v>
      </c>
      <c r="U8" s="144"/>
      <c r="V8" s="144">
        <f>F17</f>
        <v>214652.16551135998</v>
      </c>
      <c r="W8" s="142"/>
      <c r="X8" s="164"/>
    </row>
    <row r="9" spans="1:24" s="158" customFormat="1" ht="27.6" customHeight="1" thickBot="1" x14ac:dyDescent="0.75">
      <c r="A9" s="3"/>
      <c r="C9" s="423" t="s">
        <v>18</v>
      </c>
      <c r="D9" s="423"/>
      <c r="E9" s="290"/>
      <c r="F9" s="163"/>
      <c r="G9" s="291"/>
      <c r="H9" s="295"/>
      <c r="I9" s="295"/>
      <c r="J9" s="296"/>
      <c r="K9" s="166"/>
      <c r="L9" s="166"/>
      <c r="M9" s="166"/>
      <c r="N9" s="166"/>
      <c r="O9" s="166"/>
      <c r="P9" s="175" t="s">
        <v>15</v>
      </c>
      <c r="Q9" s="176">
        <f>E23</f>
        <v>4.5</v>
      </c>
      <c r="R9" s="176">
        <f>E15</f>
        <v>5.8400635890119998</v>
      </c>
      <c r="S9" s="175"/>
      <c r="T9" s="175" t="s">
        <v>17</v>
      </c>
      <c r="U9" s="177"/>
      <c r="V9" s="177">
        <f>SUM(V7:V8)</f>
        <v>1414652.1655113599</v>
      </c>
      <c r="W9" s="175"/>
      <c r="X9" s="166"/>
    </row>
    <row r="10" spans="1:24" s="180" customFormat="1" ht="16.899999999999999" customHeight="1" x14ac:dyDescent="0.15">
      <c r="C10" s="179" t="s">
        <v>1059</v>
      </c>
      <c r="D10" s="181"/>
      <c r="E10" s="182"/>
      <c r="F10" s="183"/>
      <c r="K10" s="184"/>
      <c r="L10" s="184"/>
      <c r="M10" s="184"/>
      <c r="N10" s="184"/>
      <c r="O10" s="184"/>
      <c r="P10" s="185" t="s">
        <v>16</v>
      </c>
      <c r="Q10" s="186">
        <f>F23</f>
        <v>1.2192859616039999</v>
      </c>
      <c r="R10" s="186">
        <f>F15</f>
        <v>1.0552503832478322</v>
      </c>
      <c r="S10" s="185"/>
      <c r="T10" s="185"/>
      <c r="U10" s="185"/>
      <c r="V10" s="185"/>
      <c r="W10" s="185"/>
      <c r="X10" s="184"/>
    </row>
    <row r="11" spans="1:24" x14ac:dyDescent="0.15">
      <c r="C11" s="348" t="s">
        <v>1328</v>
      </c>
      <c r="D11" s="238"/>
      <c r="E11" s="238"/>
      <c r="K11" s="164"/>
      <c r="L11" s="164"/>
      <c r="M11" s="164"/>
      <c r="N11" s="164"/>
      <c r="O11" s="164"/>
      <c r="P11" s="142"/>
      <c r="Q11" s="405" t="s">
        <v>23</v>
      </c>
      <c r="R11" s="405"/>
      <c r="S11" s="405"/>
      <c r="T11" s="142"/>
      <c r="U11" s="142"/>
      <c r="V11" s="142"/>
      <c r="W11" s="142"/>
      <c r="X11" s="164"/>
    </row>
    <row r="12" spans="1:24" x14ac:dyDescent="0.15">
      <c r="B12" s="155"/>
      <c r="C12" s="239">
        <f>Input!D11</f>
        <v>1450000</v>
      </c>
      <c r="D12" s="191"/>
      <c r="E12" s="191"/>
      <c r="F12" s="349" t="s">
        <v>1091</v>
      </c>
      <c r="K12" s="165"/>
      <c r="L12" s="164"/>
      <c r="M12" s="164"/>
      <c r="N12" s="166"/>
      <c r="O12" s="166"/>
      <c r="P12" s="142"/>
      <c r="Q12" s="142" t="s">
        <v>20</v>
      </c>
      <c r="R12" s="142" t="s">
        <v>19</v>
      </c>
      <c r="S12" s="142"/>
      <c r="T12" s="142"/>
      <c r="U12" s="142"/>
      <c r="V12" s="142"/>
      <c r="W12" s="142"/>
      <c r="X12" s="164"/>
    </row>
    <row r="13" spans="1:24" ht="3" customHeight="1" x14ac:dyDescent="0.15">
      <c r="B13" s="155"/>
      <c r="D13" s="138"/>
      <c r="E13" s="138"/>
      <c r="F13" s="138"/>
      <c r="K13" s="165"/>
      <c r="L13" s="164"/>
      <c r="M13" s="164"/>
      <c r="N13" s="164"/>
      <c r="O13" s="164"/>
      <c r="P13" s="142" t="s">
        <v>15</v>
      </c>
      <c r="Q13" s="144">
        <f>E24</f>
        <v>4233689.5111262491</v>
      </c>
      <c r="R13" s="144">
        <f>E16</f>
        <v>462178.32589200005</v>
      </c>
      <c r="S13" s="142"/>
      <c r="T13" s="142"/>
      <c r="U13" s="142"/>
      <c r="V13" s="142"/>
      <c r="W13" s="142"/>
      <c r="X13" s="164"/>
    </row>
    <row r="14" spans="1:24" s="180" customFormat="1" ht="11.25" thickBot="1" x14ac:dyDescent="0.2">
      <c r="A14" s="187"/>
      <c r="B14" s="188"/>
      <c r="C14" s="189"/>
      <c r="E14" s="190" t="s">
        <v>15</v>
      </c>
      <c r="F14" s="190" t="s">
        <v>16</v>
      </c>
      <c r="G14" s="190" t="s">
        <v>17</v>
      </c>
      <c r="K14" s="192"/>
      <c r="L14" s="184"/>
      <c r="M14" s="184"/>
      <c r="N14" s="184"/>
      <c r="O14" s="184"/>
      <c r="P14" s="193" t="s">
        <v>16</v>
      </c>
      <c r="Q14" s="194">
        <f>F24</f>
        <v>1163250.6222118749</v>
      </c>
      <c r="R14" s="194">
        <f>F16</f>
        <v>51181.56041536096</v>
      </c>
      <c r="S14" s="185"/>
      <c r="T14" s="185"/>
      <c r="U14" s="185"/>
      <c r="V14" s="185"/>
      <c r="W14" s="185"/>
      <c r="X14" s="184"/>
    </row>
    <row r="15" spans="1:24" s="180" customFormat="1" x14ac:dyDescent="0.15">
      <c r="A15" s="187"/>
      <c r="B15" s="188"/>
      <c r="D15" s="195" t="s">
        <v>14</v>
      </c>
      <c r="E15" s="196">
        <f>Calculations!X32</f>
        <v>5.8400635890119998</v>
      </c>
      <c r="F15" s="197">
        <f>Calculations!Y32</f>
        <v>1.0552503832478322</v>
      </c>
      <c r="G15" s="198">
        <f>SUM(E15:F15)</f>
        <v>6.8953139722598316</v>
      </c>
      <c r="I15" s="199"/>
      <c r="K15" s="184"/>
      <c r="L15" s="184"/>
      <c r="M15" s="184"/>
      <c r="N15" s="184"/>
      <c r="O15" s="184"/>
      <c r="P15" s="193" t="s">
        <v>17</v>
      </c>
      <c r="Q15" s="194">
        <f>SUM(Q13:Q14)</f>
        <v>5396940.1333381236</v>
      </c>
      <c r="R15" s="194">
        <f>SUM(R13:R14)</f>
        <v>513359.88630736101</v>
      </c>
      <c r="S15" s="185"/>
      <c r="T15" s="185"/>
      <c r="U15" s="185"/>
      <c r="V15" s="185"/>
      <c r="W15" s="185"/>
      <c r="X15" s="184"/>
    </row>
    <row r="16" spans="1:24" s="180" customFormat="1" x14ac:dyDescent="0.15">
      <c r="A16" s="187"/>
      <c r="B16" s="188"/>
      <c r="D16" s="195" t="s">
        <v>23</v>
      </c>
      <c r="E16" s="267">
        <f>Calculations!X33</f>
        <v>462178.32589200005</v>
      </c>
      <c r="F16" s="268">
        <f>Calculations!Y33</f>
        <v>51181.56041536096</v>
      </c>
      <c r="G16" s="269">
        <f>SUM(E16:F16)</f>
        <v>513359.88630736101</v>
      </c>
      <c r="I16" s="200"/>
      <c r="J16" s="201"/>
      <c r="K16" s="202"/>
      <c r="L16" s="184"/>
      <c r="M16" s="184"/>
      <c r="N16" s="184"/>
      <c r="O16" s="184"/>
      <c r="P16" s="193"/>
      <c r="Q16" s="185"/>
      <c r="R16" s="185"/>
      <c r="S16" s="185"/>
      <c r="T16" s="185"/>
      <c r="U16" s="185"/>
      <c r="V16" s="185"/>
      <c r="W16" s="185"/>
      <c r="X16" s="184"/>
    </row>
    <row r="17" spans="1:24" s="180" customFormat="1" ht="11.25" thickBot="1" x14ac:dyDescent="0.2">
      <c r="A17" s="187"/>
      <c r="B17" s="188"/>
      <c r="D17" s="195" t="s">
        <v>1112</v>
      </c>
      <c r="E17" s="203">
        <f>Calculations!X34</f>
        <v>1200000</v>
      </c>
      <c r="F17" s="204">
        <f>Calculations!Y34</f>
        <v>214652.16551135998</v>
      </c>
      <c r="G17" s="205">
        <f>SUM(E17:F17)</f>
        <v>1414652.1655113599</v>
      </c>
      <c r="I17" s="206"/>
      <c r="J17" s="191"/>
      <c r="K17" s="192"/>
      <c r="L17" s="184"/>
      <c r="M17" s="184"/>
      <c r="N17" s="184"/>
      <c r="O17" s="184"/>
      <c r="P17" s="193"/>
      <c r="Q17" s="185"/>
      <c r="R17" s="185"/>
      <c r="S17" s="185"/>
      <c r="T17" s="185"/>
      <c r="U17" s="185"/>
      <c r="V17" s="185"/>
      <c r="W17" s="185"/>
      <c r="X17" s="184"/>
    </row>
    <row r="18" spans="1:24" ht="3" customHeight="1" x14ac:dyDescent="0.15">
      <c r="B18" s="155"/>
      <c r="D18" s="138"/>
      <c r="E18" s="138"/>
      <c r="F18" s="138"/>
      <c r="I18" s="138"/>
      <c r="J18" s="138"/>
      <c r="K18" s="165"/>
      <c r="L18" s="164"/>
      <c r="M18" s="164"/>
      <c r="N18" s="164"/>
      <c r="O18" s="164"/>
      <c r="P18" s="156"/>
      <c r="Q18" s="142"/>
      <c r="R18" s="142"/>
      <c r="S18" s="142"/>
      <c r="T18" s="142"/>
      <c r="U18" s="142"/>
      <c r="V18" s="142"/>
      <c r="W18" s="142"/>
      <c r="X18" s="164"/>
    </row>
    <row r="19" spans="1:24" x14ac:dyDescent="0.15">
      <c r="B19" s="155"/>
      <c r="D19" s="138"/>
      <c r="E19" s="138"/>
      <c r="F19" s="349" t="s">
        <v>1092</v>
      </c>
      <c r="H19" s="427"/>
      <c r="I19" s="428"/>
      <c r="J19" s="429"/>
      <c r="K19" s="165"/>
      <c r="L19" s="164"/>
      <c r="M19" s="164"/>
      <c r="N19" s="164"/>
      <c r="O19" s="164"/>
      <c r="P19" s="156"/>
      <c r="Q19" s="142"/>
      <c r="R19" s="142"/>
      <c r="S19" s="142"/>
      <c r="T19" s="142"/>
      <c r="U19" s="142"/>
      <c r="V19" s="142"/>
      <c r="W19" s="142"/>
      <c r="X19" s="164"/>
    </row>
    <row r="20" spans="1:24" s="180" customFormat="1" x14ac:dyDescent="0.15">
      <c r="A20" s="187"/>
      <c r="B20" s="188"/>
      <c r="D20" s="191"/>
      <c r="E20" s="191"/>
      <c r="F20" s="207" t="s">
        <v>1103</v>
      </c>
      <c r="H20" s="430"/>
      <c r="I20" s="431"/>
      <c r="J20" s="432"/>
      <c r="K20" s="192"/>
      <c r="L20" s="184"/>
      <c r="M20" s="184"/>
      <c r="N20" s="184"/>
      <c r="O20" s="184"/>
      <c r="P20" s="193"/>
      <c r="Q20" s="185"/>
      <c r="R20" s="185"/>
      <c r="S20" s="185"/>
      <c r="T20" s="185"/>
      <c r="U20" s="185"/>
      <c r="V20" s="185"/>
      <c r="W20" s="185"/>
      <c r="X20" s="184"/>
    </row>
    <row r="21" spans="1:24" s="180" customFormat="1" ht="3" customHeight="1" x14ac:dyDescent="0.15">
      <c r="A21" s="187"/>
      <c r="B21" s="188"/>
      <c r="D21" s="191"/>
      <c r="E21" s="191"/>
      <c r="F21" s="191"/>
      <c r="H21" s="430"/>
      <c r="I21" s="431"/>
      <c r="J21" s="432"/>
      <c r="K21" s="192"/>
      <c r="L21" s="184"/>
      <c r="M21" s="208"/>
      <c r="N21" s="184"/>
      <c r="O21" s="184"/>
      <c r="P21" s="193"/>
      <c r="Q21" s="185"/>
      <c r="R21" s="185"/>
      <c r="S21" s="185"/>
      <c r="T21" s="185"/>
      <c r="U21" s="185"/>
      <c r="V21" s="185"/>
      <c r="W21" s="185"/>
      <c r="X21" s="184"/>
    </row>
    <row r="22" spans="1:24" s="180" customFormat="1" ht="11.25" thickBot="1" x14ac:dyDescent="0.2">
      <c r="A22" s="187"/>
      <c r="B22" s="188"/>
      <c r="E22" s="190" t="s">
        <v>15</v>
      </c>
      <c r="F22" s="190" t="s">
        <v>16</v>
      </c>
      <c r="G22" s="190" t="s">
        <v>17</v>
      </c>
      <c r="H22" s="430"/>
      <c r="I22" s="431"/>
      <c r="J22" s="432"/>
      <c r="K22" s="192"/>
      <c r="L22" s="184"/>
      <c r="M22" s="208"/>
      <c r="N22" s="184"/>
      <c r="O22" s="184"/>
      <c r="P22" s="208"/>
      <c r="Q22" s="184"/>
      <c r="R22" s="184"/>
      <c r="S22" s="184"/>
      <c r="T22" s="184"/>
      <c r="U22" s="184"/>
      <c r="V22" s="184"/>
      <c r="W22" s="184"/>
      <c r="X22" s="184"/>
    </row>
    <row r="23" spans="1:24" s="180" customFormat="1" x14ac:dyDescent="0.15">
      <c r="A23" s="187"/>
      <c r="B23" s="188"/>
      <c r="D23" s="195" t="s">
        <v>14</v>
      </c>
      <c r="E23" s="196">
        <f>Calculations!AL260</f>
        <v>4.5</v>
      </c>
      <c r="F23" s="197">
        <f>Calculations!AC260</f>
        <v>1.2192859616039999</v>
      </c>
      <c r="G23" s="198">
        <f>SUM(E23:F23)</f>
        <v>5.7192859616040002</v>
      </c>
      <c r="H23" s="433"/>
      <c r="I23" s="431"/>
      <c r="J23" s="432"/>
      <c r="K23" s="192"/>
      <c r="L23" s="184"/>
      <c r="M23" s="208"/>
      <c r="N23" s="184"/>
      <c r="O23" s="184"/>
      <c r="P23" s="208"/>
      <c r="Q23" s="184"/>
      <c r="R23" s="184"/>
      <c r="S23" s="184"/>
      <c r="T23" s="184"/>
      <c r="U23" s="184"/>
      <c r="V23" s="184"/>
      <c r="W23" s="184"/>
      <c r="X23" s="184"/>
    </row>
    <row r="24" spans="1:24" s="180" customFormat="1" ht="11.25" thickBot="1" x14ac:dyDescent="0.2">
      <c r="A24" s="187"/>
      <c r="B24" s="188"/>
      <c r="C24" s="288"/>
      <c r="D24" s="289" t="s">
        <v>23</v>
      </c>
      <c r="E24" s="270">
        <f>Calculations!AP260</f>
        <v>4233689.5111262491</v>
      </c>
      <c r="F24" s="271">
        <f>IFERROR(Calculations!AO260,0)</f>
        <v>1163250.6222118749</v>
      </c>
      <c r="G24" s="272">
        <f>SUM(E24:F24)</f>
        <v>5396940.1333381236</v>
      </c>
      <c r="H24" s="434"/>
      <c r="I24" s="435"/>
      <c r="J24" s="436"/>
      <c r="K24" s="192"/>
      <c r="L24" s="184"/>
      <c r="M24" s="208"/>
      <c r="N24" s="184"/>
      <c r="O24" s="184"/>
      <c r="P24" s="208"/>
      <c r="Q24" s="184"/>
      <c r="R24" s="184"/>
      <c r="S24" s="184"/>
      <c r="T24" s="184"/>
      <c r="U24" s="184"/>
      <c r="V24" s="184"/>
      <c r="W24" s="184"/>
      <c r="X24" s="184"/>
    </row>
    <row r="25" spans="1:24" x14ac:dyDescent="0.15">
      <c r="B25" s="155"/>
      <c r="E25" s="154"/>
      <c r="F25" s="154"/>
      <c r="G25" s="154"/>
      <c r="K25" s="167"/>
      <c r="L25" s="164"/>
      <c r="M25" s="167"/>
      <c r="N25" s="168"/>
      <c r="O25" s="168"/>
      <c r="P25" s="164"/>
      <c r="Q25" s="164"/>
      <c r="R25" s="164"/>
      <c r="S25" s="164"/>
      <c r="T25" s="164"/>
      <c r="U25" s="164"/>
      <c r="V25" s="164"/>
      <c r="W25" s="164"/>
      <c r="X25" s="164"/>
    </row>
    <row r="26" spans="1:24" x14ac:dyDescent="0.15">
      <c r="C26" s="163"/>
      <c r="D26" s="163"/>
      <c r="E26" s="163"/>
      <c r="F26" s="163"/>
      <c r="G26" s="163"/>
      <c r="H26" s="163"/>
      <c r="I26" s="163"/>
      <c r="J26" s="160"/>
      <c r="K26" s="164"/>
      <c r="L26" s="164"/>
      <c r="M26" s="174"/>
      <c r="N26" s="166"/>
      <c r="O26" s="164"/>
      <c r="P26" s="164"/>
      <c r="Q26" s="164"/>
      <c r="R26" s="164"/>
      <c r="S26" s="164"/>
      <c r="T26" s="164"/>
      <c r="U26" s="164"/>
      <c r="V26" s="164"/>
      <c r="W26" s="164"/>
      <c r="X26" s="164"/>
    </row>
    <row r="27" spans="1:24" x14ac:dyDescent="0.15">
      <c r="B27" s="155"/>
      <c r="C27" s="32"/>
      <c r="D27" s="32"/>
      <c r="E27" s="32"/>
      <c r="F27" s="231" t="s">
        <v>1099</v>
      </c>
      <c r="G27" s="32"/>
      <c r="H27" s="32"/>
      <c r="I27" s="32"/>
      <c r="J27" s="32"/>
      <c r="K27" s="164"/>
      <c r="L27" s="164"/>
      <c r="M27" s="170"/>
      <c r="N27" s="170"/>
      <c r="O27" s="167"/>
      <c r="P27" s="164"/>
      <c r="Q27" s="164"/>
      <c r="R27" s="164"/>
      <c r="S27" s="164"/>
      <c r="T27" s="164"/>
      <c r="U27" s="164"/>
      <c r="V27" s="164"/>
      <c r="W27" s="164"/>
      <c r="X27" s="164"/>
    </row>
    <row r="28" spans="1:24" x14ac:dyDescent="0.15">
      <c r="C28" s="154"/>
      <c r="D28" s="154"/>
      <c r="E28" s="154"/>
      <c r="F28" s="154"/>
      <c r="G28" s="154"/>
      <c r="H28" s="154"/>
      <c r="I28" s="154"/>
      <c r="J28" s="161"/>
      <c r="M28" s="162"/>
      <c r="N28" s="154"/>
    </row>
    <row r="29" spans="1:24" x14ac:dyDescent="0.15">
      <c r="J29" s="155"/>
      <c r="M29" s="157"/>
    </row>
    <row r="30" spans="1:24" x14ac:dyDescent="0.15">
      <c r="J30" s="155"/>
      <c r="M30" s="157"/>
    </row>
    <row r="31" spans="1:24" x14ac:dyDescent="0.15">
      <c r="J31" s="155"/>
      <c r="M31" s="157"/>
    </row>
    <row r="32" spans="1:24" x14ac:dyDescent="0.15">
      <c r="J32" s="155"/>
      <c r="M32" s="157"/>
    </row>
    <row r="33" spans="3:13" x14ac:dyDescent="0.15">
      <c r="J33" s="155"/>
      <c r="M33" s="157"/>
    </row>
    <row r="34" spans="3:13" x14ac:dyDescent="0.15">
      <c r="J34" s="155"/>
      <c r="M34" s="157"/>
    </row>
    <row r="35" spans="3:13" x14ac:dyDescent="0.15">
      <c r="J35" s="155"/>
      <c r="M35" s="157"/>
    </row>
    <row r="38" spans="3:13" x14ac:dyDescent="0.15">
      <c r="I38" s="139"/>
    </row>
    <row r="47" spans="3:13" x14ac:dyDescent="0.15">
      <c r="C47" s="230" t="s">
        <v>1098</v>
      </c>
    </row>
    <row r="48" spans="3:13" x14ac:dyDescent="0.15">
      <c r="D48" s="169" t="s">
        <v>13</v>
      </c>
      <c r="G48" s="412" t="s">
        <v>21</v>
      </c>
      <c r="H48" s="413"/>
    </row>
    <row r="63" spans="3:9" x14ac:dyDescent="0.15">
      <c r="C63" s="227" t="s">
        <v>1314</v>
      </c>
      <c r="I63" s="228" t="s">
        <v>1109</v>
      </c>
    </row>
    <row r="66" spans="1:10" ht="16.899999999999999" customHeight="1" x14ac:dyDescent="0.15">
      <c r="C66" s="424" t="s">
        <v>36</v>
      </c>
      <c r="D66" s="424"/>
      <c r="E66" s="148"/>
      <c r="F66" s="148"/>
    </row>
    <row r="67" spans="1:10" ht="16.899999999999999" customHeight="1" thickBot="1" x14ac:dyDescent="0.2">
      <c r="C67" s="425"/>
      <c r="D67" s="425"/>
      <c r="E67" s="148"/>
      <c r="F67" s="148"/>
    </row>
    <row r="68" spans="1:10" x14ac:dyDescent="0.15">
      <c r="J68" s="228" t="s">
        <v>1096</v>
      </c>
    </row>
    <row r="69" spans="1:10" x14ac:dyDescent="0.15">
      <c r="C69" s="171" t="s">
        <v>58</v>
      </c>
      <c r="D69" s="172"/>
    </row>
    <row r="70" spans="1:10" s="180" customFormat="1" x14ac:dyDescent="0.15">
      <c r="A70" s="187"/>
      <c r="C70" s="179"/>
      <c r="D70" s="179"/>
      <c r="F70" s="275" t="s">
        <v>60</v>
      </c>
      <c r="H70" s="275" t="s">
        <v>62</v>
      </c>
    </row>
    <row r="71" spans="1:10" s="180" customFormat="1" ht="3" customHeight="1" x14ac:dyDescent="0.15">
      <c r="A71" s="187"/>
      <c r="C71" s="179"/>
      <c r="D71" s="179"/>
      <c r="F71" s="207"/>
      <c r="H71" s="207"/>
    </row>
    <row r="72" spans="1:10" s="180" customFormat="1" x14ac:dyDescent="0.15">
      <c r="A72" s="187"/>
      <c r="C72" s="273" t="s">
        <v>59</v>
      </c>
      <c r="D72" s="273"/>
      <c r="E72" s="273"/>
      <c r="F72" s="268">
        <f>-Input!H153</f>
        <v>30840.284494573625</v>
      </c>
      <c r="G72" s="273"/>
      <c r="H72" s="268">
        <f>Calculations!AY261*-1</f>
        <v>27436.560775912996</v>
      </c>
    </row>
    <row r="73" spans="1:10" s="180" customFormat="1" ht="3" customHeight="1" x14ac:dyDescent="0.15">
      <c r="A73" s="187"/>
      <c r="F73" s="191"/>
    </row>
    <row r="74" spans="1:10" s="180" customFormat="1" x14ac:dyDescent="0.15">
      <c r="A74" s="187"/>
      <c r="C74" s="273" t="s">
        <v>61</v>
      </c>
      <c r="D74" s="273"/>
      <c r="E74" s="273"/>
      <c r="F74" s="268">
        <f>Input!D91</f>
        <v>40000</v>
      </c>
      <c r="G74" s="273"/>
      <c r="H74" s="268">
        <f>F74</f>
        <v>40000</v>
      </c>
    </row>
    <row r="75" spans="1:10" s="180" customFormat="1" x14ac:dyDescent="0.15">
      <c r="A75" s="187"/>
      <c r="C75" s="210" t="s">
        <v>1081</v>
      </c>
      <c r="F75" s="215">
        <f>Input!D92</f>
        <v>20000</v>
      </c>
      <c r="G75" s="276"/>
      <c r="H75" s="215">
        <f>F75</f>
        <v>20000</v>
      </c>
    </row>
    <row r="76" spans="1:10" s="180" customFormat="1" x14ac:dyDescent="0.15">
      <c r="A76" s="187"/>
      <c r="C76" s="210" t="s">
        <v>1082</v>
      </c>
      <c r="F76" s="215">
        <f>Input!D93</f>
        <v>20000</v>
      </c>
      <c r="G76" s="276"/>
      <c r="H76" s="215">
        <f>F76</f>
        <v>20000</v>
      </c>
    </row>
    <row r="77" spans="1:10" s="180" customFormat="1" ht="3" customHeight="1" x14ac:dyDescent="0.15">
      <c r="A77" s="187"/>
      <c r="F77" s="191"/>
    </row>
    <row r="78" spans="1:10" s="180" customFormat="1" x14ac:dyDescent="0.15">
      <c r="A78" s="187"/>
      <c r="C78" s="273" t="s">
        <v>999</v>
      </c>
      <c r="D78" s="273"/>
      <c r="E78" s="273"/>
      <c r="F78" s="268">
        <f>Input!D95</f>
        <v>2500</v>
      </c>
      <c r="G78" s="273"/>
      <c r="H78" s="268">
        <f>F78</f>
        <v>2500</v>
      </c>
    </row>
    <row r="79" spans="1:10" s="180" customFormat="1" x14ac:dyDescent="0.15">
      <c r="A79" s="187"/>
      <c r="C79" s="210" t="s">
        <v>1131</v>
      </c>
      <c r="F79" s="215">
        <f>Input!D96</f>
        <v>499.99999999999994</v>
      </c>
      <c r="G79" s="276"/>
      <c r="H79" s="215">
        <f>F79</f>
        <v>499.99999999999994</v>
      </c>
    </row>
    <row r="80" spans="1:10" s="180" customFormat="1" x14ac:dyDescent="0.15">
      <c r="A80" s="187"/>
      <c r="C80" s="210" t="s">
        <v>1132</v>
      </c>
      <c r="F80" s="215">
        <f>Input!D97</f>
        <v>1999.9999999999998</v>
      </c>
      <c r="G80" s="276"/>
      <c r="H80" s="215">
        <f>F80</f>
        <v>1999.9999999999998</v>
      </c>
    </row>
    <row r="81" spans="1:11" s="180" customFormat="1" ht="3" customHeight="1" x14ac:dyDescent="0.15">
      <c r="A81" s="187"/>
      <c r="F81" s="191"/>
    </row>
    <row r="82" spans="1:11" s="180" customFormat="1" x14ac:dyDescent="0.15">
      <c r="A82" s="187"/>
      <c r="C82" s="211" t="s">
        <v>65</v>
      </c>
      <c r="D82" s="211"/>
      <c r="E82" s="211"/>
      <c r="F82" s="212">
        <f>SUM(F72+F74+F78)</f>
        <v>73340.284494573629</v>
      </c>
      <c r="G82" s="212"/>
      <c r="H82" s="212">
        <f>SUM(H72+H74+H78)</f>
        <v>69936.560775912993</v>
      </c>
    </row>
    <row r="83" spans="1:11" ht="11.25" thickBot="1" x14ac:dyDescent="0.2">
      <c r="E83" s="158"/>
      <c r="F83" s="158"/>
      <c r="G83" s="158"/>
    </row>
    <row r="84" spans="1:11" ht="12" thickTop="1" thickBot="1" x14ac:dyDescent="0.2">
      <c r="C84" s="171" t="s">
        <v>1125</v>
      </c>
      <c r="D84" s="274"/>
      <c r="E84" s="282"/>
      <c r="F84" s="283"/>
      <c r="G84" s="282"/>
      <c r="H84" s="157"/>
    </row>
    <row r="85" spans="1:11" ht="8.65" customHeight="1" thickTop="1" x14ac:dyDescent="0.15">
      <c r="E85" s="154"/>
      <c r="F85" s="154"/>
      <c r="G85" s="154"/>
    </row>
    <row r="86" spans="1:11" x14ac:dyDescent="0.15">
      <c r="F86" s="275" t="s">
        <v>1078</v>
      </c>
      <c r="H86" s="275" t="s">
        <v>62</v>
      </c>
    </row>
    <row r="87" spans="1:11" ht="3" customHeight="1" x14ac:dyDescent="0.15"/>
    <row r="88" spans="1:11" x14ac:dyDescent="0.15">
      <c r="C88" s="146" t="s">
        <v>1079</v>
      </c>
      <c r="D88" s="146"/>
      <c r="E88" s="439">
        <f>E90+E95</f>
        <v>5975931.5087115793</v>
      </c>
      <c r="F88" s="440"/>
      <c r="G88" s="439">
        <f>G90+G95</f>
        <v>5115529.1732859164</v>
      </c>
      <c r="H88" s="440"/>
    </row>
    <row r="89" spans="1:11" s="180" customFormat="1" ht="3" customHeight="1" x14ac:dyDescent="0.15">
      <c r="A89" s="187"/>
      <c r="C89" s="213"/>
      <c r="D89" s="213"/>
      <c r="E89" s="262"/>
      <c r="F89" s="262"/>
      <c r="G89" s="260"/>
      <c r="H89" s="261"/>
    </row>
    <row r="90" spans="1:11" s="180" customFormat="1" x14ac:dyDescent="0.15">
      <c r="A90" s="187"/>
      <c r="C90" s="273" t="s">
        <v>67</v>
      </c>
      <c r="D90" s="273"/>
      <c r="E90" s="403">
        <f>SUM(E91:E93)</f>
        <v>5910300.0196454842</v>
      </c>
      <c r="F90" s="404"/>
      <c r="G90" s="403">
        <f>SUM(G91:G93)</f>
        <v>5060515.9335728474</v>
      </c>
      <c r="H90" s="404"/>
      <c r="I90" s="214"/>
    </row>
    <row r="91" spans="1:11" s="180" customFormat="1" x14ac:dyDescent="0.15">
      <c r="A91" s="187"/>
      <c r="C91" s="210" t="s">
        <v>68</v>
      </c>
      <c r="D91" s="210"/>
      <c r="E91" s="401">
        <f>G16</f>
        <v>513359.88630736101</v>
      </c>
      <c r="F91" s="402"/>
      <c r="G91" s="401">
        <f>E91</f>
        <v>513359.88630736101</v>
      </c>
      <c r="H91" s="402"/>
      <c r="I91" s="215"/>
      <c r="K91" s="216"/>
    </row>
    <row r="92" spans="1:11" s="180" customFormat="1" x14ac:dyDescent="0.15">
      <c r="A92" s="187"/>
      <c r="C92" s="210" t="s">
        <v>69</v>
      </c>
      <c r="D92" s="210"/>
      <c r="E92" s="401">
        <f>G24</f>
        <v>5396940.1333381236</v>
      </c>
      <c r="F92" s="402"/>
      <c r="G92" s="401">
        <f>IFERROR(Calculations!AN262,0)</f>
        <v>4547156.0472654868</v>
      </c>
      <c r="H92" s="402"/>
      <c r="I92" s="217"/>
    </row>
    <row r="93" spans="1:11" s="180" customFormat="1" x14ac:dyDescent="0.15">
      <c r="A93" s="187"/>
      <c r="C93" s="210" t="s">
        <v>1121</v>
      </c>
      <c r="D93" s="210"/>
      <c r="E93" s="401">
        <f>Calculations!BE260</f>
        <v>0</v>
      </c>
      <c r="F93" s="402"/>
      <c r="G93" s="401">
        <f>Calculations!BE261</f>
        <v>0</v>
      </c>
      <c r="H93" s="402"/>
      <c r="I93" s="215"/>
    </row>
    <row r="94" spans="1:11" s="180" customFormat="1" ht="3" customHeight="1" x14ac:dyDescent="0.15">
      <c r="A94" s="187"/>
      <c r="C94" s="209"/>
      <c r="D94" s="209"/>
      <c r="E94" s="265"/>
      <c r="F94" s="266"/>
      <c r="G94" s="265"/>
      <c r="H94" s="266"/>
      <c r="I94" s="215"/>
    </row>
    <row r="95" spans="1:11" s="180" customFormat="1" x14ac:dyDescent="0.15">
      <c r="A95" s="187"/>
      <c r="C95" s="273" t="s">
        <v>70</v>
      </c>
      <c r="D95" s="273"/>
      <c r="E95" s="403">
        <f>SUM(E96:E99)</f>
        <v>65631.489066095266</v>
      </c>
      <c r="F95" s="404"/>
      <c r="G95" s="403">
        <f>SUM(G96:G99)</f>
        <v>55013.23971306911</v>
      </c>
      <c r="H95" s="404"/>
      <c r="I95" s="218"/>
    </row>
    <row r="96" spans="1:11" s="180" customFormat="1" x14ac:dyDescent="0.15">
      <c r="A96" s="187"/>
      <c r="C96" s="210" t="s">
        <v>1065</v>
      </c>
      <c r="D96" s="210"/>
      <c r="E96" s="401">
        <f>Input!G153</f>
        <v>24259.388928576886</v>
      </c>
      <c r="F96" s="402"/>
      <c r="G96" s="401">
        <f>Input!G154</f>
        <v>19589.628178059189</v>
      </c>
      <c r="H96" s="402"/>
      <c r="I96" s="217"/>
    </row>
    <row r="97" spans="1:11" s="180" customFormat="1" x14ac:dyDescent="0.15">
      <c r="A97" s="187"/>
      <c r="C97" s="210" t="s">
        <v>1133</v>
      </c>
      <c r="D97" s="210"/>
      <c r="E97" s="401">
        <f>Calculations!C218</f>
        <v>3593.519204151527</v>
      </c>
      <c r="F97" s="402"/>
      <c r="G97" s="401">
        <f>E97</f>
        <v>3593.519204151527</v>
      </c>
      <c r="H97" s="402"/>
      <c r="I97" s="215"/>
    </row>
    <row r="98" spans="1:11" s="180" customFormat="1" x14ac:dyDescent="0.15">
      <c r="A98" s="187"/>
      <c r="C98" s="210" t="s">
        <v>1134</v>
      </c>
      <c r="D98" s="210"/>
      <c r="E98" s="401">
        <f>Calculations!AS260</f>
        <v>37778.580933366859</v>
      </c>
      <c r="F98" s="402"/>
      <c r="G98" s="401">
        <f>Calculations!AS262</f>
        <v>31830.092330858399</v>
      </c>
      <c r="H98" s="402"/>
      <c r="I98" s="217"/>
    </row>
    <row r="99" spans="1:11" s="180" customFormat="1" x14ac:dyDescent="0.15">
      <c r="A99" s="187"/>
      <c r="C99" s="210" t="s">
        <v>1120</v>
      </c>
      <c r="D99" s="210"/>
      <c r="E99" s="401">
        <f>Calculations!BD260</f>
        <v>0</v>
      </c>
      <c r="F99" s="402"/>
      <c r="G99" s="401">
        <f>Calculations!BD261</f>
        <v>0</v>
      </c>
      <c r="H99" s="402"/>
      <c r="I99" s="217"/>
    </row>
    <row r="100" spans="1:11" s="180" customFormat="1" ht="3" customHeight="1" x14ac:dyDescent="0.15">
      <c r="A100" s="187"/>
      <c r="C100" s="210"/>
      <c r="D100" s="210"/>
      <c r="E100" s="263"/>
      <c r="F100" s="264"/>
      <c r="G100" s="263"/>
      <c r="H100" s="264"/>
      <c r="I100" s="215"/>
    </row>
    <row r="101" spans="1:11" ht="14.65" customHeight="1" x14ac:dyDescent="0.15">
      <c r="C101" s="146" t="s">
        <v>71</v>
      </c>
      <c r="D101" s="146"/>
      <c r="E101" s="439">
        <f>E103</f>
        <v>307335.60102156515</v>
      </c>
      <c r="F101" s="440"/>
      <c r="G101" s="439">
        <f>G103</f>
        <v>263146.82854578807</v>
      </c>
      <c r="H101" s="440"/>
      <c r="I101" s="180"/>
    </row>
    <row r="102" spans="1:11" ht="3" customHeight="1" x14ac:dyDescent="0.15">
      <c r="C102" s="145"/>
      <c r="D102" s="145"/>
      <c r="E102" s="260"/>
      <c r="F102" s="260"/>
      <c r="G102" s="260"/>
      <c r="H102" s="261"/>
    </row>
    <row r="103" spans="1:11" s="180" customFormat="1" x14ac:dyDescent="0.15">
      <c r="A103" s="187"/>
      <c r="C103" s="273" t="s">
        <v>70</v>
      </c>
      <c r="D103" s="273"/>
      <c r="E103" s="403">
        <f>SUM(E104:E107)</f>
        <v>307335.60102156515</v>
      </c>
      <c r="F103" s="404"/>
      <c r="G103" s="403">
        <f>SUM(G104:G107)</f>
        <v>263146.82854578807</v>
      </c>
      <c r="H103" s="404"/>
      <c r="I103" s="214"/>
    </row>
    <row r="104" spans="1:11" s="180" customFormat="1" x14ac:dyDescent="0.15">
      <c r="A104" s="187"/>
      <c r="C104" s="210" t="s">
        <v>72</v>
      </c>
      <c r="E104" s="401">
        <f>G16*Calculations!AU206</f>
        <v>23101.194883831246</v>
      </c>
      <c r="F104" s="402"/>
      <c r="G104" s="401">
        <f>E104</f>
        <v>23101.194883831246</v>
      </c>
      <c r="H104" s="402"/>
      <c r="I104" s="191"/>
    </row>
    <row r="105" spans="1:11" s="180" customFormat="1" x14ac:dyDescent="0.15">
      <c r="A105" s="187"/>
      <c r="C105" s="210" t="s">
        <v>73</v>
      </c>
      <c r="E105" s="401">
        <f>(Output!G24)*Calculations!AU206</f>
        <v>242862.30600021555</v>
      </c>
      <c r="F105" s="402"/>
      <c r="G105" s="401">
        <f>IFERROR(Calculations!AU262,0)</f>
        <v>204622.02212694689</v>
      </c>
      <c r="H105" s="402"/>
      <c r="I105" s="219"/>
    </row>
    <row r="106" spans="1:11" s="180" customFormat="1" x14ac:dyDescent="0.15">
      <c r="A106" s="187"/>
      <c r="C106" s="210" t="s">
        <v>1133</v>
      </c>
      <c r="E106" s="401">
        <f>Calculations!D218</f>
        <v>3593.519204151527</v>
      </c>
      <c r="F106" s="402"/>
      <c r="G106" s="401">
        <f>E106</f>
        <v>3593.519204151527</v>
      </c>
      <c r="H106" s="402"/>
      <c r="I106" s="191"/>
    </row>
    <row r="107" spans="1:11" s="180" customFormat="1" x14ac:dyDescent="0.15">
      <c r="A107" s="187"/>
      <c r="C107" s="210" t="s">
        <v>1134</v>
      </c>
      <c r="E107" s="401">
        <f>Calculations!AT260</f>
        <v>37778.580933366859</v>
      </c>
      <c r="F107" s="402"/>
      <c r="G107" s="401">
        <f>Calculations!AT262</f>
        <v>31830.092330858399</v>
      </c>
      <c r="H107" s="402"/>
      <c r="I107" s="219"/>
    </row>
    <row r="108" spans="1:11" ht="3" customHeight="1" x14ac:dyDescent="0.15">
      <c r="C108" s="149"/>
      <c r="E108" s="261"/>
      <c r="F108" s="261"/>
      <c r="G108" s="261"/>
      <c r="H108" s="261"/>
      <c r="I108" s="138"/>
    </row>
    <row r="109" spans="1:11" ht="14.65" customHeight="1" x14ac:dyDescent="0.15">
      <c r="C109" s="146" t="s">
        <v>74</v>
      </c>
      <c r="D109" s="147"/>
      <c r="E109" s="439">
        <f>E101+E88</f>
        <v>6283267.1097331448</v>
      </c>
      <c r="F109" s="440"/>
      <c r="G109" s="439">
        <f>G101+G88</f>
        <v>5378676.0018317048</v>
      </c>
      <c r="H109" s="440"/>
      <c r="I109" s="159"/>
      <c r="K109" s="150"/>
    </row>
    <row r="110" spans="1:11" ht="1.9" customHeight="1" x14ac:dyDescent="0.15"/>
    <row r="111" spans="1:11" ht="17.25" x14ac:dyDescent="0.3">
      <c r="C111" s="350" t="s">
        <v>75</v>
      </c>
      <c r="D111" s="173"/>
      <c r="E111" s="173"/>
      <c r="F111" s="173"/>
      <c r="G111" s="173"/>
      <c r="H111" s="173"/>
      <c r="I111" s="173"/>
    </row>
    <row r="112" spans="1:11" s="180" customFormat="1" ht="18" thickBot="1" x14ac:dyDescent="0.35">
      <c r="A112" s="187"/>
      <c r="C112" s="220"/>
      <c r="D112" s="220"/>
      <c r="E112" s="437" t="s">
        <v>76</v>
      </c>
      <c r="F112" s="438"/>
      <c r="G112" s="437" t="s">
        <v>77</v>
      </c>
      <c r="H112" s="438"/>
      <c r="I112" s="221" t="s">
        <v>78</v>
      </c>
      <c r="K112" s="216"/>
    </row>
    <row r="113" spans="1:10" s="180" customFormat="1" ht="17.25" x14ac:dyDescent="0.3">
      <c r="A113" s="187"/>
      <c r="C113" s="220"/>
      <c r="D113" s="222" t="s">
        <v>1076</v>
      </c>
      <c r="E113" s="443">
        <f>G88</f>
        <v>5115529.1732859164</v>
      </c>
      <c r="F113" s="444"/>
      <c r="G113" s="447">
        <f>H72+H75+H79</f>
        <v>47936.560775912993</v>
      </c>
      <c r="H113" s="448"/>
      <c r="I113" s="351">
        <f>ABS(IFERROR(E113/G113,0))</f>
        <v>106.71456380025391</v>
      </c>
      <c r="J113" s="199"/>
    </row>
    <row r="114" spans="1:10" s="180" customFormat="1" ht="18" thickBot="1" x14ac:dyDescent="0.35">
      <c r="A114" s="187"/>
      <c r="C114" s="220"/>
      <c r="D114" s="222" t="s">
        <v>1067</v>
      </c>
      <c r="E114" s="445">
        <f>G101</f>
        <v>263146.82854578807</v>
      </c>
      <c r="F114" s="446"/>
      <c r="G114" s="449">
        <f>H76+H80</f>
        <v>22000</v>
      </c>
      <c r="H114" s="450"/>
      <c r="I114" s="352">
        <f>ABS(IFERROR(E114/G114,0))</f>
        <v>11.961219479354003</v>
      </c>
      <c r="J114" s="199"/>
    </row>
    <row r="115" spans="1:10" ht="4.9000000000000004" customHeight="1" x14ac:dyDescent="0.15">
      <c r="E115" s="154"/>
      <c r="F115" s="154"/>
      <c r="G115" s="154"/>
      <c r="H115" s="154"/>
      <c r="I115" s="154"/>
    </row>
    <row r="116" spans="1:10" ht="12" x14ac:dyDescent="0.2">
      <c r="C116" s="151" t="s">
        <v>79</v>
      </c>
      <c r="D116" s="152"/>
      <c r="E116" s="441">
        <f>SUM(E113:E114)</f>
        <v>5378676.0018317048</v>
      </c>
      <c r="F116" s="442"/>
      <c r="G116" s="441">
        <f>SUM(G113:G114)</f>
        <v>69936.560775912993</v>
      </c>
      <c r="H116" s="442"/>
      <c r="I116" s="153">
        <f>ABS(IFERROR(E116/G116,0))</f>
        <v>76.907928301847335</v>
      </c>
    </row>
    <row r="117" spans="1:10" s="180" customFormat="1" x14ac:dyDescent="0.15">
      <c r="A117" s="187"/>
      <c r="E117" s="357" t="s">
        <v>1327</v>
      </c>
      <c r="F117" s="358">
        <f>Input!G94</f>
        <v>0.02</v>
      </c>
    </row>
    <row r="119" spans="1:10" ht="11.25" thickBot="1" x14ac:dyDescent="0.2">
      <c r="C119" s="426" t="s">
        <v>1097</v>
      </c>
      <c r="D119" s="426"/>
      <c r="E119" s="426"/>
      <c r="F119" s="426"/>
      <c r="G119" s="426"/>
      <c r="H119" s="426"/>
      <c r="I119" s="426"/>
    </row>
    <row r="120" spans="1:10" x14ac:dyDescent="0.15">
      <c r="B120" s="155"/>
      <c r="C120" s="414" t="str">
        <f>Input!B211</f>
        <v>This is a good project.</v>
      </c>
      <c r="D120" s="415"/>
      <c r="E120" s="415"/>
      <c r="F120" s="415"/>
      <c r="G120" s="415"/>
      <c r="H120" s="415"/>
      <c r="I120" s="416"/>
      <c r="J120" s="157"/>
    </row>
    <row r="121" spans="1:10" x14ac:dyDescent="0.15">
      <c r="B121" s="155"/>
      <c r="C121" s="417"/>
      <c r="D121" s="418"/>
      <c r="E121" s="418"/>
      <c r="F121" s="418"/>
      <c r="G121" s="418"/>
      <c r="H121" s="418"/>
      <c r="I121" s="419"/>
      <c r="J121" s="157"/>
    </row>
    <row r="122" spans="1:10" x14ac:dyDescent="0.15">
      <c r="B122" s="155"/>
      <c r="C122" s="417"/>
      <c r="D122" s="418"/>
      <c r="E122" s="418"/>
      <c r="F122" s="418"/>
      <c r="G122" s="418"/>
      <c r="H122" s="418"/>
      <c r="I122" s="419"/>
      <c r="J122" s="157"/>
    </row>
    <row r="123" spans="1:10" x14ac:dyDescent="0.15">
      <c r="B123" s="155"/>
      <c r="C123" s="417"/>
      <c r="D123" s="418"/>
      <c r="E123" s="418"/>
      <c r="F123" s="418"/>
      <c r="G123" s="418"/>
      <c r="H123" s="418"/>
      <c r="I123" s="419"/>
      <c r="J123" s="157"/>
    </row>
    <row r="124" spans="1:10" x14ac:dyDescent="0.15">
      <c r="B124" s="155"/>
      <c r="C124" s="417"/>
      <c r="D124" s="418"/>
      <c r="E124" s="418"/>
      <c r="F124" s="418"/>
      <c r="G124" s="418"/>
      <c r="H124" s="418"/>
      <c r="I124" s="419"/>
      <c r="J124" s="157"/>
    </row>
    <row r="125" spans="1:10" ht="11.25" thickBot="1" x14ac:dyDescent="0.2">
      <c r="B125" s="155"/>
      <c r="C125" s="420"/>
      <c r="D125" s="421"/>
      <c r="E125" s="421"/>
      <c r="F125" s="421"/>
      <c r="G125" s="421"/>
      <c r="H125" s="421"/>
      <c r="I125" s="422"/>
      <c r="J125" s="157"/>
    </row>
    <row r="126" spans="1:10" x14ac:dyDescent="0.15">
      <c r="C126" s="154" t="s">
        <v>1126</v>
      </c>
      <c r="D126" s="154"/>
      <c r="E126" s="154"/>
      <c r="F126" s="154"/>
      <c r="G126" s="154" t="str">
        <f>Input!F219</f>
        <v>Yes</v>
      </c>
      <c r="H126" s="154"/>
      <c r="I126" s="154"/>
    </row>
    <row r="127" spans="1:10" x14ac:dyDescent="0.15">
      <c r="C127" s="353" t="s">
        <v>1324</v>
      </c>
      <c r="D127" s="154"/>
      <c r="E127" s="154"/>
      <c r="F127" s="154"/>
      <c r="G127" s="154" t="str">
        <f>Input!F220</f>
        <v>No</v>
      </c>
      <c r="H127" s="154"/>
      <c r="I127" s="154"/>
    </row>
    <row r="128" spans="1:10" x14ac:dyDescent="0.15">
      <c r="C128" s="353"/>
      <c r="D128" s="154"/>
      <c r="E128" s="154"/>
      <c r="F128" s="154"/>
      <c r="G128" s="154"/>
      <c r="H128" s="154"/>
      <c r="I128" s="154"/>
    </row>
    <row r="129" spans="3:3" x14ac:dyDescent="0.15">
      <c r="C129" s="227" t="s">
        <v>1314</v>
      </c>
    </row>
  </sheetData>
  <sheetProtection algorithmName="SHA-512" hashValue="d/tvFeiFSvV03XAsunadjVgqEEUIlBMg0JT4jlwLiCrC+Rcc+PqWqLbvf63Tsp41/rGjUbyeic8gLoB9y9qcDg==" saltValue="hhKqDEM6J536lod9mpOBuQ==" spinCount="100000" sheet="1" objects="1" scenarios="1"/>
  <mergeCells count="59">
    <mergeCell ref="G109:H109"/>
    <mergeCell ref="E109:F109"/>
    <mergeCell ref="E116:F116"/>
    <mergeCell ref="G116:H116"/>
    <mergeCell ref="E105:F105"/>
    <mergeCell ref="E106:F106"/>
    <mergeCell ref="E107:F107"/>
    <mergeCell ref="G112:H112"/>
    <mergeCell ref="E113:F113"/>
    <mergeCell ref="E114:F114"/>
    <mergeCell ref="G113:H113"/>
    <mergeCell ref="G114:H114"/>
    <mergeCell ref="G107:H107"/>
    <mergeCell ref="G104:H104"/>
    <mergeCell ref="G105:H105"/>
    <mergeCell ref="G106:H106"/>
    <mergeCell ref="E101:F101"/>
    <mergeCell ref="G101:H101"/>
    <mergeCell ref="E103:F103"/>
    <mergeCell ref="G103:H103"/>
    <mergeCell ref="E104:F104"/>
    <mergeCell ref="G90:H90"/>
    <mergeCell ref="E91:F91"/>
    <mergeCell ref="E92:F92"/>
    <mergeCell ref="G91:H91"/>
    <mergeCell ref="G92:H92"/>
    <mergeCell ref="C120:I125"/>
    <mergeCell ref="Q11:S11"/>
    <mergeCell ref="C9:D9"/>
    <mergeCell ref="C66:D67"/>
    <mergeCell ref="P7:R7"/>
    <mergeCell ref="C119:I119"/>
    <mergeCell ref="H19:J19"/>
    <mergeCell ref="H20:J20"/>
    <mergeCell ref="H21:J21"/>
    <mergeCell ref="H22:J22"/>
    <mergeCell ref="H23:J23"/>
    <mergeCell ref="H24:J24"/>
    <mergeCell ref="E112:F112"/>
    <mergeCell ref="E88:F88"/>
    <mergeCell ref="G88:H88"/>
    <mergeCell ref="E90:F90"/>
    <mergeCell ref="T5:V5"/>
    <mergeCell ref="D5:G5"/>
    <mergeCell ref="D6:G6"/>
    <mergeCell ref="D7:G7"/>
    <mergeCell ref="G48:H48"/>
    <mergeCell ref="E93:F93"/>
    <mergeCell ref="G93:H93"/>
    <mergeCell ref="E99:F99"/>
    <mergeCell ref="G99:H99"/>
    <mergeCell ref="E95:F95"/>
    <mergeCell ref="G95:H95"/>
    <mergeCell ref="E96:F96"/>
    <mergeCell ref="G96:H96"/>
    <mergeCell ref="E97:F97"/>
    <mergeCell ref="G97:H97"/>
    <mergeCell ref="E98:F98"/>
    <mergeCell ref="G98:H98"/>
  </mergeCells>
  <printOptions horizontalCentered="1" verticalCentered="1" gridLines="1"/>
  <pageMargins left="0.25" right="0.25" top="0.75" bottom="0.75" header="0.3" footer="0.3"/>
  <pageSetup scale="90" fitToHeight="2" orientation="portrait" r:id="rId1"/>
  <rowBreaks count="1" manualBreakCount="1">
    <brk id="64" min="1" max="10" man="1"/>
  </rowBreaks>
  <ignoredErrors>
    <ignoredError sqref="G10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F6DAE-0464-4D5C-8CD8-B86CD54A3528}">
  <sheetPr>
    <pageSetUpPr fitToPage="1"/>
  </sheetPr>
  <dimension ref="B1:N83"/>
  <sheetViews>
    <sheetView zoomScaleNormal="100" workbookViewId="0">
      <selection activeCell="J24" sqref="J24"/>
    </sheetView>
  </sheetViews>
  <sheetFormatPr defaultRowHeight="15" x14ac:dyDescent="0.25"/>
  <cols>
    <col min="3" max="3" width="14.28515625" style="259" customWidth="1"/>
    <col min="4" max="8" width="19.7109375" customWidth="1"/>
    <col min="10" max="10" width="36.7109375" customWidth="1"/>
    <col min="14" max="14" width="11.28515625" bestFit="1" customWidth="1"/>
  </cols>
  <sheetData>
    <row r="1" spans="2:12" ht="21" x14ac:dyDescent="0.35">
      <c r="B1" s="453" t="s">
        <v>1326</v>
      </c>
      <c r="C1" s="453"/>
      <c r="D1" s="453"/>
      <c r="E1" s="453"/>
      <c r="F1" s="453"/>
      <c r="G1" s="453"/>
      <c r="H1" s="453"/>
    </row>
    <row r="2" spans="2:12" ht="17.25" x14ac:dyDescent="0.3">
      <c r="B2" s="344">
        <v>8.5000000000000006E-2</v>
      </c>
      <c r="C2" s="336" t="s">
        <v>1311</v>
      </c>
    </row>
    <row r="3" spans="2:12" x14ac:dyDescent="0.25">
      <c r="H3" s="228" t="s">
        <v>1096</v>
      </c>
    </row>
    <row r="4" spans="2:12" ht="15" customHeight="1" x14ac:dyDescent="0.3">
      <c r="B4" s="451" t="s">
        <v>1318</v>
      </c>
      <c r="C4" s="451"/>
      <c r="D4" s="451"/>
      <c r="E4" s="451"/>
      <c r="F4" s="451"/>
      <c r="G4" s="451"/>
      <c r="H4" s="451"/>
      <c r="J4" s="395" t="s">
        <v>1322</v>
      </c>
    </row>
    <row r="5" spans="2:12" x14ac:dyDescent="0.25">
      <c r="B5" s="345" t="s">
        <v>1011</v>
      </c>
      <c r="C5" s="346" t="s">
        <v>37</v>
      </c>
      <c r="D5" s="345" t="s">
        <v>1303</v>
      </c>
      <c r="E5" s="345" t="s">
        <v>1305</v>
      </c>
      <c r="F5" s="345" t="s">
        <v>1319</v>
      </c>
      <c r="G5" s="345" t="s">
        <v>1306</v>
      </c>
      <c r="H5" s="345" t="s">
        <v>1307</v>
      </c>
      <c r="J5" s="395"/>
      <c r="L5" s="337"/>
    </row>
    <row r="6" spans="2:12" x14ac:dyDescent="0.25">
      <c r="B6" s="338">
        <f>IF(A6&lt;=$G$90,A6," - ")</f>
        <v>0</v>
      </c>
      <c r="C6" s="338" t="s">
        <v>1302</v>
      </c>
      <c r="D6" s="339">
        <f>Input!D91+Input!D95</f>
        <v>42500</v>
      </c>
      <c r="E6" s="339"/>
      <c r="F6" s="339">
        <f>F33</f>
        <v>0</v>
      </c>
      <c r="G6" s="339">
        <f>SUM(D6:F6)</f>
        <v>42500</v>
      </c>
      <c r="H6" s="339">
        <f>G6</f>
        <v>42500</v>
      </c>
      <c r="J6" s="395"/>
      <c r="L6" s="337"/>
    </row>
    <row r="7" spans="2:12" x14ac:dyDescent="0.25">
      <c r="B7" s="338">
        <v>1</v>
      </c>
      <c r="C7" s="340">
        <f>Input!C103</f>
        <v>2026</v>
      </c>
      <c r="D7" s="339"/>
      <c r="E7" s="339">
        <f>IFERROR(-Input!H103,0)</f>
        <v>3423</v>
      </c>
      <c r="F7" s="339">
        <f t="shared" ref="F7:F16" si="0">F34</f>
        <v>0</v>
      </c>
      <c r="G7" s="339">
        <f t="shared" ref="G7:G17" si="1">SUM(D7:F7)</f>
        <v>3423</v>
      </c>
      <c r="H7" s="339">
        <f>G7/(1+$B$2)^B7</f>
        <v>3154.8387096774195</v>
      </c>
      <c r="J7" s="395"/>
      <c r="L7" s="337"/>
    </row>
    <row r="8" spans="2:12" x14ac:dyDescent="0.25">
      <c r="B8" s="338">
        <v>2</v>
      </c>
      <c r="C8" s="340">
        <f>Input!C104</f>
        <v>2027</v>
      </c>
      <c r="D8" s="339"/>
      <c r="E8" s="339">
        <f>IFERROR(-Input!H104,0)</f>
        <v>3396.1100000000006</v>
      </c>
      <c r="F8" s="339">
        <f t="shared" si="0"/>
        <v>0</v>
      </c>
      <c r="G8" s="339">
        <f t="shared" si="1"/>
        <v>3396.1100000000006</v>
      </c>
      <c r="H8" s="339">
        <f t="shared" ref="H8:H16" si="2">G8/(1+$B$2)^B8</f>
        <v>2884.8435940453192</v>
      </c>
      <c r="J8" s="395"/>
      <c r="L8" s="337"/>
    </row>
    <row r="9" spans="2:12" x14ac:dyDescent="0.25">
      <c r="B9" s="338">
        <v>3</v>
      </c>
      <c r="C9" s="340">
        <f>Input!C105</f>
        <v>2028</v>
      </c>
      <c r="D9" s="339"/>
      <c r="E9" s="339">
        <f>IFERROR(-Input!H105,0)</f>
        <v>3367.7287000000006</v>
      </c>
      <c r="F9" s="339">
        <f t="shared" si="0"/>
        <v>0</v>
      </c>
      <c r="G9" s="339">
        <f t="shared" si="1"/>
        <v>3367.7287000000006</v>
      </c>
      <c r="H9" s="339">
        <f t="shared" si="2"/>
        <v>2636.6220725475923</v>
      </c>
      <c r="J9" s="395"/>
      <c r="L9" s="337"/>
    </row>
    <row r="10" spans="2:12" x14ac:dyDescent="0.25">
      <c r="B10" s="338">
        <v>4</v>
      </c>
      <c r="C10" s="340">
        <f>Input!C106</f>
        <v>2029</v>
      </c>
      <c r="D10" s="339"/>
      <c r="E10" s="339">
        <f>IFERROR(-Input!H106,0)</f>
        <v>3337.8167390000008</v>
      </c>
      <c r="F10" s="339">
        <f t="shared" si="0"/>
        <v>0</v>
      </c>
      <c r="G10" s="339">
        <f t="shared" si="1"/>
        <v>3337.8167390000008</v>
      </c>
      <c r="H10" s="339">
        <f t="shared" si="2"/>
        <v>2408.4827244615194</v>
      </c>
      <c r="J10" s="395"/>
      <c r="L10" s="337"/>
    </row>
    <row r="11" spans="2:12" x14ac:dyDescent="0.25">
      <c r="B11" s="338">
        <v>5</v>
      </c>
      <c r="C11" s="340">
        <f>Input!C107</f>
        <v>2030</v>
      </c>
      <c r="D11" s="339"/>
      <c r="E11" s="339">
        <f>IFERROR(-Input!H107,0)</f>
        <v>3306.3338734300014</v>
      </c>
      <c r="F11" s="339">
        <f t="shared" si="0"/>
        <v>0</v>
      </c>
      <c r="G11" s="339">
        <f t="shared" si="1"/>
        <v>3306.3338734300014</v>
      </c>
      <c r="H11" s="339">
        <f t="shared" si="2"/>
        <v>2198.8622103881503</v>
      </c>
      <c r="J11" s="395"/>
      <c r="L11" s="337"/>
    </row>
    <row r="12" spans="2:12" x14ac:dyDescent="0.25">
      <c r="B12" s="338">
        <v>6</v>
      </c>
      <c r="C12" s="340">
        <f>Input!C108</f>
        <v>2031</v>
      </c>
      <c r="D12" s="339"/>
      <c r="E12" s="339">
        <f>IFERROR(-Input!H108,0)</f>
        <v>1885.3808277035023</v>
      </c>
      <c r="F12" s="339">
        <f t="shared" si="0"/>
        <v>0</v>
      </c>
      <c r="G12" s="339">
        <f t="shared" si="1"/>
        <v>1885.3808277035023</v>
      </c>
      <c r="H12" s="339">
        <f t="shared" si="2"/>
        <v>1155.6349222303945</v>
      </c>
      <c r="J12" s="395"/>
    </row>
    <row r="13" spans="2:12" x14ac:dyDescent="0.25">
      <c r="B13" s="338">
        <v>7</v>
      </c>
      <c r="C13" s="340">
        <f>Input!C109</f>
        <v>2032</v>
      </c>
      <c r="D13" s="339"/>
      <c r="E13" s="339">
        <f>IFERROR(-Input!H109,0)</f>
        <v>1822.8746359805373</v>
      </c>
      <c r="F13" s="339">
        <f t="shared" si="0"/>
        <v>0</v>
      </c>
      <c r="G13" s="339">
        <f t="shared" si="1"/>
        <v>1822.8746359805373</v>
      </c>
      <c r="H13" s="339">
        <f t="shared" si="2"/>
        <v>1029.7899160206675</v>
      </c>
      <c r="J13" s="395"/>
    </row>
    <row r="14" spans="2:12" x14ac:dyDescent="0.25">
      <c r="B14" s="338">
        <v>8</v>
      </c>
      <c r="C14" s="340">
        <f>Input!C110</f>
        <v>2033</v>
      </c>
      <c r="D14" s="339"/>
      <c r="E14" s="339">
        <f>IFERROR(-Input!H110,0)</f>
        <v>1758.1161823403418</v>
      </c>
      <c r="F14" s="339">
        <f t="shared" si="0"/>
        <v>0</v>
      </c>
      <c r="G14" s="339">
        <f t="shared" si="1"/>
        <v>1758.1161823403418</v>
      </c>
      <c r="H14" s="339">
        <f t="shared" si="2"/>
        <v>915.39738168113047</v>
      </c>
      <c r="J14" s="395"/>
    </row>
    <row r="15" spans="2:12" x14ac:dyDescent="0.25">
      <c r="B15" s="338">
        <v>9</v>
      </c>
      <c r="C15" s="340">
        <f>Input!C111</f>
        <v>2034</v>
      </c>
      <c r="D15" s="339"/>
      <c r="E15" s="339">
        <f>IFERROR(-Input!H111,0)</f>
        <v>1691.0504001637455</v>
      </c>
      <c r="F15" s="339">
        <f t="shared" si="0"/>
        <v>0</v>
      </c>
      <c r="G15" s="339">
        <f t="shared" si="1"/>
        <v>1691.0504001637455</v>
      </c>
      <c r="H15" s="339">
        <f t="shared" si="2"/>
        <v>811.50071697193209</v>
      </c>
      <c r="J15" s="395"/>
    </row>
    <row r="16" spans="2:12" x14ac:dyDescent="0.25">
      <c r="B16" s="338">
        <v>10</v>
      </c>
      <c r="C16" s="340">
        <f>Input!C112</f>
        <v>2035</v>
      </c>
      <c r="D16" s="339"/>
      <c r="E16" s="339">
        <f>IFERROR(-Input!H112,0)</f>
        <v>1621.6210212853839</v>
      </c>
      <c r="F16" s="339">
        <f t="shared" si="0"/>
        <v>0</v>
      </c>
      <c r="G16" s="339">
        <f t="shared" si="1"/>
        <v>1621.6210212853839</v>
      </c>
      <c r="H16" s="339">
        <f t="shared" si="2"/>
        <v>717.21932643176001</v>
      </c>
      <c r="J16" s="395"/>
    </row>
    <row r="17" spans="2:14" x14ac:dyDescent="0.25">
      <c r="B17" s="341" t="s">
        <v>1316</v>
      </c>
      <c r="C17" s="340" t="str">
        <f>Input!C123</f>
        <v xml:space="preserve"> - </v>
      </c>
      <c r="D17" s="339"/>
      <c r="E17" s="339">
        <f>SUM(E44:E83)</f>
        <v>5230.2521146701147</v>
      </c>
      <c r="F17" s="339">
        <f>SUM(F44:F83)</f>
        <v>0</v>
      </c>
      <c r="G17" s="339">
        <f t="shared" si="1"/>
        <v>5230.2521146701147</v>
      </c>
      <c r="H17" s="339">
        <f>SUM(H44:H83)</f>
        <v>1847.2641892371619</v>
      </c>
      <c r="J17" s="395"/>
    </row>
    <row r="18" spans="2:14" ht="16.5" x14ac:dyDescent="0.3">
      <c r="B18" s="359" t="s">
        <v>1304</v>
      </c>
      <c r="C18" s="356"/>
      <c r="D18" s="1"/>
      <c r="E18" s="1"/>
      <c r="F18" s="1"/>
      <c r="G18" s="1"/>
      <c r="H18" s="1"/>
      <c r="J18" s="395"/>
    </row>
    <row r="19" spans="2:14" ht="16.5" x14ac:dyDescent="0.3">
      <c r="B19" s="359" t="s">
        <v>1317</v>
      </c>
      <c r="C19" s="356"/>
      <c r="D19" s="1"/>
      <c r="E19" s="1"/>
      <c r="F19" s="1"/>
      <c r="G19" s="1"/>
      <c r="H19" s="1"/>
      <c r="J19" s="395"/>
    </row>
    <row r="20" spans="2:14" ht="16.5" x14ac:dyDescent="0.3">
      <c r="B20" s="359" t="s">
        <v>1320</v>
      </c>
      <c r="C20" s="356"/>
      <c r="D20" s="1"/>
      <c r="E20" s="1"/>
      <c r="F20" s="1"/>
      <c r="G20" s="1"/>
      <c r="H20" s="1"/>
      <c r="J20" s="395"/>
    </row>
    <row r="21" spans="2:14" ht="81.75" customHeight="1" x14ac:dyDescent="0.25">
      <c r="B21" s="452" t="s">
        <v>1321</v>
      </c>
      <c r="C21" s="452"/>
      <c r="D21" s="452"/>
      <c r="E21" s="452"/>
      <c r="F21" s="452"/>
      <c r="G21" s="452"/>
      <c r="H21" s="452"/>
    </row>
    <row r="22" spans="2:14" x14ac:dyDescent="0.25">
      <c r="B22" s="342"/>
    </row>
    <row r="23" spans="2:14" ht="17.25" x14ac:dyDescent="0.3">
      <c r="B23" s="454" t="s">
        <v>1309</v>
      </c>
      <c r="C23" s="454"/>
      <c r="D23" s="454"/>
      <c r="E23" s="454"/>
      <c r="F23" s="454"/>
      <c r="G23" s="454"/>
      <c r="H23" s="454"/>
    </row>
    <row r="24" spans="2:14" ht="17.25" x14ac:dyDescent="0.25">
      <c r="B24" s="455" t="s">
        <v>1310</v>
      </c>
      <c r="C24" s="455"/>
      <c r="D24" s="455"/>
      <c r="E24" s="455" t="s">
        <v>1313</v>
      </c>
      <c r="F24" s="455"/>
      <c r="G24" s="455"/>
      <c r="H24" s="347" t="s">
        <v>1015</v>
      </c>
    </row>
    <row r="25" spans="2:14" ht="17.25" x14ac:dyDescent="0.3">
      <c r="B25" s="456">
        <f>SUM(H6:H17)</f>
        <v>62260.455763693055</v>
      </c>
      <c r="C25" s="456"/>
      <c r="D25" s="456"/>
      <c r="E25" s="456">
        <f>Input!D11</f>
        <v>1450000</v>
      </c>
      <c r="F25" s="456"/>
      <c r="G25" s="456"/>
      <c r="H25" s="343">
        <f>B25/E25</f>
        <v>4.2938245354271071E-2</v>
      </c>
    </row>
    <row r="26" spans="2:14" x14ac:dyDescent="0.25">
      <c r="B26" s="359" t="s">
        <v>1312</v>
      </c>
    </row>
    <row r="28" spans="2:14" x14ac:dyDescent="0.25">
      <c r="B28" s="227" t="s">
        <v>1314</v>
      </c>
      <c r="N28" s="46"/>
    </row>
    <row r="31" spans="2:14" ht="16.5" x14ac:dyDescent="0.3">
      <c r="B31" s="451" t="s">
        <v>1308</v>
      </c>
      <c r="C31" s="451"/>
      <c r="D31" s="451"/>
      <c r="E31" s="451"/>
      <c r="F31" s="451"/>
      <c r="G31" s="451"/>
      <c r="H31" s="451"/>
    </row>
    <row r="32" spans="2:14" x14ac:dyDescent="0.25">
      <c r="B32" s="345" t="s">
        <v>1011</v>
      </c>
      <c r="C32" s="346" t="s">
        <v>37</v>
      </c>
      <c r="D32" s="345" t="s">
        <v>1303</v>
      </c>
      <c r="E32" s="345" t="s">
        <v>1305</v>
      </c>
      <c r="F32" s="345" t="s">
        <v>1315</v>
      </c>
      <c r="G32" s="345" t="s">
        <v>1306</v>
      </c>
      <c r="H32" s="345" t="s">
        <v>1307</v>
      </c>
    </row>
    <row r="33" spans="2:8" x14ac:dyDescent="0.25">
      <c r="B33" s="338">
        <f>IF(A43&lt;=$G$90,A43," - ")</f>
        <v>0</v>
      </c>
      <c r="C33" s="338" t="s">
        <v>1302</v>
      </c>
      <c r="D33" s="339">
        <f>Input!D91+Input!D95</f>
        <v>42500</v>
      </c>
      <c r="E33" s="339"/>
      <c r="F33" s="334"/>
      <c r="G33" s="339">
        <f>SUM(D33:F33)</f>
        <v>42500</v>
      </c>
      <c r="H33" s="339">
        <f>G33</f>
        <v>42500</v>
      </c>
    </row>
    <row r="34" spans="2:8" x14ac:dyDescent="0.25">
      <c r="B34" s="338">
        <v>1</v>
      </c>
      <c r="C34" s="340">
        <f>Input!C103</f>
        <v>2026</v>
      </c>
      <c r="D34" s="339"/>
      <c r="E34" s="339">
        <f>IFERROR(-Input!H103,0)</f>
        <v>3423</v>
      </c>
      <c r="F34" s="334"/>
      <c r="G34" s="339">
        <f t="shared" ref="G34" si="3">SUM(D34:F34)</f>
        <v>3423</v>
      </c>
      <c r="H34" s="339">
        <f>G34/(1+$B$2)^B34</f>
        <v>3154.8387096774195</v>
      </c>
    </row>
    <row r="35" spans="2:8" x14ac:dyDescent="0.25">
      <c r="B35" s="338">
        <v>2</v>
      </c>
      <c r="C35" s="340">
        <f>Input!C104</f>
        <v>2027</v>
      </c>
      <c r="D35" s="339"/>
      <c r="E35" s="339">
        <f>IFERROR(-Input!H104,0)</f>
        <v>3396.1100000000006</v>
      </c>
      <c r="F35" s="334"/>
      <c r="G35" s="339">
        <f t="shared" ref="G35:G83" si="4">SUM(D35:F35)</f>
        <v>3396.1100000000006</v>
      </c>
      <c r="H35" s="339">
        <f t="shared" ref="H35:H83" si="5">G35/(1+$B$2)^B35</f>
        <v>2884.8435940453192</v>
      </c>
    </row>
    <row r="36" spans="2:8" x14ac:dyDescent="0.25">
      <c r="B36" s="338">
        <v>3</v>
      </c>
      <c r="C36" s="340">
        <f>Input!C105</f>
        <v>2028</v>
      </c>
      <c r="D36" s="339"/>
      <c r="E36" s="339">
        <f>IFERROR(-Input!H105,0)</f>
        <v>3367.7287000000006</v>
      </c>
      <c r="F36" s="334"/>
      <c r="G36" s="339">
        <f t="shared" si="4"/>
        <v>3367.7287000000006</v>
      </c>
      <c r="H36" s="339">
        <f t="shared" si="5"/>
        <v>2636.6220725475923</v>
      </c>
    </row>
    <row r="37" spans="2:8" x14ac:dyDescent="0.25">
      <c r="B37" s="338">
        <v>4</v>
      </c>
      <c r="C37" s="340">
        <f>Input!C106</f>
        <v>2029</v>
      </c>
      <c r="D37" s="339"/>
      <c r="E37" s="339">
        <f>IFERROR(-Input!H106,0)</f>
        <v>3337.8167390000008</v>
      </c>
      <c r="F37" s="334"/>
      <c r="G37" s="339">
        <f t="shared" si="4"/>
        <v>3337.8167390000008</v>
      </c>
      <c r="H37" s="339">
        <f t="shared" si="5"/>
        <v>2408.4827244615194</v>
      </c>
    </row>
    <row r="38" spans="2:8" x14ac:dyDescent="0.25">
      <c r="B38" s="338">
        <v>5</v>
      </c>
      <c r="C38" s="340">
        <f>Input!C107</f>
        <v>2030</v>
      </c>
      <c r="D38" s="339"/>
      <c r="E38" s="339">
        <f>IFERROR(-Input!H107,0)</f>
        <v>3306.3338734300014</v>
      </c>
      <c r="F38" s="334"/>
      <c r="G38" s="339">
        <f t="shared" si="4"/>
        <v>3306.3338734300014</v>
      </c>
      <c r="H38" s="339">
        <f t="shared" si="5"/>
        <v>2198.8622103881503</v>
      </c>
    </row>
    <row r="39" spans="2:8" x14ac:dyDescent="0.25">
      <c r="B39" s="338">
        <v>6</v>
      </c>
      <c r="C39" s="340">
        <f>Input!C108</f>
        <v>2031</v>
      </c>
      <c r="D39" s="339"/>
      <c r="E39" s="339">
        <f>IFERROR(-Input!H108,0)</f>
        <v>1885.3808277035023</v>
      </c>
      <c r="F39" s="334"/>
      <c r="G39" s="339">
        <f t="shared" si="4"/>
        <v>1885.3808277035023</v>
      </c>
      <c r="H39" s="339">
        <f t="shared" si="5"/>
        <v>1155.6349222303945</v>
      </c>
    </row>
    <row r="40" spans="2:8" x14ac:dyDescent="0.25">
      <c r="B40" s="338">
        <v>7</v>
      </c>
      <c r="C40" s="340">
        <f>Input!C109</f>
        <v>2032</v>
      </c>
      <c r="D40" s="339"/>
      <c r="E40" s="339">
        <f>IFERROR(-Input!H109,0)</f>
        <v>1822.8746359805373</v>
      </c>
      <c r="F40" s="334"/>
      <c r="G40" s="339">
        <f t="shared" si="4"/>
        <v>1822.8746359805373</v>
      </c>
      <c r="H40" s="339">
        <f t="shared" si="5"/>
        <v>1029.7899160206675</v>
      </c>
    </row>
    <row r="41" spans="2:8" x14ac:dyDescent="0.25">
      <c r="B41" s="338">
        <v>8</v>
      </c>
      <c r="C41" s="340">
        <f>Input!C110</f>
        <v>2033</v>
      </c>
      <c r="D41" s="339"/>
      <c r="E41" s="339">
        <f>IFERROR(-Input!H110,0)</f>
        <v>1758.1161823403418</v>
      </c>
      <c r="F41" s="334"/>
      <c r="G41" s="339">
        <f t="shared" si="4"/>
        <v>1758.1161823403418</v>
      </c>
      <c r="H41" s="339">
        <f t="shared" si="5"/>
        <v>915.39738168113047</v>
      </c>
    </row>
    <row r="42" spans="2:8" x14ac:dyDescent="0.25">
      <c r="B42" s="338">
        <v>9</v>
      </c>
      <c r="C42" s="340">
        <f>Input!C111</f>
        <v>2034</v>
      </c>
      <c r="D42" s="339"/>
      <c r="E42" s="339">
        <f>IFERROR(-Input!H111,0)</f>
        <v>1691.0504001637455</v>
      </c>
      <c r="F42" s="334"/>
      <c r="G42" s="339">
        <f t="shared" si="4"/>
        <v>1691.0504001637455</v>
      </c>
      <c r="H42" s="339">
        <f t="shared" si="5"/>
        <v>811.50071697193209</v>
      </c>
    </row>
    <row r="43" spans="2:8" x14ac:dyDescent="0.25">
      <c r="B43" s="338">
        <v>10</v>
      </c>
      <c r="C43" s="340">
        <f>Input!C112</f>
        <v>2035</v>
      </c>
      <c r="D43" s="339"/>
      <c r="E43" s="339">
        <f>IFERROR(-Input!H112,0)</f>
        <v>1621.6210212853839</v>
      </c>
      <c r="F43" s="334"/>
      <c r="G43" s="339">
        <f t="shared" si="4"/>
        <v>1621.6210212853839</v>
      </c>
      <c r="H43" s="339">
        <f t="shared" si="5"/>
        <v>717.21932643176001</v>
      </c>
    </row>
    <row r="44" spans="2:8" x14ac:dyDescent="0.25">
      <c r="B44" s="338">
        <v>11</v>
      </c>
      <c r="C44" s="340">
        <f>Input!C113</f>
        <v>2036</v>
      </c>
      <c r="D44" s="339"/>
      <c r="E44" s="339">
        <f>IFERROR(-Input!H113,0)</f>
        <v>1213.571965795838</v>
      </c>
      <c r="F44" s="334"/>
      <c r="G44" s="339">
        <f t="shared" si="4"/>
        <v>1213.571965795838</v>
      </c>
      <c r="H44" s="339">
        <f t="shared" si="5"/>
        <v>494.6960189577448</v>
      </c>
    </row>
    <row r="45" spans="2:8" x14ac:dyDescent="0.25">
      <c r="B45" s="338">
        <v>12</v>
      </c>
      <c r="C45" s="340">
        <f>Input!C114</f>
        <v>2037</v>
      </c>
      <c r="D45" s="339"/>
      <c r="E45" s="339">
        <f>IFERROR(-Input!H114,0)</f>
        <v>1132.5176854537949</v>
      </c>
      <c r="F45" s="334"/>
      <c r="G45" s="339">
        <f t="shared" si="4"/>
        <v>1132.5176854537949</v>
      </c>
      <c r="H45" s="339">
        <f t="shared" si="5"/>
        <v>425.4888016713507</v>
      </c>
    </row>
    <row r="46" spans="2:8" x14ac:dyDescent="0.25">
      <c r="B46" s="338">
        <v>13</v>
      </c>
      <c r="C46" s="340">
        <f>Input!C115</f>
        <v>2038</v>
      </c>
      <c r="D46" s="339"/>
      <c r="E46" s="339">
        <f>IFERROR(-Input!H115,0)</f>
        <v>1048.7890623083331</v>
      </c>
      <c r="F46" s="334"/>
      <c r="G46" s="339">
        <f t="shared" si="4"/>
        <v>1048.7890623083331</v>
      </c>
      <c r="H46" s="339">
        <f t="shared" si="5"/>
        <v>363.16296493105853</v>
      </c>
    </row>
    <row r="47" spans="2:8" x14ac:dyDescent="0.25">
      <c r="B47" s="338">
        <v>14</v>
      </c>
      <c r="C47" s="340">
        <f>Input!C116</f>
        <v>2039</v>
      </c>
      <c r="D47" s="339"/>
      <c r="E47" s="339">
        <f>IFERROR(-Input!H116,0)</f>
        <v>962.32207693141754</v>
      </c>
      <c r="F47" s="334"/>
      <c r="G47" s="339">
        <f t="shared" si="4"/>
        <v>962.32207693141754</v>
      </c>
      <c r="H47" s="339">
        <f t="shared" si="5"/>
        <v>307.11718229486956</v>
      </c>
    </row>
    <row r="48" spans="2:8" x14ac:dyDescent="0.25">
      <c r="B48" s="338">
        <v>15</v>
      </c>
      <c r="C48" s="340">
        <f>Input!C117</f>
        <v>2040</v>
      </c>
      <c r="D48" s="339"/>
      <c r="E48" s="339">
        <f>IFERROR(-Input!H117,0)</f>
        <v>873.05132418073117</v>
      </c>
      <c r="F48" s="334"/>
      <c r="G48" s="339">
        <f t="shared" si="4"/>
        <v>873.05132418073117</v>
      </c>
      <c r="H48" s="339">
        <f t="shared" si="5"/>
        <v>256.79922138213834</v>
      </c>
    </row>
    <row r="49" spans="2:8" x14ac:dyDescent="0.25">
      <c r="B49" s="338">
        <v>16</v>
      </c>
      <c r="C49" s="340" t="str">
        <f>Input!C118</f>
        <v xml:space="preserve"> - </v>
      </c>
      <c r="D49" s="339"/>
      <c r="E49" s="339">
        <f>IFERROR(-Input!H118,0)</f>
        <v>0</v>
      </c>
      <c r="F49" s="334"/>
      <c r="G49" s="339">
        <f t="shared" si="4"/>
        <v>0</v>
      </c>
      <c r="H49" s="339">
        <f t="shared" si="5"/>
        <v>0</v>
      </c>
    </row>
    <row r="50" spans="2:8" x14ac:dyDescent="0.25">
      <c r="B50" s="338">
        <v>17</v>
      </c>
      <c r="C50" s="340" t="str">
        <f>Input!C119</f>
        <v xml:space="preserve"> - </v>
      </c>
      <c r="D50" s="339"/>
      <c r="E50" s="339">
        <f>IFERROR(-Input!H119,0)</f>
        <v>0</v>
      </c>
      <c r="F50" s="334"/>
      <c r="G50" s="339">
        <f t="shared" si="4"/>
        <v>0</v>
      </c>
      <c r="H50" s="339">
        <f t="shared" si="5"/>
        <v>0</v>
      </c>
    </row>
    <row r="51" spans="2:8" x14ac:dyDescent="0.25">
      <c r="B51" s="338">
        <v>18</v>
      </c>
      <c r="C51" s="340" t="str">
        <f>Input!C120</f>
        <v xml:space="preserve"> - </v>
      </c>
      <c r="D51" s="339"/>
      <c r="E51" s="339">
        <f>IFERROR(-Input!H120,0)</f>
        <v>0</v>
      </c>
      <c r="F51" s="334"/>
      <c r="G51" s="339">
        <f t="shared" si="4"/>
        <v>0</v>
      </c>
      <c r="H51" s="339">
        <f t="shared" si="5"/>
        <v>0</v>
      </c>
    </row>
    <row r="52" spans="2:8" x14ac:dyDescent="0.25">
      <c r="B52" s="338">
        <v>19</v>
      </c>
      <c r="C52" s="340" t="str">
        <f>Input!C121</f>
        <v xml:space="preserve"> - </v>
      </c>
      <c r="D52" s="339"/>
      <c r="E52" s="339">
        <f>IFERROR(-Input!H121,0)</f>
        <v>0</v>
      </c>
      <c r="F52" s="334"/>
      <c r="G52" s="339">
        <f t="shared" si="4"/>
        <v>0</v>
      </c>
      <c r="H52" s="339">
        <f t="shared" si="5"/>
        <v>0</v>
      </c>
    </row>
    <row r="53" spans="2:8" x14ac:dyDescent="0.25">
      <c r="B53" s="338">
        <v>20</v>
      </c>
      <c r="C53" s="340" t="str">
        <f>Input!C122</f>
        <v xml:space="preserve"> - </v>
      </c>
      <c r="D53" s="339"/>
      <c r="E53" s="339">
        <f>IFERROR(-Input!H122,0)</f>
        <v>0</v>
      </c>
      <c r="F53" s="334"/>
      <c r="G53" s="339">
        <f t="shared" si="4"/>
        <v>0</v>
      </c>
      <c r="H53" s="339">
        <f t="shared" si="5"/>
        <v>0</v>
      </c>
    </row>
    <row r="54" spans="2:8" x14ac:dyDescent="0.25">
      <c r="B54" s="338">
        <v>21</v>
      </c>
      <c r="C54" s="340" t="str">
        <f>Input!C123</f>
        <v xml:space="preserve"> - </v>
      </c>
      <c r="D54" s="339"/>
      <c r="E54" s="339">
        <f>IFERROR(-Input!H123,0)</f>
        <v>0</v>
      </c>
      <c r="F54" s="334"/>
      <c r="G54" s="339">
        <f t="shared" si="4"/>
        <v>0</v>
      </c>
      <c r="H54" s="339">
        <f t="shared" si="5"/>
        <v>0</v>
      </c>
    </row>
    <row r="55" spans="2:8" x14ac:dyDescent="0.25">
      <c r="B55" s="338">
        <v>22</v>
      </c>
      <c r="C55" s="340" t="str">
        <f>Input!C124</f>
        <v xml:space="preserve"> - </v>
      </c>
      <c r="D55" s="339"/>
      <c r="E55" s="339">
        <f>IFERROR(-Input!H124,0)</f>
        <v>0</v>
      </c>
      <c r="F55" s="334"/>
      <c r="G55" s="339">
        <f t="shared" si="4"/>
        <v>0</v>
      </c>
      <c r="H55" s="339">
        <f t="shared" si="5"/>
        <v>0</v>
      </c>
    </row>
    <row r="56" spans="2:8" x14ac:dyDescent="0.25">
      <c r="B56" s="338">
        <v>23</v>
      </c>
      <c r="C56" s="340" t="str">
        <f>Input!C125</f>
        <v xml:space="preserve"> - </v>
      </c>
      <c r="D56" s="339"/>
      <c r="E56" s="339">
        <f>IFERROR(-Input!H125,0)</f>
        <v>0</v>
      </c>
      <c r="F56" s="334"/>
      <c r="G56" s="339">
        <f t="shared" si="4"/>
        <v>0</v>
      </c>
      <c r="H56" s="339">
        <f t="shared" si="5"/>
        <v>0</v>
      </c>
    </row>
    <row r="57" spans="2:8" x14ac:dyDescent="0.25">
      <c r="B57" s="338">
        <v>24</v>
      </c>
      <c r="C57" s="340" t="str">
        <f>Input!C126</f>
        <v xml:space="preserve"> - </v>
      </c>
      <c r="D57" s="339"/>
      <c r="E57" s="339">
        <f>IFERROR(-Input!H126,0)</f>
        <v>0</v>
      </c>
      <c r="F57" s="334"/>
      <c r="G57" s="339">
        <f t="shared" si="4"/>
        <v>0</v>
      </c>
      <c r="H57" s="339">
        <f t="shared" si="5"/>
        <v>0</v>
      </c>
    </row>
    <row r="58" spans="2:8" x14ac:dyDescent="0.25">
      <c r="B58" s="338">
        <v>25</v>
      </c>
      <c r="C58" s="340" t="str">
        <f>Input!C127</f>
        <v xml:space="preserve"> - </v>
      </c>
      <c r="D58" s="339"/>
      <c r="E58" s="339">
        <f>IFERROR(-Input!H127,0)</f>
        <v>0</v>
      </c>
      <c r="F58" s="334"/>
      <c r="G58" s="339">
        <f t="shared" si="4"/>
        <v>0</v>
      </c>
      <c r="H58" s="339">
        <f t="shared" si="5"/>
        <v>0</v>
      </c>
    </row>
    <row r="59" spans="2:8" x14ac:dyDescent="0.25">
      <c r="B59" s="338">
        <v>26</v>
      </c>
      <c r="C59" s="340" t="str">
        <f>Input!C128</f>
        <v xml:space="preserve"> - </v>
      </c>
      <c r="D59" s="339"/>
      <c r="E59" s="339">
        <f>IFERROR(-Input!H128,0)</f>
        <v>0</v>
      </c>
      <c r="F59" s="334"/>
      <c r="G59" s="339">
        <f t="shared" si="4"/>
        <v>0</v>
      </c>
      <c r="H59" s="339">
        <f t="shared" si="5"/>
        <v>0</v>
      </c>
    </row>
    <row r="60" spans="2:8" x14ac:dyDescent="0.25">
      <c r="B60" s="338">
        <v>27</v>
      </c>
      <c r="C60" s="340" t="str">
        <f>Input!C129</f>
        <v xml:space="preserve"> - </v>
      </c>
      <c r="D60" s="339"/>
      <c r="E60" s="339">
        <f>IFERROR(-Input!H129,0)</f>
        <v>0</v>
      </c>
      <c r="F60" s="334"/>
      <c r="G60" s="339">
        <f t="shared" si="4"/>
        <v>0</v>
      </c>
      <c r="H60" s="339">
        <f t="shared" si="5"/>
        <v>0</v>
      </c>
    </row>
    <row r="61" spans="2:8" x14ac:dyDescent="0.25">
      <c r="B61" s="338">
        <v>28</v>
      </c>
      <c r="C61" s="340" t="str">
        <f>Input!C130</f>
        <v xml:space="preserve"> - </v>
      </c>
      <c r="D61" s="339"/>
      <c r="E61" s="339">
        <f>IFERROR(-Input!H130,0)</f>
        <v>0</v>
      </c>
      <c r="F61" s="334"/>
      <c r="G61" s="339">
        <f t="shared" si="4"/>
        <v>0</v>
      </c>
      <c r="H61" s="339">
        <f t="shared" si="5"/>
        <v>0</v>
      </c>
    </row>
    <row r="62" spans="2:8" x14ac:dyDescent="0.25">
      <c r="B62" s="338">
        <v>29</v>
      </c>
      <c r="C62" s="340" t="str">
        <f>Input!C131</f>
        <v xml:space="preserve"> - </v>
      </c>
      <c r="D62" s="339"/>
      <c r="E62" s="339">
        <f>IFERROR(-Input!H131,0)</f>
        <v>0</v>
      </c>
      <c r="F62" s="334"/>
      <c r="G62" s="339">
        <f t="shared" si="4"/>
        <v>0</v>
      </c>
      <c r="H62" s="339">
        <f t="shared" si="5"/>
        <v>0</v>
      </c>
    </row>
    <row r="63" spans="2:8" x14ac:dyDescent="0.25">
      <c r="B63" s="338">
        <v>30</v>
      </c>
      <c r="C63" s="340" t="str">
        <f>Input!C132</f>
        <v xml:space="preserve"> - </v>
      </c>
      <c r="D63" s="339"/>
      <c r="E63" s="339">
        <f>IFERROR(-Input!H132,0)</f>
        <v>0</v>
      </c>
      <c r="F63" s="334"/>
      <c r="G63" s="339">
        <f t="shared" si="4"/>
        <v>0</v>
      </c>
      <c r="H63" s="339">
        <f t="shared" si="5"/>
        <v>0</v>
      </c>
    </row>
    <row r="64" spans="2:8" x14ac:dyDescent="0.25">
      <c r="B64" s="338">
        <v>31</v>
      </c>
      <c r="C64" s="340" t="str">
        <f>Input!C133</f>
        <v xml:space="preserve"> - </v>
      </c>
      <c r="D64" s="339"/>
      <c r="E64" s="339">
        <f>IFERROR(-Input!H133,0)</f>
        <v>0</v>
      </c>
      <c r="F64" s="334"/>
      <c r="G64" s="339">
        <f t="shared" si="4"/>
        <v>0</v>
      </c>
      <c r="H64" s="339">
        <f t="shared" si="5"/>
        <v>0</v>
      </c>
    </row>
    <row r="65" spans="2:8" x14ac:dyDescent="0.25">
      <c r="B65" s="338">
        <v>32</v>
      </c>
      <c r="C65" s="340" t="str">
        <f>Input!C134</f>
        <v xml:space="preserve"> - </v>
      </c>
      <c r="D65" s="339"/>
      <c r="E65" s="339">
        <f>IFERROR(-Input!H134,0)</f>
        <v>0</v>
      </c>
      <c r="F65" s="334"/>
      <c r="G65" s="339">
        <f t="shared" si="4"/>
        <v>0</v>
      </c>
      <c r="H65" s="339">
        <f t="shared" si="5"/>
        <v>0</v>
      </c>
    </row>
    <row r="66" spans="2:8" x14ac:dyDescent="0.25">
      <c r="B66" s="338">
        <v>33</v>
      </c>
      <c r="C66" s="340" t="str">
        <f>Input!C135</f>
        <v xml:space="preserve"> - </v>
      </c>
      <c r="D66" s="339"/>
      <c r="E66" s="339">
        <f>IFERROR(-Input!H135,0)</f>
        <v>0</v>
      </c>
      <c r="F66" s="334"/>
      <c r="G66" s="339">
        <f t="shared" si="4"/>
        <v>0</v>
      </c>
      <c r="H66" s="339">
        <f t="shared" si="5"/>
        <v>0</v>
      </c>
    </row>
    <row r="67" spans="2:8" x14ac:dyDescent="0.25">
      <c r="B67" s="338">
        <v>34</v>
      </c>
      <c r="C67" s="340" t="str">
        <f>Input!C136</f>
        <v xml:space="preserve"> - </v>
      </c>
      <c r="D67" s="339"/>
      <c r="E67" s="339">
        <f>IFERROR(-Input!H136,0)</f>
        <v>0</v>
      </c>
      <c r="F67" s="334"/>
      <c r="G67" s="339">
        <f t="shared" si="4"/>
        <v>0</v>
      </c>
      <c r="H67" s="339">
        <f t="shared" si="5"/>
        <v>0</v>
      </c>
    </row>
    <row r="68" spans="2:8" x14ac:dyDescent="0.25">
      <c r="B68" s="338">
        <v>35</v>
      </c>
      <c r="C68" s="340" t="str">
        <f>Input!C137</f>
        <v xml:space="preserve"> - </v>
      </c>
      <c r="D68" s="339"/>
      <c r="E68" s="339">
        <f>IFERROR(-Input!H137,0)</f>
        <v>0</v>
      </c>
      <c r="F68" s="334"/>
      <c r="G68" s="339">
        <f t="shared" si="4"/>
        <v>0</v>
      </c>
      <c r="H68" s="339">
        <f t="shared" si="5"/>
        <v>0</v>
      </c>
    </row>
    <row r="69" spans="2:8" x14ac:dyDescent="0.25">
      <c r="B69" s="338">
        <v>36</v>
      </c>
      <c r="C69" s="340" t="str">
        <f>Input!C138</f>
        <v xml:space="preserve"> - </v>
      </c>
      <c r="D69" s="339"/>
      <c r="E69" s="339">
        <f>IFERROR(-Input!H138,0)</f>
        <v>0</v>
      </c>
      <c r="F69" s="334"/>
      <c r="G69" s="339">
        <f t="shared" si="4"/>
        <v>0</v>
      </c>
      <c r="H69" s="339">
        <f t="shared" si="5"/>
        <v>0</v>
      </c>
    </row>
    <row r="70" spans="2:8" x14ac:dyDescent="0.25">
      <c r="B70" s="338">
        <v>37</v>
      </c>
      <c r="C70" s="340" t="str">
        <f>Input!C139</f>
        <v xml:space="preserve"> - </v>
      </c>
      <c r="D70" s="339"/>
      <c r="E70" s="339">
        <f>IFERROR(-Input!H139,0)</f>
        <v>0</v>
      </c>
      <c r="F70" s="334"/>
      <c r="G70" s="339">
        <f t="shared" si="4"/>
        <v>0</v>
      </c>
      <c r="H70" s="339">
        <f t="shared" si="5"/>
        <v>0</v>
      </c>
    </row>
    <row r="71" spans="2:8" x14ac:dyDescent="0.25">
      <c r="B71" s="338">
        <v>38</v>
      </c>
      <c r="C71" s="340" t="str">
        <f>Input!C140</f>
        <v xml:space="preserve"> - </v>
      </c>
      <c r="D71" s="339"/>
      <c r="E71" s="339">
        <f>IFERROR(-Input!H140,0)</f>
        <v>0</v>
      </c>
      <c r="F71" s="334"/>
      <c r="G71" s="339">
        <f t="shared" si="4"/>
        <v>0</v>
      </c>
      <c r="H71" s="339">
        <f t="shared" si="5"/>
        <v>0</v>
      </c>
    </row>
    <row r="72" spans="2:8" x14ac:dyDescent="0.25">
      <c r="B72" s="338">
        <v>39</v>
      </c>
      <c r="C72" s="340" t="str">
        <f>Input!C141</f>
        <v xml:space="preserve"> - </v>
      </c>
      <c r="D72" s="339"/>
      <c r="E72" s="339">
        <f>IFERROR(-Input!H141,0)</f>
        <v>0</v>
      </c>
      <c r="F72" s="334"/>
      <c r="G72" s="339">
        <f t="shared" si="4"/>
        <v>0</v>
      </c>
      <c r="H72" s="339">
        <f t="shared" si="5"/>
        <v>0</v>
      </c>
    </row>
    <row r="73" spans="2:8" x14ac:dyDescent="0.25">
      <c r="B73" s="338">
        <v>40</v>
      </c>
      <c r="C73" s="340" t="str">
        <f>Input!C142</f>
        <v xml:space="preserve"> - </v>
      </c>
      <c r="D73" s="339"/>
      <c r="E73" s="339">
        <f>IFERROR(-Input!H142,0)</f>
        <v>0</v>
      </c>
      <c r="F73" s="334"/>
      <c r="G73" s="339">
        <f t="shared" si="4"/>
        <v>0</v>
      </c>
      <c r="H73" s="339">
        <f t="shared" si="5"/>
        <v>0</v>
      </c>
    </row>
    <row r="74" spans="2:8" x14ac:dyDescent="0.25">
      <c r="B74" s="338">
        <v>41</v>
      </c>
      <c r="C74" s="340" t="str">
        <f>Input!C143</f>
        <v xml:space="preserve"> - </v>
      </c>
      <c r="D74" s="339"/>
      <c r="E74" s="339">
        <f>IFERROR(-Input!H143,0)</f>
        <v>0</v>
      </c>
      <c r="F74" s="334"/>
      <c r="G74" s="339">
        <f t="shared" si="4"/>
        <v>0</v>
      </c>
      <c r="H74" s="339">
        <f t="shared" si="5"/>
        <v>0</v>
      </c>
    </row>
    <row r="75" spans="2:8" x14ac:dyDescent="0.25">
      <c r="B75" s="338">
        <v>42</v>
      </c>
      <c r="C75" s="340" t="str">
        <f>Input!C144</f>
        <v xml:space="preserve"> - </v>
      </c>
      <c r="D75" s="339"/>
      <c r="E75" s="339">
        <f>IFERROR(-Input!H144,0)</f>
        <v>0</v>
      </c>
      <c r="F75" s="334"/>
      <c r="G75" s="339">
        <f t="shared" si="4"/>
        <v>0</v>
      </c>
      <c r="H75" s="339">
        <f t="shared" si="5"/>
        <v>0</v>
      </c>
    </row>
    <row r="76" spans="2:8" x14ac:dyDescent="0.25">
      <c r="B76" s="338">
        <v>43</v>
      </c>
      <c r="C76" s="340" t="str">
        <f>Input!C145</f>
        <v xml:space="preserve"> - </v>
      </c>
      <c r="D76" s="339"/>
      <c r="E76" s="339">
        <f>IFERROR(-Input!H145,0)</f>
        <v>0</v>
      </c>
      <c r="F76" s="334"/>
      <c r="G76" s="339">
        <f t="shared" si="4"/>
        <v>0</v>
      </c>
      <c r="H76" s="339">
        <f t="shared" si="5"/>
        <v>0</v>
      </c>
    </row>
    <row r="77" spans="2:8" x14ac:dyDescent="0.25">
      <c r="B77" s="338">
        <v>44</v>
      </c>
      <c r="C77" s="340" t="str">
        <f>Input!C146</f>
        <v xml:space="preserve"> - </v>
      </c>
      <c r="D77" s="339"/>
      <c r="E77" s="339">
        <f>IFERROR(-Input!H146,0)</f>
        <v>0</v>
      </c>
      <c r="F77" s="334"/>
      <c r="G77" s="339">
        <f t="shared" si="4"/>
        <v>0</v>
      </c>
      <c r="H77" s="339">
        <f t="shared" si="5"/>
        <v>0</v>
      </c>
    </row>
    <row r="78" spans="2:8" x14ac:dyDescent="0.25">
      <c r="B78" s="338">
        <v>45</v>
      </c>
      <c r="C78" s="340" t="str">
        <f>Input!C147</f>
        <v xml:space="preserve"> - </v>
      </c>
      <c r="D78" s="339"/>
      <c r="E78" s="339">
        <f>IFERROR(-Input!H147,0)</f>
        <v>0</v>
      </c>
      <c r="F78" s="334"/>
      <c r="G78" s="339">
        <f t="shared" si="4"/>
        <v>0</v>
      </c>
      <c r="H78" s="339">
        <f t="shared" si="5"/>
        <v>0</v>
      </c>
    </row>
    <row r="79" spans="2:8" x14ac:dyDescent="0.25">
      <c r="B79" s="338">
        <v>46</v>
      </c>
      <c r="C79" s="340" t="str">
        <f>Input!C148</f>
        <v xml:space="preserve"> - </v>
      </c>
      <c r="D79" s="339"/>
      <c r="E79" s="339">
        <f>IFERROR(-Input!H148,0)</f>
        <v>0</v>
      </c>
      <c r="F79" s="334"/>
      <c r="G79" s="339">
        <f t="shared" si="4"/>
        <v>0</v>
      </c>
      <c r="H79" s="339">
        <f t="shared" si="5"/>
        <v>0</v>
      </c>
    </row>
    <row r="80" spans="2:8" x14ac:dyDescent="0.25">
      <c r="B80" s="338">
        <v>47</v>
      </c>
      <c r="C80" s="340" t="str">
        <f>Input!C149</f>
        <v xml:space="preserve"> - </v>
      </c>
      <c r="D80" s="339"/>
      <c r="E80" s="339">
        <f>IFERROR(-Input!H149,0)</f>
        <v>0</v>
      </c>
      <c r="F80" s="334"/>
      <c r="G80" s="339">
        <f t="shared" si="4"/>
        <v>0</v>
      </c>
      <c r="H80" s="339">
        <f t="shared" si="5"/>
        <v>0</v>
      </c>
    </row>
    <row r="81" spans="2:8" x14ac:dyDescent="0.25">
      <c r="B81" s="338">
        <v>48</v>
      </c>
      <c r="C81" s="340" t="str">
        <f>Input!C150</f>
        <v xml:space="preserve"> - </v>
      </c>
      <c r="D81" s="339"/>
      <c r="E81" s="339">
        <f>IFERROR(-Input!H150,0)</f>
        <v>0</v>
      </c>
      <c r="F81" s="334"/>
      <c r="G81" s="339">
        <f t="shared" si="4"/>
        <v>0</v>
      </c>
      <c r="H81" s="339">
        <f t="shared" si="5"/>
        <v>0</v>
      </c>
    </row>
    <row r="82" spans="2:8" x14ac:dyDescent="0.25">
      <c r="B82" s="338">
        <v>49</v>
      </c>
      <c r="C82" s="340" t="str">
        <f>Input!C151</f>
        <v xml:space="preserve"> - </v>
      </c>
      <c r="D82" s="339"/>
      <c r="E82" s="339">
        <f>IFERROR(-Input!H151,0)</f>
        <v>0</v>
      </c>
      <c r="F82" s="334"/>
      <c r="G82" s="339">
        <f t="shared" si="4"/>
        <v>0</v>
      </c>
      <c r="H82" s="339">
        <f t="shared" si="5"/>
        <v>0</v>
      </c>
    </row>
    <row r="83" spans="2:8" x14ac:dyDescent="0.25">
      <c r="B83" s="338">
        <v>50</v>
      </c>
      <c r="C83" s="340" t="str">
        <f>Input!C152</f>
        <v xml:space="preserve"> - </v>
      </c>
      <c r="D83" s="339"/>
      <c r="E83" s="339">
        <f>IFERROR(-Input!H152,0)</f>
        <v>0</v>
      </c>
      <c r="F83" s="334"/>
      <c r="G83" s="339">
        <f t="shared" si="4"/>
        <v>0</v>
      </c>
      <c r="H83" s="339">
        <f t="shared" si="5"/>
        <v>0</v>
      </c>
    </row>
  </sheetData>
  <sheetProtection algorithmName="SHA-512" hashValue="l80N96y4UkWqe3ZeH2bUZ4ZPZlqfLekWExvevYr4XZ/H3iNJADRaiT7RScrKVdp5zBwLYibYRHOFMVudoqo4yw==" saltValue="CgdkaNNi5ltBiqGFnnbJRA==" spinCount="100000" sheet="1" objects="1" scenarios="1"/>
  <mergeCells count="10">
    <mergeCell ref="B31:H31"/>
    <mergeCell ref="B21:H21"/>
    <mergeCell ref="B1:H1"/>
    <mergeCell ref="J4:J20"/>
    <mergeCell ref="B23:H23"/>
    <mergeCell ref="B24:D24"/>
    <mergeCell ref="B25:D25"/>
    <mergeCell ref="E25:G25"/>
    <mergeCell ref="E24:G24"/>
    <mergeCell ref="B4:H4"/>
  </mergeCells>
  <conditionalFormatting sqref="D7:D16">
    <cfRule type="expression" dxfId="4" priority="6">
      <formula>D7&gt;0</formula>
    </cfRule>
  </conditionalFormatting>
  <conditionalFormatting sqref="D34:D83">
    <cfRule type="expression" dxfId="3" priority="2">
      <formula>D34&gt;0</formula>
    </cfRule>
  </conditionalFormatting>
  <conditionalFormatting sqref="D6:E16">
    <cfRule type="expression" dxfId="2" priority="75">
      <formula>$A6&gt;$G$90</formula>
    </cfRule>
  </conditionalFormatting>
  <conditionalFormatting sqref="D33:E83">
    <cfRule type="expression" dxfId="1" priority="76">
      <formula>$A43&gt;$G$90</formula>
    </cfRule>
  </conditionalFormatting>
  <conditionalFormatting sqref="E17">
    <cfRule type="expression" dxfId="0" priority="3">
      <formula>$A28&gt;$G$90</formula>
    </cfRule>
  </conditionalFormatting>
  <printOptions verticalCentered="1"/>
  <pageMargins left="0.7" right="0.7" top="0.75" bottom="0.75" header="0.3" footer="0.3"/>
  <pageSetup orientation="landscape" horizontalDpi="1200" verticalDpi="1200" r:id="rId1"/>
  <ignoredErrors>
    <ignoredError sqref="G17"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3A5A5-2108-4E06-8B15-358F2E486FB8}">
  <dimension ref="B3:C18"/>
  <sheetViews>
    <sheetView showGridLines="0" zoomScale="130" zoomScaleNormal="130" workbookViewId="0">
      <selection activeCell="G17" sqref="G17"/>
    </sheetView>
  </sheetViews>
  <sheetFormatPr defaultRowHeight="15" x14ac:dyDescent="0.25"/>
  <cols>
    <col min="2" max="2" width="14.28515625" customWidth="1"/>
    <col min="3" max="3" width="35.5703125" bestFit="1" customWidth="1"/>
  </cols>
  <sheetData>
    <row r="3" spans="2:3" ht="21" customHeight="1" x14ac:dyDescent="0.25">
      <c r="C3" s="228" t="s">
        <v>1096</v>
      </c>
    </row>
    <row r="5" spans="2:3" ht="16.5" x14ac:dyDescent="0.3">
      <c r="B5" s="457" t="s">
        <v>1343</v>
      </c>
      <c r="C5" s="458"/>
    </row>
    <row r="6" spans="2:3" ht="16.5" x14ac:dyDescent="0.3">
      <c r="B6" s="360">
        <v>0.12540000000000001</v>
      </c>
      <c r="C6" s="361" t="s">
        <v>1333</v>
      </c>
    </row>
    <row r="7" spans="2:3" ht="16.5" x14ac:dyDescent="0.3">
      <c r="B7" s="360">
        <v>0.1686</v>
      </c>
      <c r="C7" s="361" t="s">
        <v>1334</v>
      </c>
    </row>
    <row r="8" spans="2:3" ht="16.5" x14ac:dyDescent="0.3">
      <c r="B8" s="360">
        <v>0.13089999999999999</v>
      </c>
      <c r="C8" s="361" t="s">
        <v>1335</v>
      </c>
    </row>
    <row r="9" spans="2:3" ht="16.5" x14ac:dyDescent="0.3">
      <c r="B9" s="360">
        <v>0.13539999999999999</v>
      </c>
      <c r="C9" s="361" t="s">
        <v>1336</v>
      </c>
    </row>
    <row r="10" spans="2:3" ht="16.5" x14ac:dyDescent="0.3">
      <c r="B10" s="360">
        <v>0.15040000000000001</v>
      </c>
      <c r="C10" s="361" t="s">
        <v>1337</v>
      </c>
    </row>
    <row r="11" spans="2:3" ht="16.5" x14ac:dyDescent="0.3">
      <c r="B11" s="360">
        <v>0.1447</v>
      </c>
      <c r="C11" s="361" t="s">
        <v>1338</v>
      </c>
    </row>
    <row r="12" spans="2:3" ht="16.5" x14ac:dyDescent="0.3">
      <c r="B12" s="360">
        <v>0.1386</v>
      </c>
      <c r="C12" s="361" t="s">
        <v>1339</v>
      </c>
    </row>
    <row r="13" spans="2:3" ht="16.5" x14ac:dyDescent="0.3">
      <c r="B13" s="360">
        <v>0.1739</v>
      </c>
      <c r="C13" s="361" t="s">
        <v>1340</v>
      </c>
    </row>
    <row r="14" spans="2:3" ht="16.5" x14ac:dyDescent="0.3">
      <c r="B14" s="360">
        <v>0.1416</v>
      </c>
      <c r="C14" s="361" t="s">
        <v>1341</v>
      </c>
    </row>
    <row r="15" spans="2:3" ht="16.5" x14ac:dyDescent="0.3">
      <c r="B15" s="360">
        <v>0.1416</v>
      </c>
      <c r="C15" s="361" t="s">
        <v>1342</v>
      </c>
    </row>
    <row r="16" spans="2:3" ht="16.5" x14ac:dyDescent="0.3">
      <c r="B16" s="362">
        <v>0.17</v>
      </c>
      <c r="C16" s="363" t="s">
        <v>1344</v>
      </c>
    </row>
    <row r="17" spans="2:2" x14ac:dyDescent="0.25">
      <c r="B17" s="3" t="s">
        <v>1345</v>
      </c>
    </row>
    <row r="18" spans="2:2" x14ac:dyDescent="0.25">
      <c r="B18" s="3" t="s">
        <v>1346</v>
      </c>
    </row>
  </sheetData>
  <sheetProtection algorithmName="SHA-512" hashValue="TK8dXhd2N4JStk3cqIDrSQftcHy3yDSNNRuuO1szDZtDOSoBwD7K1/utH41B2lZRgNPJXwvuyMy5rV0Uy8G9vw==" saltValue="0D01rI2yAnwF4dKuMUS/QQ==" spinCount="100000" sheet="1" objects="1" scenarios="1"/>
  <mergeCells count="1">
    <mergeCell ref="B5:C5"/>
  </mergeCells>
  <printOptions horizontalCentered="1"/>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95AB-0BB4-49EF-A207-52D18CECE038}">
  <dimension ref="B2:F6"/>
  <sheetViews>
    <sheetView workbookViewId="0">
      <selection activeCell="C5" sqref="C5:F5"/>
    </sheetView>
  </sheetViews>
  <sheetFormatPr defaultColWidth="8.7109375" defaultRowHeight="15" x14ac:dyDescent="0.25"/>
  <cols>
    <col min="1" max="1" width="8.7109375" style="253"/>
    <col min="2" max="2" width="12.28515625" style="253" customWidth="1"/>
    <col min="3" max="16384" width="8.7109375" style="253"/>
  </cols>
  <sheetData>
    <row r="2" spans="2:6" ht="20.25" x14ac:dyDescent="0.25">
      <c r="B2" s="229" t="str">
        <f>Input!C2</f>
        <v>Wyoming County Industrial Development Agency</v>
      </c>
      <c r="C2" s="137"/>
      <c r="D2" s="137"/>
      <c r="E2" s="137"/>
      <c r="F2" s="137"/>
    </row>
    <row r="3" spans="2:6" ht="20.25" x14ac:dyDescent="0.25">
      <c r="B3" s="229" t="s">
        <v>1139</v>
      </c>
      <c r="C3" s="137"/>
      <c r="D3" s="137"/>
      <c r="E3" s="137"/>
      <c r="F3" s="137"/>
    </row>
    <row r="4" spans="2:6" ht="16.5" x14ac:dyDescent="0.3">
      <c r="B4" s="178" t="s">
        <v>29</v>
      </c>
      <c r="C4" s="459">
        <f>Input!C3</f>
        <v>45957</v>
      </c>
      <c r="D4" s="459"/>
      <c r="E4" s="459"/>
      <c r="F4" s="459"/>
    </row>
    <row r="5" spans="2:6" ht="16.5" x14ac:dyDescent="0.3">
      <c r="B5" s="178" t="s">
        <v>30</v>
      </c>
      <c r="C5" s="460" t="str">
        <f>Input!C4</f>
        <v>Perry NY</v>
      </c>
      <c r="D5" s="460"/>
      <c r="E5" s="460"/>
      <c r="F5" s="460"/>
    </row>
    <row r="6" spans="2:6" ht="16.5" x14ac:dyDescent="0.3">
      <c r="B6" s="178" t="s">
        <v>31</v>
      </c>
      <c r="C6" s="460" t="str">
        <f>Input!C5</f>
        <v>23-25 South Main Street Perry, NY</v>
      </c>
      <c r="D6" s="460"/>
      <c r="E6" s="460"/>
      <c r="F6" s="460"/>
    </row>
  </sheetData>
  <sheetProtection algorithmName="SHA-512" hashValue="AeAqcjJW9NW4vrwvtLXLcLXzKPR9YpQRM/W/1hXTbYODDA5Rd8Bnb+4smH08Pk9gvxWExM0gniZiKD1Y5ymr6A==" saltValue="jBL8mQ3FSZenE0bZjB3T8A==" spinCount="100000" sheet="1" objects="1" scenarios="1"/>
  <mergeCells count="3">
    <mergeCell ref="C4:F4"/>
    <mergeCell ref="C5:F5"/>
    <mergeCell ref="C6:F6"/>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7C49-B52D-4700-B4A1-53C65CA584C9}">
  <sheetPr>
    <tabColor theme="1"/>
  </sheetPr>
  <dimension ref="B3:BF264"/>
  <sheetViews>
    <sheetView showGridLines="0" topLeftCell="AL208" zoomScaleNormal="100" workbookViewId="0">
      <selection activeCell="AY209" sqref="AY209"/>
    </sheetView>
  </sheetViews>
  <sheetFormatPr defaultRowHeight="15" x14ac:dyDescent="0.25"/>
  <cols>
    <col min="2" max="2" width="23" customWidth="1"/>
    <col min="3" max="3" width="12.42578125" bestFit="1" customWidth="1"/>
    <col min="4" max="4" width="13.5703125" bestFit="1" customWidth="1"/>
    <col min="5" max="5" width="11.7109375" bestFit="1" customWidth="1"/>
    <col min="6" max="6" width="12.42578125" bestFit="1" customWidth="1"/>
    <col min="7" max="7" width="12.7109375" customWidth="1"/>
    <col min="8" max="8" width="12.42578125" bestFit="1" customWidth="1"/>
    <col min="9" max="9" width="18.28515625" bestFit="1" customWidth="1"/>
    <col min="10" max="10" width="12" bestFit="1" customWidth="1"/>
    <col min="11" max="11" width="13.5703125" bestFit="1" customWidth="1"/>
    <col min="12" max="12" width="12.42578125" bestFit="1" customWidth="1"/>
    <col min="13" max="13" width="11.5703125" bestFit="1" customWidth="1"/>
    <col min="14" max="14" width="12.28515625" bestFit="1" customWidth="1"/>
    <col min="15" max="15" width="16.42578125" customWidth="1"/>
    <col min="16" max="16" width="18.28515625" bestFit="1" customWidth="1"/>
    <col min="17" max="17" width="11" customWidth="1"/>
    <col min="18" max="18" width="11" bestFit="1" customWidth="1"/>
    <col min="19" max="19" width="11.28515625" bestFit="1" customWidth="1"/>
    <col min="20" max="20" width="12.5703125" customWidth="1"/>
    <col min="21" max="21" width="15" bestFit="1" customWidth="1"/>
    <col min="22" max="22" width="12.7109375" customWidth="1"/>
    <col min="23" max="23" width="16.28515625" customWidth="1"/>
    <col min="24" max="24" width="13.5703125" bestFit="1" customWidth="1"/>
    <col min="25" max="25" width="11.5703125" customWidth="1"/>
    <col min="26" max="26" width="16.28515625" bestFit="1" customWidth="1"/>
    <col min="27" max="28" width="15" bestFit="1" customWidth="1"/>
    <col min="29" max="29" width="16.28515625" bestFit="1" customWidth="1"/>
    <col min="30" max="30" width="19.28515625" customWidth="1"/>
    <col min="31" max="31" width="13.5703125" bestFit="1" customWidth="1"/>
    <col min="32" max="32" width="12.28515625" customWidth="1"/>
    <col min="33" max="33" width="13.28515625" customWidth="1"/>
    <col min="34" max="34" width="12.28515625" customWidth="1"/>
    <col min="35" max="35" width="12.7109375" customWidth="1"/>
    <col min="36" max="36" width="11.7109375" customWidth="1"/>
    <col min="37" max="37" width="22.28515625" customWidth="1"/>
    <col min="38" max="38" width="13.5703125" bestFit="1" customWidth="1"/>
    <col min="39" max="39" width="14.7109375" bestFit="1" customWidth="1"/>
    <col min="40" max="40" width="15.28515625" bestFit="1" customWidth="1"/>
    <col min="41" max="41" width="12" bestFit="1" customWidth="1"/>
    <col min="42" max="43" width="13.5703125" bestFit="1" customWidth="1"/>
    <col min="44" max="44" width="12.28515625" customWidth="1"/>
    <col min="45" max="46" width="10.7109375" bestFit="1" customWidth="1"/>
    <col min="47" max="47" width="16" customWidth="1"/>
    <col min="48" max="48" width="14.5703125" customWidth="1"/>
    <col min="49" max="49" width="17.28515625" customWidth="1"/>
    <col min="50" max="50" width="17.42578125" customWidth="1"/>
    <col min="51" max="51" width="15.7109375" customWidth="1"/>
    <col min="52" max="52" width="14.7109375" customWidth="1"/>
    <col min="56" max="56" width="11" bestFit="1" customWidth="1"/>
    <col min="57" max="57" width="10.7109375" bestFit="1" customWidth="1"/>
    <col min="58" max="58" width="10.5703125" bestFit="1" customWidth="1"/>
    <col min="66" max="66" width="11.28515625" bestFit="1" customWidth="1"/>
  </cols>
  <sheetData>
    <row r="3" spans="2:11" x14ac:dyDescent="0.25">
      <c r="B3" t="s">
        <v>25</v>
      </c>
    </row>
    <row r="4" spans="2:11" ht="15.75" thickBot="1" x14ac:dyDescent="0.3"/>
    <row r="5" spans="2:11" ht="16.5" thickTop="1" thickBot="1" x14ac:dyDescent="0.3">
      <c r="B5" t="s">
        <v>34</v>
      </c>
      <c r="C5" t="s">
        <v>35</v>
      </c>
      <c r="H5" s="134" t="s">
        <v>63</v>
      </c>
      <c r="I5" s="134"/>
      <c r="J5" s="135">
        <f>Input!G92</f>
        <v>0.02</v>
      </c>
      <c r="K5" s="127"/>
    </row>
    <row r="6" spans="2:11" ht="16.5" thickTop="1" thickBot="1" x14ac:dyDescent="0.3">
      <c r="B6" s="2" t="s">
        <v>26</v>
      </c>
      <c r="C6" s="2">
        <v>236210</v>
      </c>
      <c r="H6" s="134"/>
      <c r="I6" s="134"/>
      <c r="J6" s="134"/>
    </row>
    <row r="7" spans="2:11" ht="16.5" thickTop="1" thickBot="1" x14ac:dyDescent="0.3">
      <c r="B7" s="2" t="s">
        <v>27</v>
      </c>
      <c r="C7" s="2">
        <v>236220</v>
      </c>
      <c r="H7" s="134" t="s">
        <v>64</v>
      </c>
      <c r="I7" s="134"/>
      <c r="J7" s="135">
        <f>Input!G94</f>
        <v>0.02</v>
      </c>
      <c r="K7" s="127"/>
    </row>
    <row r="8" spans="2:11" ht="16.5" thickTop="1" thickBot="1" x14ac:dyDescent="0.3">
      <c r="B8" s="2" t="s">
        <v>28</v>
      </c>
      <c r="C8" s="2">
        <v>236116</v>
      </c>
    </row>
    <row r="9" spans="2:11" ht="16.5" thickTop="1" thickBot="1" x14ac:dyDescent="0.3">
      <c r="B9" s="2" t="s">
        <v>145</v>
      </c>
      <c r="C9" s="2">
        <v>236115</v>
      </c>
    </row>
    <row r="10" spans="2:11" ht="16.5" thickTop="1" thickBot="1" x14ac:dyDescent="0.3">
      <c r="B10" s="2" t="s">
        <v>147</v>
      </c>
      <c r="C10" s="2">
        <v>236117</v>
      </c>
    </row>
    <row r="11" spans="2:11" ht="16.5" thickTop="1" thickBot="1" x14ac:dyDescent="0.3">
      <c r="B11" s="2" t="s">
        <v>148</v>
      </c>
      <c r="C11" s="2">
        <v>236118</v>
      </c>
    </row>
    <row r="12" spans="2:11" ht="16.5" thickTop="1" thickBot="1" x14ac:dyDescent="0.3">
      <c r="B12" s="2" t="s">
        <v>149</v>
      </c>
      <c r="C12" s="2">
        <v>237110</v>
      </c>
    </row>
    <row r="13" spans="2:11" ht="16.5" thickTop="1" thickBot="1" x14ac:dyDescent="0.3">
      <c r="B13" s="2" t="s">
        <v>150</v>
      </c>
      <c r="C13" s="2">
        <v>237120</v>
      </c>
    </row>
    <row r="14" spans="2:11" ht="16.5" thickTop="1" thickBot="1" x14ac:dyDescent="0.3">
      <c r="B14" s="2" t="s">
        <v>151</v>
      </c>
      <c r="C14" s="2">
        <v>237130</v>
      </c>
    </row>
    <row r="15" spans="2:11" ht="16.5" thickTop="1" thickBot="1" x14ac:dyDescent="0.3">
      <c r="B15" s="2" t="s">
        <v>152</v>
      </c>
      <c r="C15" s="2">
        <v>237210</v>
      </c>
    </row>
    <row r="16" spans="2:11" ht="16.5" thickTop="1" thickBot="1" x14ac:dyDescent="0.3">
      <c r="B16" s="2" t="s">
        <v>153</v>
      </c>
      <c r="C16" s="2">
        <v>237310</v>
      </c>
    </row>
    <row r="17" spans="2:47" ht="16.5" thickTop="1" thickBot="1" x14ac:dyDescent="0.3">
      <c r="B17" s="2" t="s">
        <v>154</v>
      </c>
      <c r="C17" s="2">
        <v>237990</v>
      </c>
    </row>
    <row r="18" spans="2:47" ht="16.5" thickTop="1" thickBot="1" x14ac:dyDescent="0.3">
      <c r="B18" s="2" t="s">
        <v>985</v>
      </c>
      <c r="C18" s="2"/>
      <c r="E18" t="s">
        <v>66</v>
      </c>
    </row>
    <row r="19" spans="2:47" ht="15.75" thickTop="1" x14ac:dyDescent="0.25"/>
    <row r="21" spans="2:47" ht="16.5" x14ac:dyDescent="0.25">
      <c r="B21" s="470" t="s">
        <v>991</v>
      </c>
      <c r="C21" s="470"/>
      <c r="D21" s="470"/>
      <c r="E21" s="470"/>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row>
    <row r="22" spans="2:47" ht="16.5" x14ac:dyDescent="0.25">
      <c r="B22" s="23"/>
      <c r="C22" s="23"/>
      <c r="D22" s="23"/>
      <c r="E22" s="23"/>
    </row>
    <row r="23" spans="2:47" ht="16.5" x14ac:dyDescent="0.3">
      <c r="B23" s="23" t="s">
        <v>982</v>
      </c>
      <c r="C23" s="23"/>
      <c r="D23" s="23"/>
      <c r="E23" s="23"/>
      <c r="I23" s="23" t="s">
        <v>983</v>
      </c>
      <c r="J23" s="23"/>
      <c r="K23" s="23"/>
      <c r="L23" s="23"/>
      <c r="P23" s="23" t="s">
        <v>987</v>
      </c>
      <c r="Q23" s="23"/>
      <c r="R23" s="23"/>
      <c r="S23" s="23"/>
      <c r="X23" s="1"/>
      <c r="Y23" s="1" t="s">
        <v>84</v>
      </c>
      <c r="Z23" s="1" t="s">
        <v>85</v>
      </c>
      <c r="AA23" s="1" t="s">
        <v>87</v>
      </c>
      <c r="AB23" s="1" t="s">
        <v>88</v>
      </c>
      <c r="AC23" s="1" t="s">
        <v>1004</v>
      </c>
      <c r="AD23" s="1" t="s">
        <v>82</v>
      </c>
      <c r="AE23" s="1"/>
    </row>
    <row r="24" spans="2:47" ht="16.5" x14ac:dyDescent="0.3">
      <c r="B24" s="1"/>
      <c r="C24" s="20" t="s">
        <v>978</v>
      </c>
      <c r="D24" s="1" t="s">
        <v>15</v>
      </c>
      <c r="E24" s="1" t="s">
        <v>16</v>
      </c>
      <c r="F24" s="1" t="s">
        <v>977</v>
      </c>
      <c r="G24" s="1" t="s">
        <v>17</v>
      </c>
      <c r="I24" s="1"/>
      <c r="J24" s="20" t="s">
        <v>978</v>
      </c>
      <c r="K24" s="1" t="s">
        <v>15</v>
      </c>
      <c r="L24" s="1" t="s">
        <v>16</v>
      </c>
      <c r="M24" s="1" t="s">
        <v>977</v>
      </c>
      <c r="N24" s="1" t="s">
        <v>17</v>
      </c>
      <c r="P24" s="1"/>
      <c r="Q24" s="20" t="s">
        <v>978</v>
      </c>
      <c r="R24" s="1" t="s">
        <v>15</v>
      </c>
      <c r="S24" s="1" t="s">
        <v>16</v>
      </c>
      <c r="T24" s="1" t="s">
        <v>977</v>
      </c>
      <c r="U24" s="1" t="s">
        <v>17</v>
      </c>
      <c r="X24" s="55" t="s">
        <v>1001</v>
      </c>
      <c r="Y24" s="56">
        <f>F33</f>
        <v>5.8400635890119998</v>
      </c>
      <c r="Z24" s="56">
        <f>G33</f>
        <v>1.0552503832478322</v>
      </c>
      <c r="AA24" s="57">
        <f>F34</f>
        <v>462178.32589200005</v>
      </c>
      <c r="AB24" s="57">
        <f>G34</f>
        <v>51181.56041536096</v>
      </c>
      <c r="AC24" s="57">
        <f>F35</f>
        <v>1200000</v>
      </c>
      <c r="AD24" s="57">
        <f>G35</f>
        <v>214652.16551135998</v>
      </c>
      <c r="AE24" s="1"/>
    </row>
    <row r="25" spans="2:47" ht="16.5" x14ac:dyDescent="0.3">
      <c r="B25" s="1" t="s">
        <v>14</v>
      </c>
      <c r="C25" s="17">
        <f>C27*C30</f>
        <v>5.8400635890119998</v>
      </c>
      <c r="D25" s="18">
        <f>$C$25*C38</f>
        <v>0.53401055289860133</v>
      </c>
      <c r="E25" s="136">
        <f>$C$25*C39</f>
        <v>0.10708799162401453</v>
      </c>
      <c r="F25" s="136">
        <f>$C$25*C40</f>
        <v>0.41415183872521627</v>
      </c>
      <c r="G25" s="19">
        <f>SUM(C25:F25)</f>
        <v>6.8953139722598316</v>
      </c>
      <c r="H25" s="12"/>
      <c r="I25" s="1" t="s">
        <v>14</v>
      </c>
      <c r="J25" s="17" t="e">
        <f>J27*J30</f>
        <v>#N/A</v>
      </c>
      <c r="K25" s="18" t="e">
        <f>$J$25*J38</f>
        <v>#N/A</v>
      </c>
      <c r="L25" s="38" t="e">
        <f>$J$25*J39</f>
        <v>#N/A</v>
      </c>
      <c r="M25" s="38" t="e">
        <f>$J$25*J40</f>
        <v>#N/A</v>
      </c>
      <c r="N25" s="19" t="e">
        <f>SUM(J25:M25)</f>
        <v>#N/A</v>
      </c>
      <c r="P25" s="1" t="s">
        <v>14</v>
      </c>
      <c r="Q25" s="18" t="e">
        <f>Q27*Q30</f>
        <v>#N/A</v>
      </c>
      <c r="R25" s="38" t="e">
        <f>$Q$25*Q38</f>
        <v>#N/A</v>
      </c>
      <c r="S25" s="38" t="e">
        <f>$Q$25*Q39</f>
        <v>#N/A</v>
      </c>
      <c r="T25" s="38" t="e">
        <f>$Q$25*Q40</f>
        <v>#N/A</v>
      </c>
      <c r="U25" s="19" t="e">
        <f>SUM(Q25:T25)</f>
        <v>#N/A</v>
      </c>
      <c r="X25" s="55" t="s">
        <v>1002</v>
      </c>
      <c r="Y25" s="56" t="e">
        <f>M33</f>
        <v>#N/A</v>
      </c>
      <c r="Z25" s="56" t="e">
        <f>N33</f>
        <v>#N/A</v>
      </c>
      <c r="AA25" s="57" t="e">
        <f>M34</f>
        <v>#N/A</v>
      </c>
      <c r="AB25" s="57" t="e">
        <f>N34</f>
        <v>#N/A</v>
      </c>
      <c r="AC25" s="57">
        <f>M35</f>
        <v>0</v>
      </c>
      <c r="AD25" s="57" t="e">
        <f>N35</f>
        <v>#N/A</v>
      </c>
      <c r="AE25" s="1"/>
    </row>
    <row r="26" spans="2:47" ht="16.5" x14ac:dyDescent="0.3">
      <c r="B26" s="1" t="s">
        <v>23</v>
      </c>
      <c r="C26" s="15">
        <f>C27*C31</f>
        <v>462178.32589200005</v>
      </c>
      <c r="D26" s="15">
        <f>$C$26*C41</f>
        <v>29619.995250766962</v>
      </c>
      <c r="E26" s="15">
        <f>$C$26*C42</f>
        <v>4942.1121576598753</v>
      </c>
      <c r="F26" s="15">
        <f>$C$26*C43</f>
        <v>16619.453006934124</v>
      </c>
      <c r="G26" s="24">
        <f>SUM(C26:F26)</f>
        <v>513359.88630736107</v>
      </c>
      <c r="H26" s="12"/>
      <c r="I26" s="1" t="s">
        <v>23</v>
      </c>
      <c r="J26" s="15" t="e">
        <f>J27*J31</f>
        <v>#N/A</v>
      </c>
      <c r="K26" s="15" t="e">
        <f>$J$26*J41</f>
        <v>#N/A</v>
      </c>
      <c r="L26" s="15" t="e">
        <f>$J$26*J42</f>
        <v>#N/A</v>
      </c>
      <c r="M26" s="15" t="e">
        <f>$J$26*J43</f>
        <v>#N/A</v>
      </c>
      <c r="N26" s="24" t="e">
        <f>SUM(J26:M26)</f>
        <v>#N/A</v>
      </c>
      <c r="P26" s="1" t="s">
        <v>23</v>
      </c>
      <c r="Q26" s="15" t="e">
        <f>Q27*Q31</f>
        <v>#N/A</v>
      </c>
      <c r="R26" s="15" t="e">
        <f>$Q$26*Q41</f>
        <v>#N/A</v>
      </c>
      <c r="S26" s="15" t="e">
        <f>$Q$26*Q42</f>
        <v>#N/A</v>
      </c>
      <c r="T26" s="15" t="e">
        <f>$Q$26*Q43</f>
        <v>#N/A</v>
      </c>
      <c r="U26" s="24" t="e">
        <f>SUM(Q26:T26)</f>
        <v>#N/A</v>
      </c>
      <c r="X26" s="55" t="s">
        <v>1003</v>
      </c>
      <c r="Y26" s="51" t="e">
        <f>T33</f>
        <v>#N/A</v>
      </c>
      <c r="Z26" s="51" t="e">
        <f>U33</f>
        <v>#N/A</v>
      </c>
      <c r="AA26" s="51" t="e">
        <f>T34</f>
        <v>#N/A</v>
      </c>
      <c r="AB26" s="51" t="e">
        <f>U34</f>
        <v>#N/A</v>
      </c>
      <c r="AC26" s="57">
        <f>T35</f>
        <v>0</v>
      </c>
      <c r="AD26" s="57" t="e">
        <f>U35</f>
        <v>#N/A</v>
      </c>
      <c r="AE26" s="1"/>
    </row>
    <row r="27" spans="2:47" ht="16.5" x14ac:dyDescent="0.3">
      <c r="B27" s="1" t="s">
        <v>22</v>
      </c>
      <c r="C27" s="14">
        <f>Input!G17</f>
        <v>1200000</v>
      </c>
      <c r="D27" s="14">
        <f>$C$27*C35</f>
        <v>109654.106442</v>
      </c>
      <c r="E27" s="15">
        <f>$C$27*C36</f>
        <v>16478.140201800001</v>
      </c>
      <c r="F27" s="16">
        <f>$C$27*C37</f>
        <v>88519.918867559987</v>
      </c>
      <c r="G27" s="24">
        <f>SUM(C27:F27)</f>
        <v>1414652.1655113599</v>
      </c>
      <c r="H27" s="12"/>
      <c r="I27" s="1" t="s">
        <v>22</v>
      </c>
      <c r="J27" s="14">
        <f>Input!G18</f>
        <v>0</v>
      </c>
      <c r="K27" s="14" t="e">
        <f>$J$27*J35</f>
        <v>#N/A</v>
      </c>
      <c r="L27" s="15" t="e">
        <f>$J$27*J36</f>
        <v>#N/A</v>
      </c>
      <c r="M27" s="16" t="e">
        <f>$J$27*J37</f>
        <v>#N/A</v>
      </c>
      <c r="N27" s="24" t="e">
        <f>SUM(J27:M27)</f>
        <v>#N/A</v>
      </c>
      <c r="P27" s="1" t="s">
        <v>22</v>
      </c>
      <c r="Q27" s="14">
        <f>Input!G19</f>
        <v>0</v>
      </c>
      <c r="R27" s="14" t="e">
        <f>$Q$27*Q35</f>
        <v>#N/A</v>
      </c>
      <c r="S27" s="15" t="e">
        <f>$Q$27*Q36</f>
        <v>#N/A</v>
      </c>
      <c r="T27" s="16" t="e">
        <f>$Q$27*Q37</f>
        <v>#N/A</v>
      </c>
      <c r="U27" s="24" t="e">
        <f>SUM(Q27:T27)</f>
        <v>#N/A</v>
      </c>
      <c r="X27" s="55" t="s">
        <v>17</v>
      </c>
      <c r="Y27" s="58">
        <f>SUMIF(Y24:Y26,"&lt;&gt;#N/A")</f>
        <v>5.8400635890119998</v>
      </c>
      <c r="Z27" s="51">
        <f>SUMIF(Z24:Z26,"&lt;&gt;#N/A")</f>
        <v>1.0552503832478322</v>
      </c>
      <c r="AA27" s="57">
        <f t="shared" ref="AA27:AD27" si="0">SUMIF(AA24:AA26,"&lt;&gt;#N/A")</f>
        <v>462178.32589200005</v>
      </c>
      <c r="AB27" s="53">
        <f t="shared" si="0"/>
        <v>51181.56041536096</v>
      </c>
      <c r="AC27" s="57">
        <f t="shared" si="0"/>
        <v>1200000</v>
      </c>
      <c r="AD27" s="53">
        <f t="shared" si="0"/>
        <v>214652.16551135998</v>
      </c>
    </row>
    <row r="28" spans="2:47" x14ac:dyDescent="0.25">
      <c r="G28" s="21"/>
      <c r="N28" s="21"/>
      <c r="U28" s="21"/>
    </row>
    <row r="29" spans="2:47" ht="16.5" x14ac:dyDescent="0.3">
      <c r="B29" s="1" t="s">
        <v>32</v>
      </c>
      <c r="C29" s="13">
        <f>Input!E17</f>
        <v>236220</v>
      </c>
      <c r="I29" s="1" t="s">
        <v>32</v>
      </c>
      <c r="J29" s="13">
        <f>Input!E18</f>
        <v>0</v>
      </c>
      <c r="P29" s="1" t="s">
        <v>32</v>
      </c>
      <c r="Q29" s="13">
        <f>Input!E19</f>
        <v>0</v>
      </c>
      <c r="X29" s="1" t="s">
        <v>1005</v>
      </c>
    </row>
    <row r="30" spans="2:47" ht="16.5" x14ac:dyDescent="0.3">
      <c r="B30" s="1" t="s">
        <v>979</v>
      </c>
      <c r="C30" s="13">
        <f>VLOOKUP($C$29,Multipliers!A2:$T$948,16,FALSE)</f>
        <v>4.8667196575100002E-6</v>
      </c>
      <c r="I30" s="1" t="s">
        <v>979</v>
      </c>
      <c r="J30" s="13" t="e">
        <f>VLOOKUP($J$29,Multipliers!$A$2:$T$948,16,FALSE)</f>
        <v>#N/A</v>
      </c>
      <c r="P30" s="1" t="s">
        <v>979</v>
      </c>
      <c r="Q30" s="13" t="e">
        <f>VLOOKUP($Q$29,Multipliers!$A$2:$T$948,16,FALSE)</f>
        <v>#N/A</v>
      </c>
    </row>
    <row r="31" spans="2:47" ht="16.5" x14ac:dyDescent="0.3">
      <c r="B31" s="1" t="s">
        <v>980</v>
      </c>
      <c r="C31" s="13">
        <f>VLOOKUP($C$29,Multipliers!A3:$T$948,17,FALSE)</f>
        <v>0.38514860491000003</v>
      </c>
      <c r="I31" s="1" t="s">
        <v>980</v>
      </c>
      <c r="J31" s="13" t="e">
        <f>VLOOKUP($J$29,Multipliers!$A$2:$T$948,17,FALSE)</f>
        <v>#N/A</v>
      </c>
      <c r="P31" s="1" t="s">
        <v>980</v>
      </c>
      <c r="Q31" s="13" t="e">
        <f>VLOOKUP($Q$29,Multipliers!$A$2:$T$948,17,FALSE)</f>
        <v>#N/A</v>
      </c>
      <c r="X31" s="1" t="s">
        <v>15</v>
      </c>
      <c r="Y31" s="1" t="s">
        <v>16</v>
      </c>
      <c r="Z31" s="1" t="s">
        <v>17</v>
      </c>
      <c r="AA31" s="1"/>
    </row>
    <row r="32" spans="2:47" ht="16.5" x14ac:dyDescent="0.3">
      <c r="C32" s="21"/>
      <c r="E32" s="25"/>
      <c r="F32" s="25" t="s">
        <v>15</v>
      </c>
      <c r="G32" s="25" t="s">
        <v>16</v>
      </c>
      <c r="J32" s="21"/>
      <c r="L32" s="25"/>
      <c r="M32" s="25" t="s">
        <v>15</v>
      </c>
      <c r="N32" s="25" t="s">
        <v>16</v>
      </c>
      <c r="Q32" s="21"/>
      <c r="S32" s="25"/>
      <c r="T32" s="25" t="s">
        <v>15</v>
      </c>
      <c r="U32" s="25" t="s">
        <v>16</v>
      </c>
      <c r="W32" t="s">
        <v>14</v>
      </c>
      <c r="X32" s="51">
        <f>Y27</f>
        <v>5.8400635890119998</v>
      </c>
      <c r="Y32" s="51">
        <f>Z27</f>
        <v>1.0552503832478322</v>
      </c>
      <c r="Z32" s="52">
        <f>SUM(X32:Y32)</f>
        <v>6.8953139722598316</v>
      </c>
    </row>
    <row r="33" spans="2:52" ht="16.5" x14ac:dyDescent="0.3">
      <c r="B33" s="1" t="s">
        <v>981</v>
      </c>
      <c r="E33" s="26" t="s">
        <v>14</v>
      </c>
      <c r="F33" s="28">
        <f>C25</f>
        <v>5.8400635890119998</v>
      </c>
      <c r="G33" s="28">
        <f>SUM(D25:F25)</f>
        <v>1.0552503832478322</v>
      </c>
      <c r="I33" s="1" t="s">
        <v>981</v>
      </c>
      <c r="L33" s="26" t="s">
        <v>14</v>
      </c>
      <c r="M33" s="28" t="e">
        <f>J25</f>
        <v>#N/A</v>
      </c>
      <c r="N33" s="28" t="e">
        <f>SUM(K25:M25)</f>
        <v>#N/A</v>
      </c>
      <c r="P33" s="1" t="s">
        <v>981</v>
      </c>
      <c r="S33" s="26" t="s">
        <v>14</v>
      </c>
      <c r="T33" s="28" t="e">
        <f>Q25</f>
        <v>#N/A</v>
      </c>
      <c r="U33" s="28" t="e">
        <f>SUM(R25:T25)</f>
        <v>#N/A</v>
      </c>
      <c r="W33" t="s">
        <v>23</v>
      </c>
      <c r="X33" s="53">
        <f>AA27</f>
        <v>462178.32589200005</v>
      </c>
      <c r="Y33" s="53">
        <f>AB27</f>
        <v>51181.56041536096</v>
      </c>
      <c r="Z33" s="54">
        <f>SUM(X33:Y33)</f>
        <v>513359.88630736101</v>
      </c>
    </row>
    <row r="34" spans="2:52" ht="16.5" x14ac:dyDescent="0.3">
      <c r="C34" s="22"/>
      <c r="E34" s="26" t="s">
        <v>23</v>
      </c>
      <c r="F34" s="29">
        <f t="shared" ref="F34:F35" si="1">C26</f>
        <v>462178.32589200005</v>
      </c>
      <c r="G34" s="29">
        <f t="shared" ref="G34:G35" si="2">SUM(D26:F26)</f>
        <v>51181.56041536096</v>
      </c>
      <c r="J34" s="22"/>
      <c r="L34" s="26" t="s">
        <v>23</v>
      </c>
      <c r="M34" s="29" t="e">
        <f t="shared" ref="M34:M35" si="3">J26</f>
        <v>#N/A</v>
      </c>
      <c r="N34" s="29" t="e">
        <f t="shared" ref="N34:N35" si="4">SUM(K26:M26)</f>
        <v>#N/A</v>
      </c>
      <c r="Q34" s="22"/>
      <c r="S34" s="26" t="s">
        <v>23</v>
      </c>
      <c r="T34" s="29" t="e">
        <f t="shared" ref="T34:T35" si="5">Q26</f>
        <v>#N/A</v>
      </c>
      <c r="U34" s="29" t="e">
        <f t="shared" ref="U34:U35" si="6">SUM(R26:T26)</f>
        <v>#N/A</v>
      </c>
      <c r="W34" t="s">
        <v>22</v>
      </c>
      <c r="X34" s="53">
        <f>AC27</f>
        <v>1200000</v>
      </c>
      <c r="Y34" s="53">
        <f>AD27</f>
        <v>214652.16551135998</v>
      </c>
      <c r="Z34" s="54">
        <f>SUM(X34:Y34)</f>
        <v>1414652.1655113599</v>
      </c>
    </row>
    <row r="35" spans="2:52" ht="16.5" x14ac:dyDescent="0.3">
      <c r="B35" s="1" t="s">
        <v>81</v>
      </c>
      <c r="C35" s="13">
        <f>VLOOKUP($C$29,Multipliers!$A$2:$T$948,3,FALSE)</f>
        <v>9.1378422035000004E-2</v>
      </c>
      <c r="E35" s="26" t="s">
        <v>22</v>
      </c>
      <c r="F35" s="29">
        <f t="shared" si="1"/>
        <v>1200000</v>
      </c>
      <c r="G35" s="29">
        <f t="shared" si="2"/>
        <v>214652.16551135998</v>
      </c>
      <c r="I35" s="1" t="s">
        <v>81</v>
      </c>
      <c r="J35" s="13" t="e">
        <f>VLOOKUP($J$29,Multipliers!$A$2:$T$948,3,FALSE)</f>
        <v>#N/A</v>
      </c>
      <c r="L35" s="26" t="s">
        <v>22</v>
      </c>
      <c r="M35" s="29">
        <f t="shared" si="3"/>
        <v>0</v>
      </c>
      <c r="N35" s="29" t="e">
        <f t="shared" si="4"/>
        <v>#N/A</v>
      </c>
      <c r="P35" s="1" t="s">
        <v>81</v>
      </c>
      <c r="Q35" s="13" t="e">
        <f>VLOOKUP($Q$29,Multipliers!$A$2:$T$948,3,FALSE)</f>
        <v>#N/A</v>
      </c>
      <c r="S35" s="26" t="s">
        <v>22</v>
      </c>
      <c r="T35" s="29">
        <f t="shared" si="5"/>
        <v>0</v>
      </c>
      <c r="U35" s="29" t="e">
        <f t="shared" si="6"/>
        <v>#N/A</v>
      </c>
    </row>
    <row r="36" spans="2:52" ht="16.5" x14ac:dyDescent="0.3">
      <c r="B36" s="1" t="s">
        <v>82</v>
      </c>
      <c r="C36" s="13">
        <f>VLOOKUP($C$29,Multipliers!$A$2:$T$948,4,FALSE)</f>
        <v>1.37317835015E-2</v>
      </c>
      <c r="I36" s="1" t="s">
        <v>82</v>
      </c>
      <c r="J36" s="13" t="e">
        <f>VLOOKUP($J$29,Multipliers!$A$2:$T$948,4,FALSE)</f>
        <v>#N/A</v>
      </c>
      <c r="P36" s="1" t="s">
        <v>82</v>
      </c>
      <c r="Q36" s="13" t="e">
        <f>VLOOKUP($Q$29,Multipliers!$A$2:$T$948,4,FALSE)</f>
        <v>#N/A</v>
      </c>
    </row>
    <row r="37" spans="2:52" ht="16.5" x14ac:dyDescent="0.3">
      <c r="B37" s="1" t="s">
        <v>83</v>
      </c>
      <c r="C37" s="13">
        <f>VLOOKUP($C$29,Multipliers!$A$2:$T$948,5,FALSE)</f>
        <v>7.3766599056299995E-2</v>
      </c>
      <c r="I37" s="1" t="s">
        <v>83</v>
      </c>
      <c r="J37" s="13" t="e">
        <f>VLOOKUP($J$29,Multipliers!$A$2:$T$948,5,FALSE)</f>
        <v>#N/A</v>
      </c>
      <c r="P37" s="1" t="s">
        <v>83</v>
      </c>
      <c r="Q37" s="13" t="e">
        <f>VLOOKUP($Q$29,Multipliers!$A$2:$T$948,5,FALSE)</f>
        <v>#N/A</v>
      </c>
    </row>
    <row r="38" spans="2:52" ht="16.5" x14ac:dyDescent="0.3">
      <c r="B38" s="1" t="s">
        <v>84</v>
      </c>
      <c r="C38" s="13">
        <f>VLOOKUP($C$29,Multipliers!$A$2:$T$948,6,FALSE)</f>
        <v>9.1439167529500001E-2</v>
      </c>
      <c r="I38" s="1" t="s">
        <v>84</v>
      </c>
      <c r="J38" s="13" t="e">
        <f>VLOOKUP($J$29,Multipliers!$A$2:$T$948,6,FALSE)</f>
        <v>#N/A</v>
      </c>
      <c r="P38" s="1" t="s">
        <v>84</v>
      </c>
      <c r="Q38" s="13" t="e">
        <f>VLOOKUP($Q$29,Multipliers!$A$2:$T$948,6,FALSE)</f>
        <v>#N/A</v>
      </c>
    </row>
    <row r="39" spans="2:52" ht="16.5" x14ac:dyDescent="0.3">
      <c r="B39" s="1" t="s">
        <v>85</v>
      </c>
      <c r="C39" s="13">
        <f>VLOOKUP($C$29,Multipliers!$A$2:$T$948,7,FALSE)</f>
        <v>1.8336785206499999E-2</v>
      </c>
      <c r="I39" s="1" t="s">
        <v>85</v>
      </c>
      <c r="J39" s="13" t="e">
        <f>VLOOKUP($J$29,Multipliers!$A$2:$T$948,7,FALSE)</f>
        <v>#N/A</v>
      </c>
      <c r="P39" s="1" t="s">
        <v>85</v>
      </c>
      <c r="Q39" s="13" t="e">
        <f>VLOOKUP($Q$29,Multipliers!$A$2:$T$948,7,FALSE)</f>
        <v>#N/A</v>
      </c>
    </row>
    <row r="40" spans="2:52" ht="16.5" x14ac:dyDescent="0.3">
      <c r="B40" s="1" t="s">
        <v>86</v>
      </c>
      <c r="C40" s="13">
        <f>VLOOKUP($C$29,Multipliers!$A$2:$T$948,8,FALSE)</f>
        <v>7.0915638573600004E-2</v>
      </c>
      <c r="I40" s="1" t="s">
        <v>86</v>
      </c>
      <c r="J40" s="13" t="e">
        <f>VLOOKUP($J$29,Multipliers!$A$2:$T$948,8,FALSE)</f>
        <v>#N/A</v>
      </c>
      <c r="P40" s="1" t="s">
        <v>86</v>
      </c>
      <c r="Q40" s="13" t="e">
        <f>VLOOKUP($Q$29,Multipliers!$A$2:$T$948,8,FALSE)</f>
        <v>#N/A</v>
      </c>
    </row>
    <row r="41" spans="2:52" ht="16.5" x14ac:dyDescent="0.3">
      <c r="B41" s="1" t="s">
        <v>87</v>
      </c>
      <c r="C41" s="13">
        <f>VLOOKUP($C$29,Multipliers!$A$2:$T$948,9,FALSE)</f>
        <v>6.4087806786699994E-2</v>
      </c>
      <c r="I41" s="1" t="s">
        <v>87</v>
      </c>
      <c r="J41" s="13" t="e">
        <f>VLOOKUP($J$29,Multipliers!$A$2:$T$948,9,FALSE)</f>
        <v>#N/A</v>
      </c>
      <c r="P41" s="1" t="s">
        <v>87</v>
      </c>
      <c r="Q41" s="13" t="e">
        <f>VLOOKUP($Q$29,Multipliers!$A$2:$T$948,9,FALSE)</f>
        <v>#N/A</v>
      </c>
    </row>
    <row r="42" spans="2:52" ht="16.5" x14ac:dyDescent="0.3">
      <c r="B42" s="1" t="s">
        <v>88</v>
      </c>
      <c r="C42" s="13">
        <f>VLOOKUP($C$29,Multipliers!$A$2:$T$948,10,FALSE)</f>
        <v>1.0693085073E-2</v>
      </c>
      <c r="I42" s="1" t="s">
        <v>88</v>
      </c>
      <c r="J42" s="13" t="e">
        <f>VLOOKUP($J$29,Multipliers!$A$2:$T$948,10,FALSE)</f>
        <v>#N/A</v>
      </c>
      <c r="P42" s="1" t="s">
        <v>88</v>
      </c>
      <c r="Q42" s="13" t="e">
        <f>VLOOKUP($Q$29,Multipliers!$A$2:$T$948,10,FALSE)</f>
        <v>#N/A</v>
      </c>
    </row>
    <row r="43" spans="2:52" ht="16.5" x14ac:dyDescent="0.3">
      <c r="B43" s="1" t="s">
        <v>89</v>
      </c>
      <c r="C43" s="13">
        <f>VLOOKUP($C$29,Multipliers!$A$2:$T$948,11,FALSE)</f>
        <v>3.5958962322300003E-2</v>
      </c>
      <c r="I43" s="1" t="s">
        <v>89</v>
      </c>
      <c r="J43" s="13" t="e">
        <f>VLOOKUP($J$29,Multipliers!$A$2:$T$948,11,FALSE)</f>
        <v>#N/A</v>
      </c>
      <c r="P43" s="1" t="s">
        <v>89</v>
      </c>
      <c r="Q43" s="13" t="e">
        <f>VLOOKUP($Q$29,Multipliers!$A$2:$T$948,11,FALSE)</f>
        <v>#N/A</v>
      </c>
    </row>
    <row r="44" spans="2:52" ht="16.5" x14ac:dyDescent="0.3">
      <c r="B44" s="1"/>
    </row>
    <row r="45" spans="2:52" ht="16.5" x14ac:dyDescent="0.3">
      <c r="B45" s="1"/>
    </row>
    <row r="46" spans="2:52" ht="16.5" x14ac:dyDescent="0.25">
      <c r="B46" s="472" t="s">
        <v>1016</v>
      </c>
      <c r="C46" s="472"/>
      <c r="D46" s="472"/>
      <c r="E46" s="472"/>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row>
    <row r="47" spans="2:52" ht="16.5" x14ac:dyDescent="0.25">
      <c r="B47" s="23"/>
      <c r="C47" s="23"/>
      <c r="D47" s="23"/>
      <c r="E47" s="23"/>
    </row>
    <row r="48" spans="2:52" ht="16.5" x14ac:dyDescent="0.3">
      <c r="B48" s="48" t="s">
        <v>982</v>
      </c>
      <c r="C48" s="23"/>
      <c r="D48" s="23"/>
      <c r="E48" s="23"/>
      <c r="I48" s="48" t="s">
        <v>983</v>
      </c>
      <c r="J48" s="23"/>
      <c r="K48" s="23"/>
      <c r="L48" s="23"/>
      <c r="P48" s="48" t="s">
        <v>987</v>
      </c>
      <c r="Q48" s="23"/>
      <c r="R48" s="23"/>
      <c r="S48" s="23"/>
      <c r="W48" s="48" t="s">
        <v>995</v>
      </c>
      <c r="X48" s="23"/>
      <c r="Y48" s="23"/>
      <c r="Z48" s="23"/>
      <c r="AD48" s="48" t="s">
        <v>996</v>
      </c>
      <c r="AE48" s="23"/>
      <c r="AF48" s="23"/>
      <c r="AG48" s="23"/>
      <c r="AK48" s="48" t="s">
        <v>997</v>
      </c>
      <c r="AL48" s="23"/>
      <c r="AM48" s="23"/>
      <c r="AN48" s="23"/>
      <c r="AT48" s="60"/>
      <c r="AU48" s="60" t="s">
        <v>84</v>
      </c>
      <c r="AV48" s="60" t="s">
        <v>85</v>
      </c>
      <c r="AW48" s="60" t="s">
        <v>87</v>
      </c>
      <c r="AX48" s="60" t="s">
        <v>88</v>
      </c>
      <c r="AY48" s="60" t="s">
        <v>1004</v>
      </c>
      <c r="AZ48" s="60" t="s">
        <v>82</v>
      </c>
    </row>
    <row r="49" spans="2:52" ht="16.5" x14ac:dyDescent="0.3">
      <c r="B49" s="23"/>
      <c r="C49" s="23"/>
      <c r="D49" s="23"/>
      <c r="E49" s="23"/>
      <c r="I49" s="23"/>
      <c r="J49" s="23"/>
      <c r="K49" s="23"/>
      <c r="L49" s="23"/>
      <c r="P49" s="23"/>
      <c r="Q49" s="23"/>
      <c r="R49" s="23"/>
      <c r="S49" s="23"/>
      <c r="W49" s="23"/>
      <c r="X49" s="23"/>
      <c r="Y49" s="23"/>
      <c r="Z49" s="23"/>
      <c r="AD49" s="23"/>
      <c r="AE49" s="23"/>
      <c r="AF49" s="23"/>
      <c r="AG49" s="23"/>
      <c r="AK49" s="23"/>
      <c r="AL49" s="23"/>
      <c r="AM49" s="23"/>
      <c r="AN49" s="23"/>
      <c r="AT49" s="55" t="s">
        <v>1001</v>
      </c>
      <c r="AU49" s="56">
        <f>F59</f>
        <v>0</v>
      </c>
      <c r="AV49" s="56">
        <f>G59</f>
        <v>0</v>
      </c>
      <c r="AW49" s="57">
        <f>F60</f>
        <v>0</v>
      </c>
      <c r="AX49" s="57">
        <f>G60</f>
        <v>0</v>
      </c>
      <c r="AY49" s="57">
        <f>F61</f>
        <v>0</v>
      </c>
      <c r="AZ49" s="57">
        <f>G61</f>
        <v>0</v>
      </c>
    </row>
    <row r="50" spans="2:52" ht="16.5" x14ac:dyDescent="0.3">
      <c r="B50" s="1"/>
      <c r="C50" s="20" t="s">
        <v>978</v>
      </c>
      <c r="D50" s="1" t="s">
        <v>15</v>
      </c>
      <c r="E50" s="1" t="s">
        <v>16</v>
      </c>
      <c r="F50" s="1" t="s">
        <v>977</v>
      </c>
      <c r="G50" s="1" t="s">
        <v>17</v>
      </c>
      <c r="I50" s="1"/>
      <c r="J50" s="20" t="s">
        <v>978</v>
      </c>
      <c r="K50" s="1" t="s">
        <v>15</v>
      </c>
      <c r="L50" s="1" t="s">
        <v>16</v>
      </c>
      <c r="M50" s="1" t="s">
        <v>977</v>
      </c>
      <c r="N50" s="1" t="s">
        <v>17</v>
      </c>
      <c r="P50" s="1"/>
      <c r="Q50" s="20" t="s">
        <v>978</v>
      </c>
      <c r="R50" s="1" t="s">
        <v>15</v>
      </c>
      <c r="S50" s="1" t="s">
        <v>16</v>
      </c>
      <c r="T50" s="1" t="s">
        <v>977</v>
      </c>
      <c r="U50" s="1" t="s">
        <v>17</v>
      </c>
      <c r="W50" s="1"/>
      <c r="X50" s="20" t="s">
        <v>978</v>
      </c>
      <c r="Y50" s="1" t="s">
        <v>15</v>
      </c>
      <c r="Z50" s="1" t="s">
        <v>16</v>
      </c>
      <c r="AA50" s="1" t="s">
        <v>977</v>
      </c>
      <c r="AB50" s="1" t="s">
        <v>17</v>
      </c>
      <c r="AD50" s="1"/>
      <c r="AE50" s="20" t="s">
        <v>978</v>
      </c>
      <c r="AF50" s="1" t="s">
        <v>15</v>
      </c>
      <c r="AG50" s="1" t="s">
        <v>16</v>
      </c>
      <c r="AH50" s="1" t="s">
        <v>977</v>
      </c>
      <c r="AI50" s="1" t="s">
        <v>17</v>
      </c>
      <c r="AK50" s="1"/>
      <c r="AL50" s="20" t="s">
        <v>978</v>
      </c>
      <c r="AM50" s="1" t="s">
        <v>15</v>
      </c>
      <c r="AN50" s="1" t="s">
        <v>16</v>
      </c>
      <c r="AO50" s="1" t="s">
        <v>977</v>
      </c>
      <c r="AP50" s="1" t="s">
        <v>17</v>
      </c>
      <c r="AT50" s="55" t="s">
        <v>1002</v>
      </c>
      <c r="AU50" s="56">
        <f>M59</f>
        <v>0</v>
      </c>
      <c r="AV50" s="56" t="e">
        <f>N59</f>
        <v>#N/A</v>
      </c>
      <c r="AW50" s="57" t="e">
        <f>M60</f>
        <v>#N/A</v>
      </c>
      <c r="AX50" s="57" t="e">
        <f>N60</f>
        <v>#N/A</v>
      </c>
      <c r="AY50" s="57" t="e">
        <f>M61</f>
        <v>#N/A</v>
      </c>
      <c r="AZ50" s="57" t="e">
        <f>N61</f>
        <v>#N/A</v>
      </c>
    </row>
    <row r="51" spans="2:52" ht="16.5" x14ac:dyDescent="0.3">
      <c r="B51" s="1" t="s">
        <v>14</v>
      </c>
      <c r="C51" s="17">
        <f>Input!D55</f>
        <v>0</v>
      </c>
      <c r="D51" s="38">
        <f>C51*C64</f>
        <v>0</v>
      </c>
      <c r="E51" s="38">
        <f>C51*C65</f>
        <v>0</v>
      </c>
      <c r="F51" s="38">
        <f>C51*C66</f>
        <v>0</v>
      </c>
      <c r="G51" s="19">
        <f>SUM(C51:F51)</f>
        <v>0</v>
      </c>
      <c r="H51" s="12"/>
      <c r="I51" s="1" t="s">
        <v>14</v>
      </c>
      <c r="J51" s="17">
        <f>Input!D56</f>
        <v>0</v>
      </c>
      <c r="K51" s="38" t="e">
        <f>J51*J64</f>
        <v>#N/A</v>
      </c>
      <c r="L51" s="38" t="e">
        <f>J51*J65</f>
        <v>#N/A</v>
      </c>
      <c r="M51" s="38" t="e">
        <f>J51*J65</f>
        <v>#N/A</v>
      </c>
      <c r="N51" s="19" t="e">
        <f>SUM(J51:M51)</f>
        <v>#N/A</v>
      </c>
      <c r="P51" s="1" t="s">
        <v>14</v>
      </c>
      <c r="Q51" s="18">
        <f>Input!D57</f>
        <v>0</v>
      </c>
      <c r="R51" s="38" t="e">
        <f>Q51*Q64</f>
        <v>#N/A</v>
      </c>
      <c r="S51" s="38" t="e">
        <f>$Q$156*Q65</f>
        <v>#N/A</v>
      </c>
      <c r="T51" s="38" t="e">
        <f>$Q$156*Q66</f>
        <v>#N/A</v>
      </c>
      <c r="U51" s="19" t="e">
        <f>SUM(Q51:T51)</f>
        <v>#N/A</v>
      </c>
      <c r="W51" s="1" t="s">
        <v>14</v>
      </c>
      <c r="X51" s="18">
        <f>Input!D58</f>
        <v>0</v>
      </c>
      <c r="Y51" s="38" t="e">
        <f>X51*X64</f>
        <v>#N/A</v>
      </c>
      <c r="Z51" s="38" t="e">
        <f>X51*X65</f>
        <v>#N/A</v>
      </c>
      <c r="AA51" s="38" t="e">
        <f>X51*X66</f>
        <v>#N/A</v>
      </c>
      <c r="AB51" s="19" t="e">
        <f>SUM(X51:AA51)</f>
        <v>#N/A</v>
      </c>
      <c r="AD51" s="1" t="s">
        <v>14</v>
      </c>
      <c r="AE51" s="18">
        <f>Input!D59</f>
        <v>0</v>
      </c>
      <c r="AF51" s="38" t="e">
        <f>AE51*AE64</f>
        <v>#N/A</v>
      </c>
      <c r="AG51" s="38" t="e">
        <f>AE51*AE65</f>
        <v>#N/A</v>
      </c>
      <c r="AH51" s="38" t="e">
        <f>AE51*AE66</f>
        <v>#N/A</v>
      </c>
      <c r="AI51" s="19" t="e">
        <f>SUM(AE51:AH51)</f>
        <v>#N/A</v>
      </c>
      <c r="AK51" s="1" t="s">
        <v>14</v>
      </c>
      <c r="AL51" s="18">
        <f>Input!D60</f>
        <v>0</v>
      </c>
      <c r="AM51" s="38" t="e">
        <f>AL51*AL64</f>
        <v>#N/A</v>
      </c>
      <c r="AN51" s="38" t="e">
        <f>AL51*AL65</f>
        <v>#N/A</v>
      </c>
      <c r="AO51" s="38" t="e">
        <f>AL51*AL66</f>
        <v>#N/A</v>
      </c>
      <c r="AP51" s="19" t="e">
        <f>SUM(AL51:AO51)</f>
        <v>#N/A</v>
      </c>
      <c r="AT51" s="55" t="s">
        <v>1003</v>
      </c>
      <c r="AU51" s="51">
        <f>T59</f>
        <v>0</v>
      </c>
      <c r="AV51" s="51" t="e">
        <f>U59</f>
        <v>#N/A</v>
      </c>
      <c r="AW51" s="51" t="e">
        <f>T60</f>
        <v>#N/A</v>
      </c>
      <c r="AX51" s="51" t="e">
        <f>U60</f>
        <v>#N/A</v>
      </c>
      <c r="AY51" s="57" t="e">
        <f>T61</f>
        <v>#N/A</v>
      </c>
      <c r="AZ51" s="57" t="e">
        <f>U61</f>
        <v>#N/A</v>
      </c>
    </row>
    <row r="52" spans="2:52" ht="16.5" x14ac:dyDescent="0.3">
      <c r="B52" s="1" t="s">
        <v>23</v>
      </c>
      <c r="C52" s="15">
        <f>C53*C57</f>
        <v>0</v>
      </c>
      <c r="D52" s="15">
        <f>C52*C67</f>
        <v>0</v>
      </c>
      <c r="E52" s="15">
        <f>C52*C68</f>
        <v>0</v>
      </c>
      <c r="F52" s="15">
        <f>C52*C69</f>
        <v>0</v>
      </c>
      <c r="G52" s="24">
        <f>SUM(C52:F52)</f>
        <v>0</v>
      </c>
      <c r="H52" s="12"/>
      <c r="I52" s="1" t="s">
        <v>23</v>
      </c>
      <c r="J52" s="15" t="e">
        <f>J53*J57</f>
        <v>#N/A</v>
      </c>
      <c r="K52" s="36" t="e">
        <f>J52*J67</f>
        <v>#N/A</v>
      </c>
      <c r="L52" s="36" t="e">
        <f>J52*J68</f>
        <v>#N/A</v>
      </c>
      <c r="M52" s="36" t="e">
        <f>J52*J69</f>
        <v>#N/A</v>
      </c>
      <c r="N52" s="24" t="e">
        <f>SUM(J52:M52)</f>
        <v>#N/A</v>
      </c>
      <c r="P52" s="1" t="s">
        <v>23</v>
      </c>
      <c r="Q52" s="15" t="e">
        <f>Q53*Q57</f>
        <v>#N/A</v>
      </c>
      <c r="R52" s="15" t="e">
        <f>Q52*Q67</f>
        <v>#N/A</v>
      </c>
      <c r="S52" s="15" t="e">
        <f>Q52*Q68</f>
        <v>#N/A</v>
      </c>
      <c r="T52" s="15" t="e">
        <f>Q52*Q69</f>
        <v>#N/A</v>
      </c>
      <c r="U52" s="24" t="e">
        <f>SUM(Q52:T52)</f>
        <v>#N/A</v>
      </c>
      <c r="W52" s="1" t="s">
        <v>23</v>
      </c>
      <c r="X52" s="15" t="e">
        <f>X53*X57</f>
        <v>#N/A</v>
      </c>
      <c r="Y52" s="15" t="e">
        <f>X52*X67</f>
        <v>#N/A</v>
      </c>
      <c r="Z52" s="15" t="e">
        <f>X52*X68</f>
        <v>#N/A</v>
      </c>
      <c r="AA52" s="15" t="e">
        <f>X52*X69</f>
        <v>#N/A</v>
      </c>
      <c r="AB52" s="24" t="e">
        <f>SUM(X52:AA52)</f>
        <v>#N/A</v>
      </c>
      <c r="AD52" s="1" t="s">
        <v>23</v>
      </c>
      <c r="AE52" s="15" t="e">
        <f>AE53*AE57</f>
        <v>#N/A</v>
      </c>
      <c r="AF52" s="15" t="e">
        <f>AE52*AE67</f>
        <v>#N/A</v>
      </c>
      <c r="AG52" s="15" t="e">
        <f>AE52*AE68</f>
        <v>#N/A</v>
      </c>
      <c r="AH52" s="15" t="e">
        <f>AE52*AE69</f>
        <v>#N/A</v>
      </c>
      <c r="AI52" s="24" t="e">
        <f>SUM(AE52:AH52)</f>
        <v>#N/A</v>
      </c>
      <c r="AK52" s="1" t="s">
        <v>23</v>
      </c>
      <c r="AL52" s="15" t="e">
        <f>AL53*AL57</f>
        <v>#N/A</v>
      </c>
      <c r="AM52" s="15" t="e">
        <f>AL52*AL67</f>
        <v>#N/A</v>
      </c>
      <c r="AN52" s="15" t="e">
        <f>AL52*AL68</f>
        <v>#N/A</v>
      </c>
      <c r="AO52" s="15" t="e">
        <f>AL52*AL69</f>
        <v>#N/A</v>
      </c>
      <c r="AP52" s="24" t="e">
        <f>SUM(AL52:AO52)</f>
        <v>#N/A</v>
      </c>
      <c r="AT52" s="55" t="s">
        <v>1006</v>
      </c>
      <c r="AU52" s="58">
        <f>AA59</f>
        <v>0</v>
      </c>
      <c r="AV52" s="51" t="e">
        <f>AB59</f>
        <v>#N/A</v>
      </c>
      <c r="AW52" s="57" t="e">
        <f>AA60</f>
        <v>#N/A</v>
      </c>
      <c r="AX52" s="53" t="e">
        <f>AB60</f>
        <v>#N/A</v>
      </c>
      <c r="AY52" s="57" t="e">
        <f>AA61</f>
        <v>#N/A</v>
      </c>
      <c r="AZ52" s="53" t="e">
        <f>AB61</f>
        <v>#N/A</v>
      </c>
    </row>
    <row r="53" spans="2:52" ht="16.5" x14ac:dyDescent="0.3">
      <c r="B53" s="1" t="s">
        <v>22</v>
      </c>
      <c r="C53" s="14">
        <f>C51/C56</f>
        <v>0</v>
      </c>
      <c r="D53" s="14">
        <f>C53*C61</f>
        <v>0</v>
      </c>
      <c r="E53" s="15">
        <f>C53*C62</f>
        <v>0</v>
      </c>
      <c r="F53" s="16">
        <f>C53*C63</f>
        <v>0</v>
      </c>
      <c r="G53" s="24">
        <f>SUM(C53:F53)</f>
        <v>0</v>
      </c>
      <c r="H53" s="12"/>
      <c r="I53" s="1" t="s">
        <v>22</v>
      </c>
      <c r="J53" s="14" t="e">
        <f>J51/J56</f>
        <v>#N/A</v>
      </c>
      <c r="K53" s="14" t="e">
        <f>J53*J61</f>
        <v>#N/A</v>
      </c>
      <c r="L53" s="15" t="e">
        <f>J53*J62</f>
        <v>#N/A</v>
      </c>
      <c r="M53" s="16" t="e">
        <f>J53*J63</f>
        <v>#N/A</v>
      </c>
      <c r="N53" s="24" t="e">
        <f>SUM(J53:M53)</f>
        <v>#N/A</v>
      </c>
      <c r="P53" s="1" t="s">
        <v>22</v>
      </c>
      <c r="Q53" s="14" t="e">
        <f>Q51/Q56</f>
        <v>#N/A</v>
      </c>
      <c r="R53" s="14" t="e">
        <f>Q53*Q61</f>
        <v>#N/A</v>
      </c>
      <c r="S53" s="15" t="e">
        <f>Q53*Q62</f>
        <v>#N/A</v>
      </c>
      <c r="T53" s="16" t="e">
        <f>Q53*Q63</f>
        <v>#N/A</v>
      </c>
      <c r="U53" s="24" t="e">
        <f>SUM(Q53:T53)</f>
        <v>#N/A</v>
      </c>
      <c r="W53" s="1" t="s">
        <v>22</v>
      </c>
      <c r="X53" s="14" t="e">
        <f>X51/X56</f>
        <v>#N/A</v>
      </c>
      <c r="Y53" s="14" t="e">
        <f>X53*X61</f>
        <v>#N/A</v>
      </c>
      <c r="Z53" s="15" t="e">
        <f>X53*X62</f>
        <v>#N/A</v>
      </c>
      <c r="AA53" s="16" t="e">
        <f>X53*X63</f>
        <v>#N/A</v>
      </c>
      <c r="AB53" s="24" t="e">
        <f>SUM(X53:AA53)</f>
        <v>#N/A</v>
      </c>
      <c r="AD53" s="1" t="s">
        <v>22</v>
      </c>
      <c r="AE53" s="14" t="e">
        <f>AE51/AE56</f>
        <v>#N/A</v>
      </c>
      <c r="AF53" s="14" t="e">
        <f>AE53*AE61</f>
        <v>#N/A</v>
      </c>
      <c r="AG53" s="15" t="e">
        <f>AE53*AE62</f>
        <v>#N/A</v>
      </c>
      <c r="AH53" s="16" t="e">
        <f>AE53*AE63</f>
        <v>#N/A</v>
      </c>
      <c r="AI53" s="24" t="e">
        <f>SUM(AE53:AH53)</f>
        <v>#N/A</v>
      </c>
      <c r="AK53" s="1" t="s">
        <v>22</v>
      </c>
      <c r="AL53" s="14" t="e">
        <f>AL51/AL56</f>
        <v>#N/A</v>
      </c>
      <c r="AM53" s="14" t="e">
        <f>AL53*AL61</f>
        <v>#N/A</v>
      </c>
      <c r="AN53" s="15" t="e">
        <f>AL53*AL62</f>
        <v>#N/A</v>
      </c>
      <c r="AO53" s="16" t="e">
        <f>AL53*AL63</f>
        <v>#N/A</v>
      </c>
      <c r="AP53" s="24" t="e">
        <f>SUM(AL53:AO53)</f>
        <v>#N/A</v>
      </c>
      <c r="AT53" s="55" t="s">
        <v>1007</v>
      </c>
      <c r="AU53" s="56">
        <f>AH59</f>
        <v>0</v>
      </c>
      <c r="AV53" s="56" t="e">
        <f>AI59</f>
        <v>#N/A</v>
      </c>
      <c r="AW53" s="57" t="e">
        <f>AH60</f>
        <v>#N/A</v>
      </c>
      <c r="AX53" s="57" t="e">
        <f>AI60</f>
        <v>#N/A</v>
      </c>
      <c r="AY53" s="57" t="e">
        <f>AH61</f>
        <v>#N/A</v>
      </c>
      <c r="AZ53" s="57" t="e">
        <f>AI61</f>
        <v>#N/A</v>
      </c>
    </row>
    <row r="54" spans="2:52" ht="16.5" x14ac:dyDescent="0.3">
      <c r="G54" s="21"/>
      <c r="N54" s="21"/>
      <c r="U54" s="21"/>
      <c r="AB54" s="21"/>
      <c r="AI54" s="21"/>
      <c r="AP54" s="21"/>
      <c r="AT54" s="55" t="s">
        <v>1008</v>
      </c>
      <c r="AU54" s="56">
        <f>AO59</f>
        <v>0</v>
      </c>
      <c r="AV54" s="56" t="e">
        <f>AP59</f>
        <v>#N/A</v>
      </c>
      <c r="AW54" s="57" t="e">
        <f>AO60</f>
        <v>#N/A</v>
      </c>
      <c r="AX54" s="57" t="e">
        <f>AP60</f>
        <v>#N/A</v>
      </c>
      <c r="AY54" s="57" t="e">
        <f>AO61</f>
        <v>#N/A</v>
      </c>
      <c r="AZ54" s="57" t="e">
        <f>AP61</f>
        <v>#N/A</v>
      </c>
    </row>
    <row r="55" spans="2:52" ht="16.5" x14ac:dyDescent="0.3">
      <c r="B55" s="1" t="s">
        <v>32</v>
      </c>
      <c r="C55" s="45">
        <f>Input!C55</f>
        <v>531190</v>
      </c>
      <c r="I55" s="1" t="s">
        <v>32</v>
      </c>
      <c r="J55" s="45">
        <f>Input!C56</f>
        <v>0</v>
      </c>
      <c r="P55" s="1" t="s">
        <v>32</v>
      </c>
      <c r="Q55" s="45">
        <f>Input!C57</f>
        <v>0</v>
      </c>
      <c r="W55" s="1" t="s">
        <v>32</v>
      </c>
      <c r="X55" s="45">
        <f>Input!C58</f>
        <v>0</v>
      </c>
      <c r="AD55" s="1" t="s">
        <v>32</v>
      </c>
      <c r="AE55" s="45">
        <f>Input!C59</f>
        <v>0</v>
      </c>
      <c r="AK55" s="1" t="s">
        <v>32</v>
      </c>
      <c r="AL55" s="45">
        <f>Input!C60</f>
        <v>0</v>
      </c>
      <c r="AT55" s="1" t="s">
        <v>17</v>
      </c>
      <c r="AU55">
        <f>SUMIF(AU49:AU54,"&lt;&gt;#N/A")</f>
        <v>0</v>
      </c>
      <c r="AV55" s="59">
        <f>SUMIF(AV49:AV54,"&lt;&gt;#N/A")</f>
        <v>0</v>
      </c>
      <c r="AW55" s="46">
        <f t="shared" ref="AW55:AZ55" si="7">SUMIF(AW49:AW54,"&lt;&gt;#N/A")</f>
        <v>0</v>
      </c>
      <c r="AX55" s="46">
        <f t="shared" si="7"/>
        <v>0</v>
      </c>
      <c r="AY55" s="46">
        <f t="shared" si="7"/>
        <v>0</v>
      </c>
      <c r="AZ55" s="46">
        <f t="shared" si="7"/>
        <v>0</v>
      </c>
    </row>
    <row r="56" spans="2:52" ht="16.5" x14ac:dyDescent="0.3">
      <c r="B56" s="1" t="s">
        <v>979</v>
      </c>
      <c r="C56" s="13">
        <f>VLOOKUP(C55,Multipliers!$A$2:$T$948,16,FALSE)</f>
        <v>8.0231970054899998E-6</v>
      </c>
      <c r="I56" s="1" t="s">
        <v>979</v>
      </c>
      <c r="J56" s="13" t="e">
        <f>VLOOKUP($J$160,Multipliers!$A$2:$T$948,16,FALSE)</f>
        <v>#N/A</v>
      </c>
      <c r="P56" s="1" t="s">
        <v>979</v>
      </c>
      <c r="Q56" s="13" t="e">
        <f>VLOOKUP($Q$160,Multipliers!$A$2:$T$948,16,FALSE)</f>
        <v>#N/A</v>
      </c>
      <c r="W56" s="1" t="s">
        <v>979</v>
      </c>
      <c r="X56" s="13" t="e">
        <f>VLOOKUP(X55,Multipliers!$A$2:$T$948,16,FALSE)</f>
        <v>#N/A</v>
      </c>
      <c r="AD56" s="1" t="s">
        <v>979</v>
      </c>
      <c r="AE56" s="13" t="e">
        <f>VLOOKUP(AE55,Multipliers!$A$2:$T$948,16,FALSE)</f>
        <v>#N/A</v>
      </c>
      <c r="AK56" s="1" t="s">
        <v>979</v>
      </c>
      <c r="AL56" s="13" t="e">
        <f>VLOOKUP(AL55,Multipliers!$A$2:$T$948,16,FALSE)</f>
        <v>#N/A</v>
      </c>
    </row>
    <row r="57" spans="2:52" ht="16.5" x14ac:dyDescent="0.3">
      <c r="B57" s="1" t="s">
        <v>980</v>
      </c>
      <c r="C57" s="13">
        <f>VLOOKUP(C55,Multipliers!$A$2:$T$948,17,FALSE)</f>
        <v>0.31255142479499998</v>
      </c>
      <c r="I57" s="1" t="s">
        <v>980</v>
      </c>
      <c r="J57" s="13" t="e">
        <f>VLOOKUP($J$160,Multipliers!$A$2:$T$948,17,FALSE)</f>
        <v>#N/A</v>
      </c>
      <c r="P57" s="1" t="s">
        <v>980</v>
      </c>
      <c r="Q57" s="13" t="e">
        <f>VLOOKUP(Q55,Multipliers!$A$2:$T$948,17,FALSE)</f>
        <v>#N/A</v>
      </c>
      <c r="W57" s="1" t="s">
        <v>980</v>
      </c>
      <c r="X57" s="13" t="e">
        <f>VLOOKUP(X55,Multipliers!$A$2:$T$948,17,FALSE)</f>
        <v>#N/A</v>
      </c>
      <c r="AD57" s="1" t="s">
        <v>980</v>
      </c>
      <c r="AE57" s="13" t="e">
        <f>VLOOKUP(AE55,Multipliers!$A$2:$T$948,17,FALSE)</f>
        <v>#N/A</v>
      </c>
      <c r="AK57" s="1" t="s">
        <v>980</v>
      </c>
      <c r="AL57" s="13" t="e">
        <f>VLOOKUP(AL55,Multipliers!$A$2:$T$948,17,FALSE)</f>
        <v>#N/A</v>
      </c>
    </row>
    <row r="58" spans="2:52" x14ac:dyDescent="0.25">
      <c r="C58" s="21"/>
      <c r="E58" s="25"/>
      <c r="F58" s="25" t="s">
        <v>15</v>
      </c>
      <c r="G58" s="25" t="s">
        <v>16</v>
      </c>
      <c r="J58" s="21"/>
      <c r="L58" s="25"/>
      <c r="M58" s="25" t="s">
        <v>15</v>
      </c>
      <c r="N58" s="25" t="s">
        <v>16</v>
      </c>
      <c r="Q58" s="21"/>
      <c r="S58" s="25"/>
      <c r="T58" s="25" t="s">
        <v>15</v>
      </c>
      <c r="U58" s="25" t="s">
        <v>16</v>
      </c>
      <c r="X58" s="21"/>
      <c r="Z58" s="25"/>
      <c r="AA58" s="25" t="s">
        <v>15</v>
      </c>
      <c r="AB58" s="25" t="s">
        <v>16</v>
      </c>
      <c r="AE58" s="21"/>
      <c r="AG58" s="25"/>
      <c r="AH58" s="25" t="s">
        <v>15</v>
      </c>
      <c r="AI58" s="25" t="s">
        <v>16</v>
      </c>
      <c r="AL58" s="21"/>
      <c r="AN58" s="25"/>
      <c r="AO58" s="25" t="s">
        <v>15</v>
      </c>
      <c r="AP58" s="25" t="s">
        <v>16</v>
      </c>
    </row>
    <row r="59" spans="2:52" ht="16.5" x14ac:dyDescent="0.3">
      <c r="B59" s="1" t="s">
        <v>981</v>
      </c>
      <c r="E59" s="26" t="s">
        <v>14</v>
      </c>
      <c r="F59" s="28">
        <f>C51</f>
        <v>0</v>
      </c>
      <c r="G59" s="28">
        <f>SUM(D51:F51)</f>
        <v>0</v>
      </c>
      <c r="I59" s="1" t="s">
        <v>981</v>
      </c>
      <c r="L59" s="26" t="s">
        <v>14</v>
      </c>
      <c r="M59" s="28">
        <f>J51</f>
        <v>0</v>
      </c>
      <c r="N59" s="28" t="e">
        <f>SUM(K51:M51)</f>
        <v>#N/A</v>
      </c>
      <c r="P59" s="1" t="s">
        <v>981</v>
      </c>
      <c r="S59" s="26" t="s">
        <v>14</v>
      </c>
      <c r="T59" s="28">
        <f>Q51</f>
        <v>0</v>
      </c>
      <c r="U59" s="28" t="e">
        <f>SUM(R51:T51)</f>
        <v>#N/A</v>
      </c>
      <c r="W59" s="1" t="s">
        <v>981</v>
      </c>
      <c r="Z59" s="26" t="s">
        <v>14</v>
      </c>
      <c r="AA59" s="28">
        <f>X51</f>
        <v>0</v>
      </c>
      <c r="AB59" s="28" t="e">
        <f>SUM(Y51:AA51)</f>
        <v>#N/A</v>
      </c>
      <c r="AD59" s="1" t="s">
        <v>981</v>
      </c>
      <c r="AG59" s="26" t="s">
        <v>14</v>
      </c>
      <c r="AH59" s="28">
        <f>AE51</f>
        <v>0</v>
      </c>
      <c r="AI59" s="28" t="e">
        <f>SUM(AF51:AH51)</f>
        <v>#N/A</v>
      </c>
      <c r="AK59" s="1" t="s">
        <v>981</v>
      </c>
      <c r="AN59" s="26" t="s">
        <v>14</v>
      </c>
      <c r="AO59" s="28">
        <f>AL51</f>
        <v>0</v>
      </c>
      <c r="AP59" s="28" t="e">
        <f>SUM(AM51:AO51)</f>
        <v>#N/A</v>
      </c>
      <c r="AT59" s="44"/>
      <c r="AU59" s="60" t="s">
        <v>15</v>
      </c>
      <c r="AV59" s="60" t="s">
        <v>16</v>
      </c>
      <c r="AW59" s="60" t="s">
        <v>17</v>
      </c>
    </row>
    <row r="60" spans="2:52" ht="16.5" x14ac:dyDescent="0.3">
      <c r="C60" s="22"/>
      <c r="E60" s="26" t="s">
        <v>23</v>
      </c>
      <c r="F60" s="29">
        <f t="shared" ref="F60:F61" si="8">C52</f>
        <v>0</v>
      </c>
      <c r="G60" s="29">
        <f t="shared" ref="G60:G61" si="9">SUM(D52:F52)</f>
        <v>0</v>
      </c>
      <c r="J60" s="22"/>
      <c r="L60" s="26" t="s">
        <v>23</v>
      </c>
      <c r="M60" s="29" t="e">
        <f>J52</f>
        <v>#N/A</v>
      </c>
      <c r="N60" s="29" t="e">
        <f t="shared" ref="N60:N61" si="10">SUM(K52:M52)</f>
        <v>#N/A</v>
      </c>
      <c r="Q60" s="22"/>
      <c r="S60" s="26" t="s">
        <v>23</v>
      </c>
      <c r="T60" s="29" t="e">
        <f t="shared" ref="T60:T61" si="11">Q52</f>
        <v>#N/A</v>
      </c>
      <c r="U60" s="29" t="e">
        <f t="shared" ref="U60:U61" si="12">SUM(R52:T52)</f>
        <v>#N/A</v>
      </c>
      <c r="X60" s="22"/>
      <c r="Z60" s="26" t="s">
        <v>23</v>
      </c>
      <c r="AA60" s="29" t="e">
        <f t="shared" ref="AA60:AA61" si="13">X52</f>
        <v>#N/A</v>
      </c>
      <c r="AB60" s="29" t="e">
        <f t="shared" ref="AB60:AB61" si="14">SUM(Y52:AA52)</f>
        <v>#N/A</v>
      </c>
      <c r="AE60" s="22"/>
      <c r="AG60" s="26" t="s">
        <v>23</v>
      </c>
      <c r="AH60" s="29" t="e">
        <f t="shared" ref="AH60:AH61" si="15">AE52</f>
        <v>#N/A</v>
      </c>
      <c r="AI60" s="29" t="e">
        <f t="shared" ref="AI60:AI61" si="16">SUM(AF52:AH52)</f>
        <v>#N/A</v>
      </c>
      <c r="AL60" s="22"/>
      <c r="AN60" s="26" t="s">
        <v>23</v>
      </c>
      <c r="AO60" s="29" t="e">
        <f t="shared" ref="AO60:AO61" si="17">AL52</f>
        <v>#N/A</v>
      </c>
      <c r="AP60" s="29" t="e">
        <f t="shared" ref="AP60:AP61" si="18">SUM(AM52:AO52)</f>
        <v>#N/A</v>
      </c>
      <c r="AT60" t="s">
        <v>14</v>
      </c>
      <c r="AU60" s="51">
        <f>AU55</f>
        <v>0</v>
      </c>
      <c r="AV60" s="51">
        <f>AV55</f>
        <v>0</v>
      </c>
      <c r="AW60" s="52">
        <f>SUM(AU60:AV60)</f>
        <v>0</v>
      </c>
    </row>
    <row r="61" spans="2:52" ht="16.5" x14ac:dyDescent="0.3">
      <c r="B61" s="1" t="s">
        <v>81</v>
      </c>
      <c r="C61" s="13">
        <f>VLOOKUP($C$55,Multipliers!$A$2:$T$948,3,FALSE)</f>
        <v>0.182231347524</v>
      </c>
      <c r="E61" s="26" t="s">
        <v>22</v>
      </c>
      <c r="F61" s="29">
        <f t="shared" si="8"/>
        <v>0</v>
      </c>
      <c r="G61" s="29">
        <f t="shared" si="9"/>
        <v>0</v>
      </c>
      <c r="I61" s="1" t="s">
        <v>81</v>
      </c>
      <c r="J61" s="13" t="e">
        <f>VLOOKUP($J$160,Multipliers!$A$2:$T$948,3,FALSE)</f>
        <v>#N/A</v>
      </c>
      <c r="L61" s="26" t="s">
        <v>22</v>
      </c>
      <c r="M61" s="29" t="e">
        <f t="shared" ref="M61" si="19">J53</f>
        <v>#N/A</v>
      </c>
      <c r="N61" s="29" t="e">
        <f t="shared" si="10"/>
        <v>#N/A</v>
      </c>
      <c r="P61" s="1" t="s">
        <v>81</v>
      </c>
      <c r="Q61" s="13" t="e">
        <f>VLOOKUP($Q$160,Multipliers!$A$2:$T$948,3,FALSE)</f>
        <v>#N/A</v>
      </c>
      <c r="S61" s="26" t="s">
        <v>22</v>
      </c>
      <c r="T61" s="29" t="e">
        <f t="shared" si="11"/>
        <v>#N/A</v>
      </c>
      <c r="U61" s="29" t="e">
        <f t="shared" si="12"/>
        <v>#N/A</v>
      </c>
      <c r="W61" s="1" t="s">
        <v>81</v>
      </c>
      <c r="X61" s="13" t="e">
        <f>VLOOKUP($X$160,Multipliers!$A$2:$T$948,3,FALSE)</f>
        <v>#N/A</v>
      </c>
      <c r="Z61" s="26" t="s">
        <v>22</v>
      </c>
      <c r="AA61" s="29" t="e">
        <f t="shared" si="13"/>
        <v>#N/A</v>
      </c>
      <c r="AB61" s="29" t="e">
        <f t="shared" si="14"/>
        <v>#N/A</v>
      </c>
      <c r="AD61" s="1" t="s">
        <v>81</v>
      </c>
      <c r="AE61" s="13" t="e">
        <f>VLOOKUP($AE$160,Multipliers!$A$2:$T$948,3,FALSE)</f>
        <v>#N/A</v>
      </c>
      <c r="AG61" s="26" t="s">
        <v>22</v>
      </c>
      <c r="AH61" s="29" t="e">
        <f t="shared" si="15"/>
        <v>#N/A</v>
      </c>
      <c r="AI61" s="29" t="e">
        <f t="shared" si="16"/>
        <v>#N/A</v>
      </c>
      <c r="AK61" s="1" t="s">
        <v>81</v>
      </c>
      <c r="AL61" s="13" t="e">
        <f>VLOOKUP($AL$160,Multipliers!$A$2:$T$948,3,FALSE)</f>
        <v>#N/A</v>
      </c>
      <c r="AN61" s="26" t="s">
        <v>22</v>
      </c>
      <c r="AO61" s="29" t="e">
        <f t="shared" si="17"/>
        <v>#N/A</v>
      </c>
      <c r="AP61" s="29" t="e">
        <f t="shared" si="18"/>
        <v>#N/A</v>
      </c>
      <c r="AT61" t="s">
        <v>23</v>
      </c>
      <c r="AU61" s="53">
        <f>AW55</f>
        <v>0</v>
      </c>
      <c r="AV61" s="53">
        <f>AX55</f>
        <v>0</v>
      </c>
      <c r="AW61" s="54">
        <f>SUM(AU61:AV61)</f>
        <v>0</v>
      </c>
    </row>
    <row r="62" spans="2:52" ht="16.5" x14ac:dyDescent="0.3">
      <c r="B62" s="1" t="s">
        <v>82</v>
      </c>
      <c r="C62" s="13">
        <f>VLOOKUP($C$160,Multipliers!$A$2:$T$948,4,FALSE)</f>
        <v>2.8536131161100001E-2</v>
      </c>
      <c r="I62" s="1" t="s">
        <v>82</v>
      </c>
      <c r="J62" s="13" t="e">
        <f>VLOOKUP($J$160,Multipliers!$A$2:$T$948,4,FALSE)</f>
        <v>#N/A</v>
      </c>
      <c r="P62" s="1" t="s">
        <v>82</v>
      </c>
      <c r="Q62" s="13" t="e">
        <f>VLOOKUP($Q$160,Multipliers!$A$2:$T$948,4,FALSE)</f>
        <v>#N/A</v>
      </c>
      <c r="W62" s="1" t="s">
        <v>82</v>
      </c>
      <c r="X62" s="13" t="e">
        <f>VLOOKUP($X$160,Multipliers!$A$2:$T$948,4,FALSE)</f>
        <v>#N/A</v>
      </c>
      <c r="AD62" s="1" t="s">
        <v>82</v>
      </c>
      <c r="AE62" s="13" t="e">
        <f>VLOOKUP($AE$160,Multipliers!$A$2:$T$948,4,FALSE)</f>
        <v>#N/A</v>
      </c>
      <c r="AK62" s="1" t="s">
        <v>82</v>
      </c>
      <c r="AL62" s="13" t="e">
        <f>VLOOKUP($AL$160,Multipliers!$A$2:$T$948,4,FALSE)</f>
        <v>#N/A</v>
      </c>
      <c r="AT62" t="s">
        <v>22</v>
      </c>
      <c r="AU62" s="53">
        <f>AY55</f>
        <v>0</v>
      </c>
      <c r="AV62" s="53">
        <f>AZ55</f>
        <v>0</v>
      </c>
      <c r="AW62" s="54">
        <f>SUM(AU62:AV62)</f>
        <v>0</v>
      </c>
    </row>
    <row r="63" spans="2:52" ht="16.5" x14ac:dyDescent="0.3">
      <c r="B63" s="1" t="s">
        <v>83</v>
      </c>
      <c r="C63" s="13">
        <f>VLOOKUP($C$160,Multipliers!$A$2:$T$948,5,FALSE)</f>
        <v>5.7002642753099998E-2</v>
      </c>
      <c r="I63" s="1" t="s">
        <v>83</v>
      </c>
      <c r="J63" s="13" t="e">
        <f>VLOOKUP($J$160,Multipliers!$A$2:$T$948,5,FALSE)</f>
        <v>#N/A</v>
      </c>
      <c r="P63" s="1" t="s">
        <v>83</v>
      </c>
      <c r="Q63" s="13" t="e">
        <f>VLOOKUP($Q$160,Multipliers!$A$2:$T$948,5,FALSE)</f>
        <v>#N/A</v>
      </c>
      <c r="W63" s="1" t="s">
        <v>83</v>
      </c>
      <c r="X63" s="13" t="e">
        <f>VLOOKUP($X$160,Multipliers!$A$2:$T$948,5,FALSE)</f>
        <v>#N/A</v>
      </c>
      <c r="AD63" s="1" t="s">
        <v>83</v>
      </c>
      <c r="AE63" s="13" t="e">
        <f>VLOOKUP($AE$160,Multipliers!$A$2:$T$948,5,FALSE)</f>
        <v>#N/A</v>
      </c>
      <c r="AK63" s="1" t="s">
        <v>83</v>
      </c>
      <c r="AL63" s="13" t="e">
        <f>VLOOKUP($AL$160,Multipliers!$A$2:$T$948,5,FALSE)</f>
        <v>#N/A</v>
      </c>
    </row>
    <row r="64" spans="2:52" ht="16.5" x14ac:dyDescent="0.3">
      <c r="B64" s="1" t="s">
        <v>84</v>
      </c>
      <c r="C64" s="13">
        <f>VLOOKUP($C$160,Multipliers!$A$2:$T$948,6,FALSE)</f>
        <v>0.20718585389700001</v>
      </c>
      <c r="F64" t="e">
        <f>F53/C53</f>
        <v>#DIV/0!</v>
      </c>
      <c r="I64" s="1" t="s">
        <v>84</v>
      </c>
      <c r="J64" s="13" t="e">
        <f>VLOOKUP($J$160,Multipliers!$A$2:$T$948,6,FALSE)</f>
        <v>#N/A</v>
      </c>
      <c r="P64" s="1" t="s">
        <v>84</v>
      </c>
      <c r="Q64" s="13" t="e">
        <f>VLOOKUP($Q$160,Multipliers!$A$2:$T$948,6,FALSE)</f>
        <v>#N/A</v>
      </c>
      <c r="W64" s="1" t="s">
        <v>84</v>
      </c>
      <c r="X64" s="13" t="e">
        <f>VLOOKUP($X$160,Multipliers!$A$2:$T$948,6,FALSE)</f>
        <v>#N/A</v>
      </c>
      <c r="AD64" s="1" t="s">
        <v>84</v>
      </c>
      <c r="AE64" s="13" t="e">
        <f>VLOOKUP($AE$160,Multipliers!$A$2:$T$948,6,FALSE)</f>
        <v>#N/A</v>
      </c>
      <c r="AK64" s="1" t="s">
        <v>84</v>
      </c>
      <c r="AL64" s="13" t="e">
        <f>VLOOKUP($AL$160,Multipliers!$A$2:$T$948,6,FALSE)</f>
        <v>#N/A</v>
      </c>
    </row>
    <row r="65" spans="2:52" ht="16.5" x14ac:dyDescent="0.3">
      <c r="B65" s="1" t="s">
        <v>85</v>
      </c>
      <c r="C65" s="13">
        <f>VLOOKUP($C$160,Multipliers!$A$2:$T$948,7,FALSE)</f>
        <v>2.8366805994400002E-2</v>
      </c>
      <c r="F65" s="62">
        <v>28099.84</v>
      </c>
      <c r="G65" t="s">
        <v>993</v>
      </c>
      <c r="I65" s="1" t="s">
        <v>85</v>
      </c>
      <c r="J65" s="13" t="e">
        <f>VLOOKUP($J$160,Multipliers!$A$2:$T$948,7,FALSE)</f>
        <v>#N/A</v>
      </c>
      <c r="P65" s="1" t="s">
        <v>85</v>
      </c>
      <c r="Q65" s="13" t="e">
        <f>VLOOKUP($Q$160,Multipliers!$A$2:$T$948,7,FALSE)</f>
        <v>#N/A</v>
      </c>
      <c r="W65" s="1" t="s">
        <v>85</v>
      </c>
      <c r="X65" s="13" t="e">
        <f>VLOOKUP($X$160,Multipliers!$A$2:$T$948,7,FALSE)</f>
        <v>#N/A</v>
      </c>
      <c r="AD65" s="1" t="s">
        <v>85</v>
      </c>
      <c r="AE65" s="13" t="e">
        <f>VLOOKUP($AE$160,Multipliers!$A$2:$T$948,7,FALSE)</f>
        <v>#N/A</v>
      </c>
      <c r="AK65" s="1" t="s">
        <v>85</v>
      </c>
      <c r="AL65" s="13" t="e">
        <f>VLOOKUP($AL$160,Multipliers!$A$2:$T$948,7,FALSE)</f>
        <v>#N/A</v>
      </c>
    </row>
    <row r="66" spans="2:52" ht="16.5" x14ac:dyDescent="0.3">
      <c r="B66" s="1" t="s">
        <v>86</v>
      </c>
      <c r="C66" s="13">
        <f>VLOOKUP($C$160,Multipliers!$A$2:$T$948,8,FALSE)</f>
        <v>3.5399776020600002E-2</v>
      </c>
      <c r="F66" s="47" t="e">
        <f>F65/C53</f>
        <v>#DIV/0!</v>
      </c>
      <c r="I66" s="1" t="s">
        <v>86</v>
      </c>
      <c r="J66" s="13" t="e">
        <f>VLOOKUP($J$160,Multipliers!$A$2:$T$948,8,FALSE)</f>
        <v>#N/A</v>
      </c>
      <c r="P66" s="1" t="s">
        <v>86</v>
      </c>
      <c r="Q66" s="13" t="e">
        <f>VLOOKUP($Q$160,Multipliers!$A$2:$T$948,8,FALSE)</f>
        <v>#N/A</v>
      </c>
      <c r="W66" s="1" t="s">
        <v>86</v>
      </c>
      <c r="X66" s="13" t="e">
        <f>VLOOKUP($X$160,Multipliers!$A$2:$T$948,8,FALSE)</f>
        <v>#N/A</v>
      </c>
      <c r="AD66" s="1" t="s">
        <v>86</v>
      </c>
      <c r="AE66" s="13" t="e">
        <f>VLOOKUP($AE$160,Multipliers!$A$2:$T$948,8,FALSE)</f>
        <v>#N/A</v>
      </c>
      <c r="AK66" s="1" t="s">
        <v>86</v>
      </c>
      <c r="AL66" s="13" t="e">
        <f>VLOOKUP($AL$160,Multipliers!$A$2:$T$948,8,FALSE)</f>
        <v>#N/A</v>
      </c>
    </row>
    <row r="67" spans="2:52" ht="16.5" x14ac:dyDescent="0.3">
      <c r="B67" s="1" t="s">
        <v>87</v>
      </c>
      <c r="C67" s="13">
        <f>VLOOKUP($C$160,Multipliers!$A$2:$T$948,9,FALSE)</f>
        <v>0.205117914821</v>
      </c>
      <c r="I67" s="1" t="s">
        <v>87</v>
      </c>
      <c r="J67" s="13" t="e">
        <f>VLOOKUP($J$160,Multipliers!$A$2:$T$948,9,FALSE)</f>
        <v>#N/A</v>
      </c>
      <c r="P67" s="1" t="s">
        <v>87</v>
      </c>
      <c r="Q67" s="13" t="e">
        <f>VLOOKUP($Q$160,Multipliers!$A$2:$T$948,9,FALSE)</f>
        <v>#N/A</v>
      </c>
      <c r="W67" s="1" t="s">
        <v>87</v>
      </c>
      <c r="X67" s="13" t="e">
        <f>VLOOKUP($X$160,Multipliers!$A$2:$T$948,9,FALSE)</f>
        <v>#N/A</v>
      </c>
      <c r="AD67" s="1" t="s">
        <v>87</v>
      </c>
      <c r="AE67" s="13" t="e">
        <f>VLOOKUP($AE$160,Multipliers!$A$2:$T$948,9,FALSE)</f>
        <v>#N/A</v>
      </c>
      <c r="AK67" s="1" t="s">
        <v>87</v>
      </c>
      <c r="AL67" s="13" t="e">
        <f>VLOOKUP($AL$160,Multipliers!$A$2:$T$948,9,FALSE)</f>
        <v>#N/A</v>
      </c>
    </row>
    <row r="68" spans="2:52" ht="16.5" x14ac:dyDescent="0.3">
      <c r="B68" s="1" t="s">
        <v>88</v>
      </c>
      <c r="C68" s="13">
        <f>VLOOKUP($C$160,Multipliers!$A$2:$T$948,10,FALSE)</f>
        <v>3.0516630346499998E-2</v>
      </c>
      <c r="F68" s="46">
        <f>F53-F65</f>
        <v>-28099.84</v>
      </c>
      <c r="I68" s="1" t="s">
        <v>88</v>
      </c>
      <c r="J68" s="13" t="e">
        <f>VLOOKUP($J$160,Multipliers!$A$2:$T$948,10,FALSE)</f>
        <v>#N/A</v>
      </c>
      <c r="P68" s="1" t="s">
        <v>88</v>
      </c>
      <c r="Q68" s="13" t="e">
        <f>VLOOKUP($Q$160,Multipliers!$A$2:$T$948,10,FALSE)</f>
        <v>#N/A</v>
      </c>
      <c r="W68" s="1" t="s">
        <v>88</v>
      </c>
      <c r="X68" s="13" t="e">
        <f>VLOOKUP($X$160,Multipliers!$A$2:$T$948,10,FALSE)</f>
        <v>#N/A</v>
      </c>
      <c r="AD68" s="1" t="s">
        <v>88</v>
      </c>
      <c r="AE68" s="13" t="e">
        <f>VLOOKUP($AE$160,Multipliers!$A$2:$T$948,10,FALSE)</f>
        <v>#N/A</v>
      </c>
      <c r="AK68" s="1" t="s">
        <v>88</v>
      </c>
      <c r="AL68" s="13" t="e">
        <f>VLOOKUP($AL$160,Multipliers!$A$2:$T$948,10,FALSE)</f>
        <v>#N/A</v>
      </c>
    </row>
    <row r="69" spans="2:52" ht="16.5" x14ac:dyDescent="0.3">
      <c r="B69" s="1" t="s">
        <v>89</v>
      </c>
      <c r="C69" s="13">
        <f>VLOOKUP($C$160,Multipliers!$A$2:$T$948,11,FALSE)</f>
        <v>3.9125948995999998E-2</v>
      </c>
      <c r="I69" s="1" t="s">
        <v>89</v>
      </c>
      <c r="J69" s="13" t="e">
        <f>VLOOKUP($J$160,Multipliers!$A$2:$T$948,11,FALSE)</f>
        <v>#N/A</v>
      </c>
      <c r="P69" s="1" t="s">
        <v>89</v>
      </c>
      <c r="Q69" s="13" t="e">
        <f>VLOOKUP($Q$160,Multipliers!$A$2:$T$948,11,FALSE)</f>
        <v>#N/A</v>
      </c>
      <c r="W69" s="1" t="s">
        <v>89</v>
      </c>
      <c r="X69" s="13" t="e">
        <f>VLOOKUP($X$160,Multipliers!$A$2:$T$948,11,FALSE)</f>
        <v>#N/A</v>
      </c>
      <c r="AD69" s="1" t="s">
        <v>89</v>
      </c>
      <c r="AE69" s="13" t="e">
        <f>VLOOKUP($AE$160,Multipliers!$A$2:$T$948,11,FALSE)</f>
        <v>#N/A</v>
      </c>
      <c r="AK69" s="1" t="s">
        <v>89</v>
      </c>
      <c r="AL69" s="13" t="e">
        <f>VLOOKUP($AL$160,Multipliers!$A$2:$T$948,11,FALSE)</f>
        <v>#N/A</v>
      </c>
    </row>
    <row r="72" spans="2:52" ht="16.5" x14ac:dyDescent="0.25">
      <c r="B72" s="472" t="s">
        <v>1018</v>
      </c>
      <c r="C72" s="472"/>
      <c r="D72" s="472"/>
      <c r="E72" s="472"/>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row>
    <row r="73" spans="2:52" ht="16.5" x14ac:dyDescent="0.25">
      <c r="B73" s="23"/>
      <c r="C73" s="23"/>
      <c r="D73" s="23"/>
      <c r="E73" s="23"/>
    </row>
    <row r="74" spans="2:52" ht="16.5" x14ac:dyDescent="0.3">
      <c r="B74" s="48" t="s">
        <v>982</v>
      </c>
      <c r="C74" s="23"/>
      <c r="D74" s="23"/>
      <c r="E74" s="23"/>
      <c r="I74" s="48" t="s">
        <v>983</v>
      </c>
      <c r="J74" s="23"/>
      <c r="K74" s="23"/>
      <c r="L74" s="23"/>
      <c r="P74" s="48" t="s">
        <v>987</v>
      </c>
      <c r="Q74" s="23"/>
      <c r="R74" s="23"/>
      <c r="S74" s="23"/>
      <c r="W74" s="48" t="s">
        <v>995</v>
      </c>
      <c r="X74" s="23"/>
      <c r="Y74" s="23"/>
      <c r="Z74" s="23"/>
      <c r="AD74" s="48" t="s">
        <v>996</v>
      </c>
      <c r="AE74" s="23"/>
      <c r="AF74" s="23"/>
      <c r="AG74" s="23"/>
      <c r="AK74" s="48" t="s">
        <v>997</v>
      </c>
      <c r="AL74" s="23"/>
      <c r="AM74" s="23"/>
      <c r="AN74" s="23"/>
      <c r="AT74" s="60"/>
      <c r="AU74" s="60" t="s">
        <v>84</v>
      </c>
      <c r="AV74" s="60" t="s">
        <v>85</v>
      </c>
      <c r="AW74" s="60" t="s">
        <v>87</v>
      </c>
      <c r="AX74" s="60" t="s">
        <v>88</v>
      </c>
      <c r="AY74" s="60" t="s">
        <v>1004</v>
      </c>
      <c r="AZ74" s="60" t="s">
        <v>82</v>
      </c>
    </row>
    <row r="75" spans="2:52" ht="16.5" x14ac:dyDescent="0.3">
      <c r="B75" s="23"/>
      <c r="C75" s="23"/>
      <c r="D75" s="23"/>
      <c r="E75" s="23"/>
      <c r="I75" s="23"/>
      <c r="J75" s="23"/>
      <c r="K75" s="23"/>
      <c r="L75" s="23"/>
      <c r="P75" s="23"/>
      <c r="Q75" s="23"/>
      <c r="R75" s="23"/>
      <c r="S75" s="23"/>
      <c r="W75" s="23"/>
      <c r="X75" s="23"/>
      <c r="Y75" s="23"/>
      <c r="Z75" s="23"/>
      <c r="AD75" s="23"/>
      <c r="AE75" s="23"/>
      <c r="AF75" s="23"/>
      <c r="AG75" s="23"/>
      <c r="AK75" s="23"/>
      <c r="AL75" s="23"/>
      <c r="AM75" s="23"/>
      <c r="AN75" s="23"/>
      <c r="AT75" s="55" t="s">
        <v>1001</v>
      </c>
      <c r="AU75" s="56">
        <f>F85</f>
        <v>0</v>
      </c>
      <c r="AV75" s="56">
        <f>G85</f>
        <v>0</v>
      </c>
      <c r="AW75" s="57">
        <f>F86</f>
        <v>0</v>
      </c>
      <c r="AX75" s="57">
        <f>G86</f>
        <v>0</v>
      </c>
      <c r="AY75" s="57">
        <f>F87</f>
        <v>0</v>
      </c>
      <c r="AZ75" s="57">
        <f>G87</f>
        <v>0</v>
      </c>
    </row>
    <row r="76" spans="2:52" ht="16.5" x14ac:dyDescent="0.3">
      <c r="B76" s="1"/>
      <c r="C76" s="20" t="s">
        <v>978</v>
      </c>
      <c r="D76" s="1" t="s">
        <v>15</v>
      </c>
      <c r="E76" s="1" t="s">
        <v>16</v>
      </c>
      <c r="F76" s="1" t="s">
        <v>977</v>
      </c>
      <c r="G76" s="1" t="s">
        <v>17</v>
      </c>
      <c r="I76" s="1"/>
      <c r="J76" s="20" t="s">
        <v>978</v>
      </c>
      <c r="K76" s="1" t="s">
        <v>15</v>
      </c>
      <c r="L76" s="1" t="s">
        <v>16</v>
      </c>
      <c r="M76" s="1" t="s">
        <v>977</v>
      </c>
      <c r="N76" s="1" t="s">
        <v>17</v>
      </c>
      <c r="P76" s="1"/>
      <c r="Q76" s="20" t="s">
        <v>978</v>
      </c>
      <c r="R76" s="1" t="s">
        <v>15</v>
      </c>
      <c r="S76" s="1" t="s">
        <v>16</v>
      </c>
      <c r="T76" s="1" t="s">
        <v>977</v>
      </c>
      <c r="U76" s="1" t="s">
        <v>17</v>
      </c>
      <c r="W76" s="1"/>
      <c r="X76" s="20" t="s">
        <v>978</v>
      </c>
      <c r="Y76" s="1" t="s">
        <v>15</v>
      </c>
      <c r="Z76" s="1" t="s">
        <v>16</v>
      </c>
      <c r="AA76" s="1" t="s">
        <v>977</v>
      </c>
      <c r="AB76" s="1" t="s">
        <v>17</v>
      </c>
      <c r="AD76" s="1"/>
      <c r="AE76" s="20" t="s">
        <v>978</v>
      </c>
      <c r="AF76" s="1" t="s">
        <v>15</v>
      </c>
      <c r="AG76" s="1" t="s">
        <v>16</v>
      </c>
      <c r="AH76" s="1" t="s">
        <v>977</v>
      </c>
      <c r="AI76" s="1" t="s">
        <v>17</v>
      </c>
      <c r="AK76" s="1"/>
      <c r="AL76" s="20" t="s">
        <v>978</v>
      </c>
      <c r="AM76" s="1" t="s">
        <v>15</v>
      </c>
      <c r="AN76" s="1" t="s">
        <v>16</v>
      </c>
      <c r="AO76" s="1" t="s">
        <v>977</v>
      </c>
      <c r="AP76" s="1" t="s">
        <v>17</v>
      </c>
      <c r="AT76" s="55" t="s">
        <v>1002</v>
      </c>
      <c r="AU76" s="56" t="e">
        <f>M85</f>
        <v>#N/A</v>
      </c>
      <c r="AV76" s="56" t="e">
        <f>N85</f>
        <v>#N/A</v>
      </c>
      <c r="AW76" s="57">
        <f>M86</f>
        <v>0</v>
      </c>
      <c r="AX76" s="57" t="e">
        <f>N86</f>
        <v>#N/A</v>
      </c>
      <c r="AY76" s="57" t="e">
        <f>M87</f>
        <v>#N/A</v>
      </c>
      <c r="AZ76" s="57" t="e">
        <f>N87</f>
        <v>#N/A</v>
      </c>
    </row>
    <row r="77" spans="2:52" ht="16.5" x14ac:dyDescent="0.3">
      <c r="B77" s="1" t="s">
        <v>14</v>
      </c>
      <c r="C77" s="17">
        <f>C79*C82</f>
        <v>0</v>
      </c>
      <c r="D77" s="38">
        <f>C77*C90</f>
        <v>0</v>
      </c>
      <c r="E77" s="38">
        <f>C77*C91</f>
        <v>0</v>
      </c>
      <c r="F77" s="38">
        <f>C77*C92</f>
        <v>0</v>
      </c>
      <c r="G77" s="19">
        <f>SUM(C77:F77)</f>
        <v>0</v>
      </c>
      <c r="H77" s="12"/>
      <c r="I77" s="1" t="s">
        <v>14</v>
      </c>
      <c r="J77" s="17" t="e">
        <f>J79*J82</f>
        <v>#N/A</v>
      </c>
      <c r="K77" s="38" t="e">
        <f>J77*J90</f>
        <v>#N/A</v>
      </c>
      <c r="L77" s="38" t="e">
        <f>J77*J91</f>
        <v>#N/A</v>
      </c>
      <c r="M77" s="38" t="e">
        <f>J77*J91</f>
        <v>#N/A</v>
      </c>
      <c r="N77" s="19" t="e">
        <f>SUM(J77:M77)</f>
        <v>#N/A</v>
      </c>
      <c r="P77" s="1" t="s">
        <v>14</v>
      </c>
      <c r="Q77" s="18" t="e">
        <f>Q79*Q82</f>
        <v>#N/A</v>
      </c>
      <c r="R77" s="38" t="e">
        <f>Q77*Q90</f>
        <v>#N/A</v>
      </c>
      <c r="S77" s="38" t="e">
        <f>$Q$156*Q91</f>
        <v>#N/A</v>
      </c>
      <c r="T77" s="38" t="e">
        <f>$Q$156*Q92</f>
        <v>#N/A</v>
      </c>
      <c r="U77" s="19" t="e">
        <f>SUM(Q77:T77)</f>
        <v>#N/A</v>
      </c>
      <c r="W77" s="1" t="s">
        <v>14</v>
      </c>
      <c r="X77" s="18" t="e">
        <f>X79*X82</f>
        <v>#N/A</v>
      </c>
      <c r="Y77" s="38" t="e">
        <f>X77*X90</f>
        <v>#N/A</v>
      </c>
      <c r="Z77" s="38" t="e">
        <f>X77*X91</f>
        <v>#N/A</v>
      </c>
      <c r="AA77" s="38" t="e">
        <f>X77*X92</f>
        <v>#N/A</v>
      </c>
      <c r="AB77" s="19" t="e">
        <f>SUM(X77:AA77)</f>
        <v>#N/A</v>
      </c>
      <c r="AD77" s="1" t="s">
        <v>14</v>
      </c>
      <c r="AE77" s="18" t="e">
        <f>AE79*AE82</f>
        <v>#N/A</v>
      </c>
      <c r="AF77" s="38" t="e">
        <f>AE77*AE90</f>
        <v>#N/A</v>
      </c>
      <c r="AG77" s="38" t="e">
        <f>AE77*AE91</f>
        <v>#N/A</v>
      </c>
      <c r="AH77" s="38" t="e">
        <f>AE77*AE92</f>
        <v>#N/A</v>
      </c>
      <c r="AI77" s="19" t="e">
        <f>SUM(AE77:AH77)</f>
        <v>#N/A</v>
      </c>
      <c r="AK77" s="1" t="s">
        <v>14</v>
      </c>
      <c r="AL77" s="18" t="e">
        <f>AL79*AL82</f>
        <v>#N/A</v>
      </c>
      <c r="AM77" s="38" t="e">
        <f>AL77*AL90</f>
        <v>#N/A</v>
      </c>
      <c r="AN77" s="38" t="e">
        <f>AL77*AL91</f>
        <v>#N/A</v>
      </c>
      <c r="AO77" s="38" t="e">
        <f>AL77*AL92</f>
        <v>#N/A</v>
      </c>
      <c r="AP77" s="19" t="e">
        <f>SUM(AL77:AO77)</f>
        <v>#N/A</v>
      </c>
      <c r="AT77" s="55" t="s">
        <v>1003</v>
      </c>
      <c r="AU77" s="51" t="e">
        <f>T85</f>
        <v>#N/A</v>
      </c>
      <c r="AV77" s="51" t="e">
        <f>U85</f>
        <v>#N/A</v>
      </c>
      <c r="AW77" s="51">
        <f>T86</f>
        <v>0</v>
      </c>
      <c r="AX77" s="51" t="e">
        <f>U86</f>
        <v>#N/A</v>
      </c>
      <c r="AY77" s="57" t="e">
        <f>T87</f>
        <v>#N/A</v>
      </c>
      <c r="AZ77" s="57" t="e">
        <f>U87</f>
        <v>#N/A</v>
      </c>
    </row>
    <row r="78" spans="2:52" ht="16.5" x14ac:dyDescent="0.3">
      <c r="B78" s="1" t="s">
        <v>23</v>
      </c>
      <c r="C78" s="15">
        <f>Input!F55</f>
        <v>0</v>
      </c>
      <c r="D78" s="15">
        <f>C78*C93</f>
        <v>0</v>
      </c>
      <c r="E78" s="15">
        <f>C78*C94</f>
        <v>0</v>
      </c>
      <c r="F78" s="15">
        <f>C78*C95</f>
        <v>0</v>
      </c>
      <c r="G78" s="24">
        <f>SUM(C78:F78)</f>
        <v>0</v>
      </c>
      <c r="H78" s="12"/>
      <c r="I78" s="1" t="s">
        <v>23</v>
      </c>
      <c r="J78" s="15">
        <f>Input!F56</f>
        <v>0</v>
      </c>
      <c r="K78" s="36" t="e">
        <f>J78*J93</f>
        <v>#N/A</v>
      </c>
      <c r="L78" s="36" t="e">
        <f>J78*J94</f>
        <v>#N/A</v>
      </c>
      <c r="M78" s="36" t="e">
        <f>J78*J95</f>
        <v>#N/A</v>
      </c>
      <c r="N78" s="24" t="e">
        <f>SUM(J78:M78)</f>
        <v>#N/A</v>
      </c>
      <c r="P78" s="1" t="s">
        <v>23</v>
      </c>
      <c r="Q78" s="15">
        <f>Input!F57</f>
        <v>0</v>
      </c>
      <c r="R78" s="15" t="e">
        <f>Q78*Q93</f>
        <v>#N/A</v>
      </c>
      <c r="S78" s="15" t="e">
        <f>Q78*Q94</f>
        <v>#N/A</v>
      </c>
      <c r="T78" s="15" t="e">
        <f>Q78*Q95</f>
        <v>#N/A</v>
      </c>
      <c r="U78" s="24" t="e">
        <f>SUM(Q78:T78)</f>
        <v>#N/A</v>
      </c>
      <c r="W78" s="1" t="s">
        <v>23</v>
      </c>
      <c r="X78" s="15">
        <f>Input!F58</f>
        <v>0</v>
      </c>
      <c r="Y78" s="15" t="e">
        <f>X78*X93</f>
        <v>#N/A</v>
      </c>
      <c r="Z78" s="15" t="e">
        <f>X78*X94</f>
        <v>#N/A</v>
      </c>
      <c r="AA78" s="15" t="e">
        <f>X78*X95</f>
        <v>#N/A</v>
      </c>
      <c r="AB78" s="24" t="e">
        <f>SUM(X78:AA78)</f>
        <v>#N/A</v>
      </c>
      <c r="AD78" s="1" t="s">
        <v>23</v>
      </c>
      <c r="AE78" s="15">
        <f>Input!F59</f>
        <v>0</v>
      </c>
      <c r="AF78" s="15" t="e">
        <f>AE78*AE93</f>
        <v>#N/A</v>
      </c>
      <c r="AG78" s="15" t="e">
        <f>AE78*AE94</f>
        <v>#N/A</v>
      </c>
      <c r="AH78" s="15" t="e">
        <f>AE78*AE95</f>
        <v>#N/A</v>
      </c>
      <c r="AI78" s="24" t="e">
        <f>SUM(AE78:AH78)</f>
        <v>#N/A</v>
      </c>
      <c r="AK78" s="1" t="s">
        <v>23</v>
      </c>
      <c r="AL78" s="15">
        <f>Input!F60</f>
        <v>0</v>
      </c>
      <c r="AM78" s="15" t="e">
        <f>AL78*AL93</f>
        <v>#N/A</v>
      </c>
      <c r="AN78" s="15" t="e">
        <f>AL78*AL94</f>
        <v>#N/A</v>
      </c>
      <c r="AO78" s="15" t="e">
        <f>AL78*AL95</f>
        <v>#N/A</v>
      </c>
      <c r="AP78" s="24" t="e">
        <f>SUM(AL78:AO78)</f>
        <v>#N/A</v>
      </c>
      <c r="AT78" s="55" t="s">
        <v>1006</v>
      </c>
      <c r="AU78" s="58" t="e">
        <f>AA85</f>
        <v>#N/A</v>
      </c>
      <c r="AV78" s="51" t="e">
        <f>AB85</f>
        <v>#N/A</v>
      </c>
      <c r="AW78" s="57">
        <f>AA86</f>
        <v>0</v>
      </c>
      <c r="AX78" s="53" t="e">
        <f>AB86</f>
        <v>#N/A</v>
      </c>
      <c r="AY78" s="57" t="e">
        <f>AA87</f>
        <v>#N/A</v>
      </c>
      <c r="AZ78" s="53" t="e">
        <f>AB87</f>
        <v>#N/A</v>
      </c>
    </row>
    <row r="79" spans="2:52" ht="16.5" x14ac:dyDescent="0.3">
      <c r="B79" s="1" t="s">
        <v>22</v>
      </c>
      <c r="C79" s="14">
        <f>C78/C83</f>
        <v>0</v>
      </c>
      <c r="D79" s="14">
        <f>C79*C87</f>
        <v>0</v>
      </c>
      <c r="E79" s="15">
        <f>C79*C88</f>
        <v>0</v>
      </c>
      <c r="F79" s="16">
        <f>C79*C89</f>
        <v>0</v>
      </c>
      <c r="G79" s="24">
        <f>SUM(C79:F79)</f>
        <v>0</v>
      </c>
      <c r="H79" s="12"/>
      <c r="I79" s="1" t="s">
        <v>22</v>
      </c>
      <c r="J79" s="14" t="e">
        <f>J78/J83</f>
        <v>#N/A</v>
      </c>
      <c r="K79" s="14" t="e">
        <f>J79*J87</f>
        <v>#N/A</v>
      </c>
      <c r="L79" s="15" t="e">
        <f>J79*J88</f>
        <v>#N/A</v>
      </c>
      <c r="M79" s="16" t="e">
        <f>J79*J89</f>
        <v>#N/A</v>
      </c>
      <c r="N79" s="24" t="e">
        <f>SUM(J79:M79)</f>
        <v>#N/A</v>
      </c>
      <c r="P79" s="1" t="s">
        <v>22</v>
      </c>
      <c r="Q79" s="14" t="e">
        <f>Q78/Q83</f>
        <v>#N/A</v>
      </c>
      <c r="R79" s="14" t="e">
        <f>Q79*Q87</f>
        <v>#N/A</v>
      </c>
      <c r="S79" s="15" t="e">
        <f>Q79*Q88</f>
        <v>#N/A</v>
      </c>
      <c r="T79" s="16" t="e">
        <f>Q79*Q89</f>
        <v>#N/A</v>
      </c>
      <c r="U79" s="24" t="e">
        <f>SUM(Q79:T79)</f>
        <v>#N/A</v>
      </c>
      <c r="W79" s="1" t="s">
        <v>22</v>
      </c>
      <c r="X79" s="37" t="e">
        <f>X78/X83</f>
        <v>#N/A</v>
      </c>
      <c r="Y79" s="14" t="e">
        <f>X79*X87</f>
        <v>#N/A</v>
      </c>
      <c r="Z79" s="15" t="e">
        <f>X79*X88</f>
        <v>#N/A</v>
      </c>
      <c r="AA79" s="16" t="e">
        <f>X79*X89</f>
        <v>#N/A</v>
      </c>
      <c r="AB79" s="24" t="e">
        <f>SUM(X79:AA79)</f>
        <v>#N/A</v>
      </c>
      <c r="AD79" s="1" t="s">
        <v>22</v>
      </c>
      <c r="AE79" s="14" t="e">
        <f>AE78/AE83</f>
        <v>#N/A</v>
      </c>
      <c r="AF79" s="14" t="e">
        <f>AE79*AE87</f>
        <v>#N/A</v>
      </c>
      <c r="AG79" s="15" t="e">
        <f>AE79*AE88</f>
        <v>#N/A</v>
      </c>
      <c r="AH79" s="16" t="e">
        <f>AE79*AE89</f>
        <v>#N/A</v>
      </c>
      <c r="AI79" s="24" t="e">
        <f>SUM(AE79:AH79)</f>
        <v>#N/A</v>
      </c>
      <c r="AK79" s="1" t="s">
        <v>22</v>
      </c>
      <c r="AL79" s="14" t="e">
        <f>AL78/AL83</f>
        <v>#N/A</v>
      </c>
      <c r="AM79" s="14" t="e">
        <f>AL79*AL87</f>
        <v>#N/A</v>
      </c>
      <c r="AN79" s="15" t="e">
        <f>AL79*AL88</f>
        <v>#N/A</v>
      </c>
      <c r="AO79" s="16" t="e">
        <f>AL79*AL89</f>
        <v>#N/A</v>
      </c>
      <c r="AP79" s="24" t="e">
        <f>SUM(AL79:AO79)</f>
        <v>#N/A</v>
      </c>
      <c r="AT79" s="55" t="s">
        <v>1007</v>
      </c>
      <c r="AU79" s="56" t="e">
        <f>AH85</f>
        <v>#N/A</v>
      </c>
      <c r="AV79" s="56" t="e">
        <f>AI85</f>
        <v>#N/A</v>
      </c>
      <c r="AW79" s="57">
        <f>AH86</f>
        <v>0</v>
      </c>
      <c r="AX79" s="57" t="e">
        <f>AI86</f>
        <v>#N/A</v>
      </c>
      <c r="AY79" s="57" t="e">
        <f>AH87</f>
        <v>#N/A</v>
      </c>
      <c r="AZ79" s="57" t="e">
        <f>AI87</f>
        <v>#N/A</v>
      </c>
    </row>
    <row r="80" spans="2:52" ht="16.5" x14ac:dyDescent="0.3">
      <c r="G80" s="21"/>
      <c r="N80" s="21"/>
      <c r="U80" s="21"/>
      <c r="AB80" s="21"/>
      <c r="AI80" s="21"/>
      <c r="AP80" s="21"/>
      <c r="AT80" s="55" t="s">
        <v>1008</v>
      </c>
      <c r="AU80" s="56" t="e">
        <f>AO85</f>
        <v>#N/A</v>
      </c>
      <c r="AV80" s="56" t="e">
        <f>AP85</f>
        <v>#N/A</v>
      </c>
      <c r="AW80" s="57">
        <f>AO86</f>
        <v>0</v>
      </c>
      <c r="AX80" s="57" t="e">
        <f>AP86</f>
        <v>#N/A</v>
      </c>
      <c r="AY80" s="57" t="e">
        <f>AO87</f>
        <v>#N/A</v>
      </c>
      <c r="AZ80" s="57" t="e">
        <f>AP87</f>
        <v>#N/A</v>
      </c>
    </row>
    <row r="81" spans="2:52" ht="16.5" x14ac:dyDescent="0.3">
      <c r="B81" s="1" t="s">
        <v>32</v>
      </c>
      <c r="C81" s="45">
        <f>C55</f>
        <v>531190</v>
      </c>
      <c r="I81" s="1" t="s">
        <v>32</v>
      </c>
      <c r="J81" s="45">
        <f>J55</f>
        <v>0</v>
      </c>
      <c r="P81" s="1" t="s">
        <v>32</v>
      </c>
      <c r="Q81" s="45">
        <f>Q55</f>
        <v>0</v>
      </c>
      <c r="W81" s="1" t="s">
        <v>32</v>
      </c>
      <c r="X81" s="45">
        <f>X55</f>
        <v>0</v>
      </c>
      <c r="AD81" s="1" t="s">
        <v>32</v>
      </c>
      <c r="AE81" s="45">
        <f>AE55</f>
        <v>0</v>
      </c>
      <c r="AK81" s="1" t="s">
        <v>32</v>
      </c>
      <c r="AL81" s="45">
        <f>AL55</f>
        <v>0</v>
      </c>
      <c r="AT81" s="1" t="s">
        <v>17</v>
      </c>
      <c r="AU81">
        <f>SUMIF(AU75:AU80,"&lt;&gt;#N/A")</f>
        <v>0</v>
      </c>
      <c r="AV81" s="59">
        <f t="shared" ref="AV81:AZ81" si="20">SUMIF(AV75:AV80,"&lt;&gt;#N/A")</f>
        <v>0</v>
      </c>
      <c r="AW81" s="46">
        <f t="shared" si="20"/>
        <v>0</v>
      </c>
      <c r="AX81" s="46">
        <f t="shared" si="20"/>
        <v>0</v>
      </c>
      <c r="AY81" s="46">
        <f t="shared" si="20"/>
        <v>0</v>
      </c>
      <c r="AZ81" s="46">
        <f t="shared" si="20"/>
        <v>0</v>
      </c>
    </row>
    <row r="82" spans="2:52" ht="16.5" x14ac:dyDescent="0.3">
      <c r="B82" s="1" t="s">
        <v>979</v>
      </c>
      <c r="C82" s="13">
        <f>VLOOKUP($C$160,Multipliers!$A$2:$T$948,16,FALSE)</f>
        <v>8.0231970054899998E-6</v>
      </c>
      <c r="I82" s="1" t="s">
        <v>979</v>
      </c>
      <c r="J82" s="13" t="e">
        <f>VLOOKUP($J$160,Multipliers!$A$2:$T$948,16,FALSE)</f>
        <v>#N/A</v>
      </c>
      <c r="P82" s="1" t="s">
        <v>979</v>
      </c>
      <c r="Q82" s="13" t="e">
        <f>VLOOKUP($Q$160,Multipliers!$A$2:$T$948,16,FALSE)</f>
        <v>#N/A</v>
      </c>
      <c r="W82" s="1" t="s">
        <v>979</v>
      </c>
      <c r="X82" s="13" t="e">
        <f>VLOOKUP(X81,Multipliers!$A$2:$T$948,16,FALSE)</f>
        <v>#N/A</v>
      </c>
      <c r="AD82" s="1" t="s">
        <v>979</v>
      </c>
      <c r="AE82" s="13" t="e">
        <f>VLOOKUP(AE81,Multipliers!$A$2:$T$948,16,FALSE)</f>
        <v>#N/A</v>
      </c>
      <c r="AK82" s="1" t="s">
        <v>979</v>
      </c>
      <c r="AL82" s="13" t="e">
        <f>VLOOKUP(AL81,Multipliers!$A$2:$T$948,16,FALSE)</f>
        <v>#N/A</v>
      </c>
    </row>
    <row r="83" spans="2:52" ht="16.5" x14ac:dyDescent="0.3">
      <c r="B83" s="1" t="s">
        <v>980</v>
      </c>
      <c r="C83" s="13">
        <f>VLOOKUP($C$160,Multipliers!$A$2:$T$948,17,FALSE)</f>
        <v>0.31255142479499998</v>
      </c>
      <c r="I83" s="1" t="s">
        <v>980</v>
      </c>
      <c r="J83" s="13" t="e">
        <f>VLOOKUP($J$160,Multipliers!$A$2:$T$948,17,FALSE)</f>
        <v>#N/A</v>
      </c>
      <c r="P83" s="1" t="s">
        <v>980</v>
      </c>
      <c r="Q83" s="13" t="e">
        <f>VLOOKUP(Q81,Multipliers!$A$2:$T$948,17,FALSE)</f>
        <v>#N/A</v>
      </c>
      <c r="W83" s="1" t="s">
        <v>980</v>
      </c>
      <c r="X83" s="13" t="e">
        <f>VLOOKUP(X81,Multipliers!$A$2:$T$948,17,FALSE)</f>
        <v>#N/A</v>
      </c>
      <c r="AD83" s="1" t="s">
        <v>980</v>
      </c>
      <c r="AE83" s="13" t="e">
        <f>VLOOKUP(AE81,Multipliers!$A$2:$T$948,17,FALSE)</f>
        <v>#N/A</v>
      </c>
      <c r="AK83" s="1" t="s">
        <v>980</v>
      </c>
      <c r="AL83" s="13" t="e">
        <f>VLOOKUP(AL81,Multipliers!$A$2:$T$948,17,FALSE)</f>
        <v>#N/A</v>
      </c>
    </row>
    <row r="84" spans="2:52" x14ac:dyDescent="0.25">
      <c r="C84" s="21"/>
      <c r="E84" s="25"/>
      <c r="F84" s="25" t="s">
        <v>15</v>
      </c>
      <c r="G84" s="25" t="s">
        <v>16</v>
      </c>
      <c r="J84" s="21"/>
      <c r="L84" s="25"/>
      <c r="M84" s="25" t="s">
        <v>15</v>
      </c>
      <c r="N84" s="25" t="s">
        <v>16</v>
      </c>
      <c r="Q84" s="21"/>
      <c r="S84" s="25"/>
      <c r="T84" s="25" t="s">
        <v>15</v>
      </c>
      <c r="U84" s="25" t="s">
        <v>16</v>
      </c>
      <c r="X84" s="21"/>
      <c r="Z84" s="25"/>
      <c r="AA84" s="25" t="s">
        <v>15</v>
      </c>
      <c r="AB84" s="25" t="s">
        <v>16</v>
      </c>
      <c r="AE84" s="21"/>
      <c r="AG84" s="25"/>
      <c r="AH84" s="25" t="s">
        <v>15</v>
      </c>
      <c r="AI84" s="25" t="s">
        <v>16</v>
      </c>
      <c r="AL84" s="21"/>
      <c r="AN84" s="25"/>
      <c r="AO84" s="25" t="s">
        <v>15</v>
      </c>
      <c r="AP84" s="25" t="s">
        <v>16</v>
      </c>
    </row>
    <row r="85" spans="2:52" ht="16.5" x14ac:dyDescent="0.3">
      <c r="B85" s="1" t="s">
        <v>981</v>
      </c>
      <c r="E85" s="26" t="s">
        <v>14</v>
      </c>
      <c r="F85" s="28">
        <f>C77</f>
        <v>0</v>
      </c>
      <c r="G85" s="28">
        <f>SUM(D77:F77)</f>
        <v>0</v>
      </c>
      <c r="I85" s="1" t="s">
        <v>981</v>
      </c>
      <c r="L85" s="26" t="s">
        <v>14</v>
      </c>
      <c r="M85" s="28" t="e">
        <f>J77</f>
        <v>#N/A</v>
      </c>
      <c r="N85" s="28" t="e">
        <f>SUM(K77:M77)</f>
        <v>#N/A</v>
      </c>
      <c r="P85" s="1" t="s">
        <v>981</v>
      </c>
      <c r="S85" s="26" t="s">
        <v>14</v>
      </c>
      <c r="T85" s="28" t="e">
        <f>Q77</f>
        <v>#N/A</v>
      </c>
      <c r="U85" s="28" t="e">
        <f>SUM(R77:T77)</f>
        <v>#N/A</v>
      </c>
      <c r="W85" s="1" t="s">
        <v>981</v>
      </c>
      <c r="Z85" s="26" t="s">
        <v>14</v>
      </c>
      <c r="AA85" s="28" t="e">
        <f>X77</f>
        <v>#N/A</v>
      </c>
      <c r="AB85" s="28" t="e">
        <f>SUM(Y77:AA77)</f>
        <v>#N/A</v>
      </c>
      <c r="AD85" s="1" t="s">
        <v>981</v>
      </c>
      <c r="AG85" s="26" t="s">
        <v>14</v>
      </c>
      <c r="AH85" s="28" t="e">
        <f>AE77</f>
        <v>#N/A</v>
      </c>
      <c r="AI85" s="28" t="e">
        <f>SUM(AF77:AH77)</f>
        <v>#N/A</v>
      </c>
      <c r="AK85" s="1" t="s">
        <v>981</v>
      </c>
      <c r="AN85" s="26" t="s">
        <v>14</v>
      </c>
      <c r="AO85" s="28" t="e">
        <f>AL77</f>
        <v>#N/A</v>
      </c>
      <c r="AP85" s="28" t="e">
        <f>SUM(AM77:AO77)</f>
        <v>#N/A</v>
      </c>
      <c r="AT85" s="44"/>
      <c r="AU85" s="60" t="s">
        <v>15</v>
      </c>
      <c r="AV85" s="60" t="s">
        <v>16</v>
      </c>
      <c r="AW85" s="60" t="s">
        <v>17</v>
      </c>
    </row>
    <row r="86" spans="2:52" ht="16.5" x14ac:dyDescent="0.3">
      <c r="C86" s="22"/>
      <c r="E86" s="26" t="s">
        <v>23</v>
      </c>
      <c r="F86" s="29">
        <f t="shared" ref="F86:F87" si="21">C78</f>
        <v>0</v>
      </c>
      <c r="G86" s="29">
        <f t="shared" ref="G86:G87" si="22">SUM(D78:F78)</f>
        <v>0</v>
      </c>
      <c r="J86" s="22"/>
      <c r="L86" s="26" t="s">
        <v>23</v>
      </c>
      <c r="M86" s="29">
        <f>J78</f>
        <v>0</v>
      </c>
      <c r="N86" s="29" t="e">
        <f t="shared" ref="N86:N87" si="23">SUM(K78:M78)</f>
        <v>#N/A</v>
      </c>
      <c r="Q86" s="22"/>
      <c r="S86" s="26" t="s">
        <v>23</v>
      </c>
      <c r="T86" s="29">
        <f t="shared" ref="T86:T87" si="24">Q78</f>
        <v>0</v>
      </c>
      <c r="U86" s="29" t="e">
        <f t="shared" ref="U86:U87" si="25">SUM(R78:T78)</f>
        <v>#N/A</v>
      </c>
      <c r="X86" s="22"/>
      <c r="Z86" s="26" t="s">
        <v>23</v>
      </c>
      <c r="AA86" s="29">
        <f t="shared" ref="AA86:AA87" si="26">X78</f>
        <v>0</v>
      </c>
      <c r="AB86" s="29" t="e">
        <f t="shared" ref="AB86:AB87" si="27">SUM(Y78:AA78)</f>
        <v>#N/A</v>
      </c>
      <c r="AE86" s="22"/>
      <c r="AG86" s="26" t="s">
        <v>23</v>
      </c>
      <c r="AH86" s="29">
        <f t="shared" ref="AH86:AH87" si="28">AE78</f>
        <v>0</v>
      </c>
      <c r="AI86" s="29" t="e">
        <f t="shared" ref="AI86:AI87" si="29">SUM(AF78:AH78)</f>
        <v>#N/A</v>
      </c>
      <c r="AL86" s="22"/>
      <c r="AN86" s="26" t="s">
        <v>23</v>
      </c>
      <c r="AO86" s="29">
        <f t="shared" ref="AO86:AO87" si="30">AL78</f>
        <v>0</v>
      </c>
      <c r="AP86" s="29" t="e">
        <f t="shared" ref="AP86:AP87" si="31">SUM(AM78:AO78)</f>
        <v>#N/A</v>
      </c>
      <c r="AT86" t="s">
        <v>14</v>
      </c>
      <c r="AU86" s="51">
        <f>AU81</f>
        <v>0</v>
      </c>
      <c r="AV86" s="51">
        <f>AV81</f>
        <v>0</v>
      </c>
      <c r="AW86" s="52">
        <f>SUM(AU86:AV86)</f>
        <v>0</v>
      </c>
    </row>
    <row r="87" spans="2:52" ht="16.5" x14ac:dyDescent="0.3">
      <c r="B87" s="1" t="s">
        <v>81</v>
      </c>
      <c r="C87" s="13">
        <f>VLOOKUP($C$160,Multipliers!$A$2:$T$948,3,FALSE)</f>
        <v>0.182231347524</v>
      </c>
      <c r="E87" s="26" t="s">
        <v>22</v>
      </c>
      <c r="F87" s="29">
        <f t="shared" si="21"/>
        <v>0</v>
      </c>
      <c r="G87" s="29">
        <f t="shared" si="22"/>
        <v>0</v>
      </c>
      <c r="I87" s="1" t="s">
        <v>81</v>
      </c>
      <c r="J87" s="13" t="e">
        <f>VLOOKUP($J$160,Multipliers!$A$2:$T$948,3,FALSE)</f>
        <v>#N/A</v>
      </c>
      <c r="L87" s="26" t="s">
        <v>22</v>
      </c>
      <c r="M87" s="29" t="e">
        <f t="shared" ref="M87" si="32">J79</f>
        <v>#N/A</v>
      </c>
      <c r="N87" s="29" t="e">
        <f t="shared" si="23"/>
        <v>#N/A</v>
      </c>
      <c r="P87" s="1" t="s">
        <v>81</v>
      </c>
      <c r="Q87" s="13" t="e">
        <f>VLOOKUP($Q$160,Multipliers!$A$2:$T$948,3,FALSE)</f>
        <v>#N/A</v>
      </c>
      <c r="S87" s="26" t="s">
        <v>22</v>
      </c>
      <c r="T87" s="29" t="e">
        <f t="shared" si="24"/>
        <v>#N/A</v>
      </c>
      <c r="U87" s="29" t="e">
        <f t="shared" si="25"/>
        <v>#N/A</v>
      </c>
      <c r="W87" s="1" t="s">
        <v>81</v>
      </c>
      <c r="X87" s="13" t="e">
        <f>VLOOKUP($X$160,Multipliers!$A$2:$T$948,3,FALSE)</f>
        <v>#N/A</v>
      </c>
      <c r="Z87" s="26" t="s">
        <v>22</v>
      </c>
      <c r="AA87" s="29" t="e">
        <f t="shared" si="26"/>
        <v>#N/A</v>
      </c>
      <c r="AB87" s="29" t="e">
        <f t="shared" si="27"/>
        <v>#N/A</v>
      </c>
      <c r="AD87" s="1" t="s">
        <v>81</v>
      </c>
      <c r="AE87" s="13" t="e">
        <f>VLOOKUP($AE$160,Multipliers!$A$2:$T$948,3,FALSE)</f>
        <v>#N/A</v>
      </c>
      <c r="AG87" s="26" t="s">
        <v>22</v>
      </c>
      <c r="AH87" s="29" t="e">
        <f t="shared" si="28"/>
        <v>#N/A</v>
      </c>
      <c r="AI87" s="29" t="e">
        <f t="shared" si="29"/>
        <v>#N/A</v>
      </c>
      <c r="AK87" s="1" t="s">
        <v>81</v>
      </c>
      <c r="AL87" s="13" t="e">
        <f>VLOOKUP($AL$160,Multipliers!$A$2:$T$948,3,FALSE)</f>
        <v>#N/A</v>
      </c>
      <c r="AN87" s="26" t="s">
        <v>22</v>
      </c>
      <c r="AO87" s="29" t="e">
        <f t="shared" si="30"/>
        <v>#N/A</v>
      </c>
      <c r="AP87" s="29" t="e">
        <f t="shared" si="31"/>
        <v>#N/A</v>
      </c>
      <c r="AT87" t="s">
        <v>23</v>
      </c>
      <c r="AU87" s="53">
        <f>AW81</f>
        <v>0</v>
      </c>
      <c r="AV87" s="53">
        <f>AX81</f>
        <v>0</v>
      </c>
      <c r="AW87" s="54">
        <f>SUM(AU87:AV87)</f>
        <v>0</v>
      </c>
    </row>
    <row r="88" spans="2:52" ht="16.5" x14ac:dyDescent="0.3">
      <c r="B88" s="1" t="s">
        <v>82</v>
      </c>
      <c r="C88" s="13">
        <f>VLOOKUP($C$160,Multipliers!$A$2:$T$948,4,FALSE)</f>
        <v>2.8536131161100001E-2</v>
      </c>
      <c r="I88" s="1" t="s">
        <v>82</v>
      </c>
      <c r="J88" s="13" t="e">
        <f>VLOOKUP($J$160,Multipliers!$A$2:$T$948,4,FALSE)</f>
        <v>#N/A</v>
      </c>
      <c r="P88" s="1" t="s">
        <v>82</v>
      </c>
      <c r="Q88" s="13" t="e">
        <f>VLOOKUP($Q$160,Multipliers!$A$2:$T$948,4,FALSE)</f>
        <v>#N/A</v>
      </c>
      <c r="W88" s="1" t="s">
        <v>82</v>
      </c>
      <c r="X88" s="13" t="e">
        <f>VLOOKUP($X$160,Multipliers!$A$2:$T$948,4,FALSE)</f>
        <v>#N/A</v>
      </c>
      <c r="AD88" s="1" t="s">
        <v>82</v>
      </c>
      <c r="AE88" s="13" t="e">
        <f>VLOOKUP($AE$160,Multipliers!$A$2:$T$948,4,FALSE)</f>
        <v>#N/A</v>
      </c>
      <c r="AK88" s="1" t="s">
        <v>82</v>
      </c>
      <c r="AL88" s="13" t="e">
        <f>VLOOKUP($AL$160,Multipliers!$A$2:$T$948,4,FALSE)</f>
        <v>#N/A</v>
      </c>
      <c r="AT88" t="s">
        <v>22</v>
      </c>
      <c r="AU88" s="53">
        <f>AY81</f>
        <v>0</v>
      </c>
      <c r="AV88" s="53">
        <f>AZ81</f>
        <v>0</v>
      </c>
      <c r="AW88" s="54">
        <f>SUM(AU88:AV88)</f>
        <v>0</v>
      </c>
    </row>
    <row r="89" spans="2:52" ht="16.5" x14ac:dyDescent="0.3">
      <c r="B89" s="1" t="s">
        <v>83</v>
      </c>
      <c r="C89" s="13">
        <f>VLOOKUP($C$160,Multipliers!$A$2:$T$948,5,FALSE)</f>
        <v>5.7002642753099998E-2</v>
      </c>
      <c r="I89" s="1" t="s">
        <v>83</v>
      </c>
      <c r="J89" s="13" t="e">
        <f>VLOOKUP($J$160,Multipliers!$A$2:$T$948,5,FALSE)</f>
        <v>#N/A</v>
      </c>
      <c r="P89" s="1" t="s">
        <v>83</v>
      </c>
      <c r="Q89" s="13" t="e">
        <f>VLOOKUP($Q$160,Multipliers!$A$2:$T$948,5,FALSE)</f>
        <v>#N/A</v>
      </c>
      <c r="W89" s="1" t="s">
        <v>83</v>
      </c>
      <c r="X89" s="13" t="e">
        <f>VLOOKUP($X$160,Multipliers!$A$2:$T$948,5,FALSE)</f>
        <v>#N/A</v>
      </c>
      <c r="AD89" s="1" t="s">
        <v>83</v>
      </c>
      <c r="AE89" s="13" t="e">
        <f>VLOOKUP($AE$160,Multipliers!$A$2:$T$948,5,FALSE)</f>
        <v>#N/A</v>
      </c>
      <c r="AK89" s="1" t="s">
        <v>83</v>
      </c>
      <c r="AL89" s="13" t="e">
        <f>VLOOKUP($AL$160,Multipliers!$A$2:$T$948,5,FALSE)</f>
        <v>#N/A</v>
      </c>
    </row>
    <row r="90" spans="2:52" ht="16.5" x14ac:dyDescent="0.3">
      <c r="B90" s="1" t="s">
        <v>84</v>
      </c>
      <c r="C90" s="13">
        <f>VLOOKUP($C$160,Multipliers!$A$2:$T$948,6,FALSE)</f>
        <v>0.20718585389700001</v>
      </c>
      <c r="I90" s="1" t="s">
        <v>84</v>
      </c>
      <c r="J90" s="13" t="e">
        <f>VLOOKUP($J$160,Multipliers!$A$2:$T$948,6,FALSE)</f>
        <v>#N/A</v>
      </c>
      <c r="P90" s="1" t="s">
        <v>84</v>
      </c>
      <c r="Q90" s="13" t="e">
        <f>VLOOKUP($Q$160,Multipliers!$A$2:$T$948,6,FALSE)</f>
        <v>#N/A</v>
      </c>
      <c r="W90" s="1" t="s">
        <v>84</v>
      </c>
      <c r="X90" s="13" t="e">
        <f>VLOOKUP($X$160,Multipliers!$A$2:$T$948,6,FALSE)</f>
        <v>#N/A</v>
      </c>
      <c r="AD90" s="1" t="s">
        <v>84</v>
      </c>
      <c r="AE90" s="13" t="e">
        <f>VLOOKUP($AE$160,Multipliers!$A$2:$T$948,6,FALSE)</f>
        <v>#N/A</v>
      </c>
      <c r="AK90" s="1" t="s">
        <v>84</v>
      </c>
      <c r="AL90" s="13" t="e">
        <f>VLOOKUP($AL$160,Multipliers!$A$2:$T$948,6,FALSE)</f>
        <v>#N/A</v>
      </c>
    </row>
    <row r="91" spans="2:52" ht="16.5" x14ac:dyDescent="0.3">
      <c r="B91" s="1" t="s">
        <v>85</v>
      </c>
      <c r="C91" s="13">
        <f>VLOOKUP($C$160,Multipliers!$A$2:$T$948,7,FALSE)</f>
        <v>2.8366805994400002E-2</v>
      </c>
      <c r="I91" s="1" t="s">
        <v>85</v>
      </c>
      <c r="J91" s="13" t="e">
        <f>VLOOKUP($J$160,Multipliers!$A$2:$T$948,7,FALSE)</f>
        <v>#N/A</v>
      </c>
      <c r="P91" s="1" t="s">
        <v>85</v>
      </c>
      <c r="Q91" s="13" t="e">
        <f>VLOOKUP($Q$160,Multipliers!$A$2:$T$948,7,FALSE)</f>
        <v>#N/A</v>
      </c>
      <c r="W91" s="1" t="s">
        <v>85</v>
      </c>
      <c r="X91" s="13" t="e">
        <f>VLOOKUP($X$160,Multipliers!$A$2:$T$948,7,FALSE)</f>
        <v>#N/A</v>
      </c>
      <c r="AD91" s="1" t="s">
        <v>85</v>
      </c>
      <c r="AE91" s="13" t="e">
        <f>VLOOKUP($AE$160,Multipliers!$A$2:$T$948,7,FALSE)</f>
        <v>#N/A</v>
      </c>
      <c r="AK91" s="1" t="s">
        <v>85</v>
      </c>
      <c r="AL91" s="13" t="e">
        <f>VLOOKUP($AL$160,Multipliers!$A$2:$T$948,7,FALSE)</f>
        <v>#N/A</v>
      </c>
    </row>
    <row r="92" spans="2:52" ht="16.5" x14ac:dyDescent="0.3">
      <c r="B92" s="1" t="s">
        <v>86</v>
      </c>
      <c r="C92" s="13">
        <f>VLOOKUP($C$160,Multipliers!$A$2:$T$948,8,FALSE)</f>
        <v>3.5399776020600002E-2</v>
      </c>
      <c r="F92" s="47"/>
      <c r="I92" s="1" t="s">
        <v>86</v>
      </c>
      <c r="J92" s="13" t="e">
        <f>VLOOKUP($J$160,Multipliers!$A$2:$T$948,8,FALSE)</f>
        <v>#N/A</v>
      </c>
      <c r="P92" s="1" t="s">
        <v>86</v>
      </c>
      <c r="Q92" s="13" t="e">
        <f>VLOOKUP($Q$160,Multipliers!$A$2:$T$948,8,FALSE)</f>
        <v>#N/A</v>
      </c>
      <c r="W92" s="1" t="s">
        <v>86</v>
      </c>
      <c r="X92" s="13" t="e">
        <f>VLOOKUP($X$160,Multipliers!$A$2:$T$948,8,FALSE)</f>
        <v>#N/A</v>
      </c>
      <c r="AD92" s="1" t="s">
        <v>86</v>
      </c>
      <c r="AE92" s="13" t="e">
        <f>VLOOKUP($AE$160,Multipliers!$A$2:$T$948,8,FALSE)</f>
        <v>#N/A</v>
      </c>
      <c r="AK92" s="1" t="s">
        <v>86</v>
      </c>
      <c r="AL92" s="13" t="e">
        <f>VLOOKUP($AL$160,Multipliers!$A$2:$T$948,8,FALSE)</f>
        <v>#N/A</v>
      </c>
    </row>
    <row r="93" spans="2:52" ht="16.5" x14ac:dyDescent="0.3">
      <c r="B93" s="1" t="s">
        <v>87</v>
      </c>
      <c r="C93" s="13">
        <f>VLOOKUP($C$160,Multipliers!$A$2:$T$948,9,FALSE)</f>
        <v>0.205117914821</v>
      </c>
      <c r="I93" s="1" t="s">
        <v>87</v>
      </c>
      <c r="J93" s="13" t="e">
        <f>VLOOKUP($J$160,Multipliers!$A$2:$T$948,9,FALSE)</f>
        <v>#N/A</v>
      </c>
      <c r="P93" s="1" t="s">
        <v>87</v>
      </c>
      <c r="Q93" s="13" t="e">
        <f>VLOOKUP($Q$160,Multipliers!$A$2:$T$948,9,FALSE)</f>
        <v>#N/A</v>
      </c>
      <c r="W93" s="1" t="s">
        <v>87</v>
      </c>
      <c r="X93" s="13" t="e">
        <f>VLOOKUP($X$160,Multipliers!$A$2:$T$948,9,FALSE)</f>
        <v>#N/A</v>
      </c>
      <c r="AD93" s="1" t="s">
        <v>87</v>
      </c>
      <c r="AE93" s="13" t="e">
        <f>VLOOKUP($AE$160,Multipliers!$A$2:$T$948,9,FALSE)</f>
        <v>#N/A</v>
      </c>
      <c r="AK93" s="1" t="s">
        <v>87</v>
      </c>
      <c r="AL93" s="13" t="e">
        <f>VLOOKUP($AL$160,Multipliers!$A$2:$T$948,9,FALSE)</f>
        <v>#N/A</v>
      </c>
    </row>
    <row r="94" spans="2:52" ht="16.5" x14ac:dyDescent="0.3">
      <c r="B94" s="1" t="s">
        <v>88</v>
      </c>
      <c r="C94" s="13">
        <f>VLOOKUP($C$160,Multipliers!$A$2:$T$948,10,FALSE)</f>
        <v>3.0516630346499998E-2</v>
      </c>
      <c r="F94" s="46"/>
      <c r="I94" s="1" t="s">
        <v>88</v>
      </c>
      <c r="J94" s="13" t="e">
        <f>VLOOKUP($J$160,Multipliers!$A$2:$T$948,10,FALSE)</f>
        <v>#N/A</v>
      </c>
      <c r="P94" s="1" t="s">
        <v>88</v>
      </c>
      <c r="Q94" s="13" t="e">
        <f>VLOOKUP($Q$160,Multipliers!$A$2:$T$948,10,FALSE)</f>
        <v>#N/A</v>
      </c>
      <c r="W94" s="1" t="s">
        <v>88</v>
      </c>
      <c r="X94" s="13" t="e">
        <f>VLOOKUP($X$160,Multipliers!$A$2:$T$948,10,FALSE)</f>
        <v>#N/A</v>
      </c>
      <c r="AD94" s="1" t="s">
        <v>88</v>
      </c>
      <c r="AE94" s="13" t="e">
        <f>VLOOKUP($AE$160,Multipliers!$A$2:$T$948,10,FALSE)</f>
        <v>#N/A</v>
      </c>
      <c r="AK94" s="1" t="s">
        <v>88</v>
      </c>
      <c r="AL94" s="13" t="e">
        <f>VLOOKUP($AL$160,Multipliers!$A$2:$T$948,10,FALSE)</f>
        <v>#N/A</v>
      </c>
    </row>
    <row r="95" spans="2:52" ht="16.5" x14ac:dyDescent="0.3">
      <c r="B95" s="1" t="s">
        <v>89</v>
      </c>
      <c r="C95" s="13">
        <f>VLOOKUP($C$160,Multipliers!$A$2:$T$948,11,FALSE)</f>
        <v>3.9125948995999998E-2</v>
      </c>
      <c r="I95" s="1" t="s">
        <v>89</v>
      </c>
      <c r="J95" s="13" t="e">
        <f>VLOOKUP($J$160,Multipliers!$A$2:$T$948,11,FALSE)</f>
        <v>#N/A</v>
      </c>
      <c r="P95" s="1" t="s">
        <v>89</v>
      </c>
      <c r="Q95" s="13" t="e">
        <f>VLOOKUP($Q$160,Multipliers!$A$2:$T$948,11,FALSE)</f>
        <v>#N/A</v>
      </c>
      <c r="W95" s="1" t="s">
        <v>89</v>
      </c>
      <c r="X95" s="13" t="e">
        <f>VLOOKUP($X$160,Multipliers!$A$2:$T$948,11,FALSE)</f>
        <v>#N/A</v>
      </c>
      <c r="AD95" s="1" t="s">
        <v>89</v>
      </c>
      <c r="AE95" s="13" t="e">
        <f>VLOOKUP($AE$160,Multipliers!$A$2:$T$948,11,FALSE)</f>
        <v>#N/A</v>
      </c>
      <c r="AK95" s="1" t="s">
        <v>89</v>
      </c>
      <c r="AL95" s="13" t="e">
        <f>VLOOKUP($AL$160,Multipliers!$A$2:$T$948,11,FALSE)</f>
        <v>#N/A</v>
      </c>
    </row>
    <row r="98" spans="2:52" ht="16.5" x14ac:dyDescent="0.25">
      <c r="B98" s="473" t="s">
        <v>1019</v>
      </c>
      <c r="C98" s="473"/>
      <c r="D98" s="473"/>
      <c r="E98" s="473"/>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row>
    <row r="99" spans="2:52" ht="16.5" x14ac:dyDescent="0.25">
      <c r="B99" s="23"/>
      <c r="C99" s="23"/>
      <c r="D99" s="23"/>
      <c r="E99" s="23"/>
    </row>
    <row r="100" spans="2:52" ht="16.5" x14ac:dyDescent="0.3">
      <c r="B100" s="101" t="s">
        <v>982</v>
      </c>
      <c r="C100" s="23"/>
      <c r="D100" s="23"/>
      <c r="E100" s="23"/>
      <c r="I100" s="101" t="s">
        <v>983</v>
      </c>
      <c r="J100" s="23"/>
      <c r="K100" s="23"/>
      <c r="L100" s="23"/>
      <c r="P100" s="101" t="s">
        <v>987</v>
      </c>
      <c r="Q100" s="23"/>
      <c r="R100" s="23"/>
      <c r="S100" s="23"/>
      <c r="W100" s="101" t="s">
        <v>995</v>
      </c>
      <c r="X100" s="23"/>
      <c r="Y100" s="23"/>
      <c r="Z100" s="23"/>
      <c r="AD100" s="101" t="s">
        <v>996</v>
      </c>
      <c r="AE100" s="23"/>
      <c r="AF100" s="23"/>
      <c r="AG100" s="23"/>
      <c r="AK100" s="101" t="s">
        <v>997</v>
      </c>
      <c r="AL100" s="23"/>
      <c r="AM100" s="23"/>
      <c r="AN100" s="23"/>
      <c r="AT100" s="102"/>
      <c r="AU100" s="102" t="s">
        <v>84</v>
      </c>
      <c r="AV100" s="102" t="s">
        <v>85</v>
      </c>
      <c r="AW100" s="102" t="s">
        <v>87</v>
      </c>
      <c r="AX100" s="102" t="s">
        <v>88</v>
      </c>
      <c r="AY100" s="102" t="s">
        <v>1004</v>
      </c>
      <c r="AZ100" s="102" t="s">
        <v>82</v>
      </c>
    </row>
    <row r="101" spans="2:52" ht="16.5" x14ac:dyDescent="0.3">
      <c r="B101" s="23"/>
      <c r="C101" s="23"/>
      <c r="D101" s="23"/>
      <c r="E101" s="23"/>
      <c r="I101" s="23"/>
      <c r="J101" s="23"/>
      <c r="K101" s="23"/>
      <c r="L101" s="23"/>
      <c r="P101" s="23"/>
      <c r="Q101" s="23"/>
      <c r="R101" s="23"/>
      <c r="S101" s="23"/>
      <c r="W101" s="23"/>
      <c r="X101" s="23"/>
      <c r="Y101" s="23"/>
      <c r="Z101" s="23"/>
      <c r="AD101" s="23"/>
      <c r="AE101" s="23"/>
      <c r="AF101" s="23"/>
      <c r="AG101" s="23"/>
      <c r="AK101" s="23"/>
      <c r="AL101" s="23"/>
      <c r="AM101" s="23"/>
      <c r="AN101" s="23"/>
      <c r="AT101" s="55" t="s">
        <v>1001</v>
      </c>
      <c r="AU101" s="56">
        <f>F111</f>
        <v>4.5</v>
      </c>
      <c r="AV101" s="56">
        <f>G111</f>
        <v>1.2192859616039999</v>
      </c>
      <c r="AW101" s="57">
        <f>F112</f>
        <v>175301.86665179639</v>
      </c>
      <c r="AX101" s="57">
        <f>G112</f>
        <v>48166.027509031555</v>
      </c>
      <c r="AY101" s="57">
        <f>F113</f>
        <v>560873.67628151271</v>
      </c>
      <c r="AZ101" s="57">
        <f>G113</f>
        <v>150185.21240939034</v>
      </c>
    </row>
    <row r="102" spans="2:52" ht="16.5" x14ac:dyDescent="0.3">
      <c r="B102" s="1"/>
      <c r="C102" s="20" t="s">
        <v>978</v>
      </c>
      <c r="D102" s="1" t="s">
        <v>15</v>
      </c>
      <c r="E102" s="1" t="s">
        <v>16</v>
      </c>
      <c r="F102" s="1" t="s">
        <v>977</v>
      </c>
      <c r="G102" s="1" t="s">
        <v>17</v>
      </c>
      <c r="I102" s="1"/>
      <c r="J102" s="20" t="s">
        <v>978</v>
      </c>
      <c r="K102" s="1" t="s">
        <v>15</v>
      </c>
      <c r="L102" s="1" t="s">
        <v>16</v>
      </c>
      <c r="M102" s="1" t="s">
        <v>977</v>
      </c>
      <c r="N102" s="1" t="s">
        <v>17</v>
      </c>
      <c r="P102" s="1"/>
      <c r="Q102" s="20" t="s">
        <v>978</v>
      </c>
      <c r="R102" s="1" t="s">
        <v>15</v>
      </c>
      <c r="S102" s="1" t="s">
        <v>16</v>
      </c>
      <c r="T102" s="1" t="s">
        <v>977</v>
      </c>
      <c r="U102" s="1" t="s">
        <v>17</v>
      </c>
      <c r="W102" s="1"/>
      <c r="X102" s="20" t="s">
        <v>978</v>
      </c>
      <c r="Y102" s="1" t="s">
        <v>15</v>
      </c>
      <c r="Z102" s="1" t="s">
        <v>16</v>
      </c>
      <c r="AA102" s="1" t="s">
        <v>977</v>
      </c>
      <c r="AB102" s="1" t="s">
        <v>17</v>
      </c>
      <c r="AD102" s="1"/>
      <c r="AE102" s="20" t="s">
        <v>978</v>
      </c>
      <c r="AF102" s="1" t="s">
        <v>15</v>
      </c>
      <c r="AG102" s="1" t="s">
        <v>16</v>
      </c>
      <c r="AH102" s="1" t="s">
        <v>977</v>
      </c>
      <c r="AI102" s="1" t="s">
        <v>17</v>
      </c>
      <c r="AK102" s="1"/>
      <c r="AL102" s="20" t="s">
        <v>978</v>
      </c>
      <c r="AM102" s="1" t="s">
        <v>15</v>
      </c>
      <c r="AN102" s="1" t="s">
        <v>16</v>
      </c>
      <c r="AO102" s="1" t="s">
        <v>977</v>
      </c>
      <c r="AP102" s="1" t="s">
        <v>17</v>
      </c>
      <c r="AT102" s="55" t="s">
        <v>1002</v>
      </c>
      <c r="AU102" s="56">
        <f>M111</f>
        <v>0</v>
      </c>
      <c r="AV102" s="56" t="e">
        <f>N111</f>
        <v>#N/A</v>
      </c>
      <c r="AW102" s="57" t="e">
        <f>M112</f>
        <v>#N/A</v>
      </c>
      <c r="AX102" s="57" t="e">
        <f>N112</f>
        <v>#N/A</v>
      </c>
      <c r="AY102" s="57" t="e">
        <f>M113</f>
        <v>#N/A</v>
      </c>
      <c r="AZ102" s="57" t="e">
        <f>N113</f>
        <v>#N/A</v>
      </c>
    </row>
    <row r="103" spans="2:52" ht="16.5" x14ac:dyDescent="0.3">
      <c r="B103" s="1" t="s">
        <v>14</v>
      </c>
      <c r="C103" s="18">
        <f>Input!D65</f>
        <v>4.5</v>
      </c>
      <c r="D103" s="38">
        <f>C103*C116</f>
        <v>0.9323363425365</v>
      </c>
      <c r="E103" s="38">
        <f>C103*C117</f>
        <v>0.12765062697480001</v>
      </c>
      <c r="F103" s="38">
        <f>C103*C118</f>
        <v>0.15929899209270001</v>
      </c>
      <c r="G103" s="19">
        <f>SUM(C103:F103)</f>
        <v>5.7192859616040002</v>
      </c>
      <c r="H103" s="12"/>
      <c r="I103" s="1" t="s">
        <v>14</v>
      </c>
      <c r="J103" s="18">
        <f>Input!D66</f>
        <v>0</v>
      </c>
      <c r="K103" s="38" t="e">
        <f>J103*J116</f>
        <v>#N/A</v>
      </c>
      <c r="L103" s="38" t="e">
        <f>J103*J117</f>
        <v>#N/A</v>
      </c>
      <c r="M103" s="38" t="e">
        <f>J103*J117</f>
        <v>#N/A</v>
      </c>
      <c r="N103" s="19" t="e">
        <f>SUM(J103:M103)</f>
        <v>#N/A</v>
      </c>
      <c r="P103" s="1" t="s">
        <v>14</v>
      </c>
      <c r="Q103" s="18">
        <f>Input!D67</f>
        <v>0</v>
      </c>
      <c r="R103" s="38" t="e">
        <f>Q103*Q116</f>
        <v>#N/A</v>
      </c>
      <c r="S103" s="38" t="e">
        <f>$Q$156*Q117</f>
        <v>#N/A</v>
      </c>
      <c r="T103" s="38" t="e">
        <f>$Q$156*Q118</f>
        <v>#N/A</v>
      </c>
      <c r="U103" s="19" t="e">
        <f>SUM(Q103:T103)</f>
        <v>#N/A</v>
      </c>
      <c r="W103" s="1" t="s">
        <v>14</v>
      </c>
      <c r="X103" s="18">
        <f>Input!D68</f>
        <v>0</v>
      </c>
      <c r="Y103" s="38" t="e">
        <f>X103*X116</f>
        <v>#N/A</v>
      </c>
      <c r="Z103" s="38" t="e">
        <f>X103*X117</f>
        <v>#N/A</v>
      </c>
      <c r="AA103" s="38" t="e">
        <f>X103*X118</f>
        <v>#N/A</v>
      </c>
      <c r="AB103" s="19" t="e">
        <f>SUM(X103:AA103)</f>
        <v>#N/A</v>
      </c>
      <c r="AD103" s="1" t="s">
        <v>14</v>
      </c>
      <c r="AE103" s="18">
        <f>Input!D69</f>
        <v>0</v>
      </c>
      <c r="AF103" s="38" t="e">
        <f>AE103*AE116</f>
        <v>#N/A</v>
      </c>
      <c r="AG103" s="38" t="e">
        <f>AE103*AE117</f>
        <v>#N/A</v>
      </c>
      <c r="AH103" s="38" t="e">
        <f>AE103*AE118</f>
        <v>#N/A</v>
      </c>
      <c r="AI103" s="19" t="e">
        <f>SUM(AE103:AH103)</f>
        <v>#N/A</v>
      </c>
      <c r="AK103" s="1" t="s">
        <v>14</v>
      </c>
      <c r="AL103" s="18">
        <f>Input!D70</f>
        <v>0</v>
      </c>
      <c r="AM103" s="38" t="e">
        <f>AL103*AL116</f>
        <v>#N/A</v>
      </c>
      <c r="AN103" s="38" t="e">
        <f>AL103*AL117</f>
        <v>#N/A</v>
      </c>
      <c r="AO103" s="38" t="e">
        <f>AL103*AL118</f>
        <v>#N/A</v>
      </c>
      <c r="AP103" s="19" t="e">
        <f>SUM(AL103:AO103)</f>
        <v>#N/A</v>
      </c>
      <c r="AT103" s="55" t="s">
        <v>1003</v>
      </c>
      <c r="AU103" s="51">
        <f>T111</f>
        <v>0</v>
      </c>
      <c r="AV103" s="51" t="e">
        <f>U111</f>
        <v>#N/A</v>
      </c>
      <c r="AW103" s="51" t="e">
        <f>T112</f>
        <v>#N/A</v>
      </c>
      <c r="AX103" s="51" t="e">
        <f>U112</f>
        <v>#N/A</v>
      </c>
      <c r="AY103" s="57" t="e">
        <f>T113</f>
        <v>#N/A</v>
      </c>
      <c r="AZ103" s="57" t="e">
        <f>U113</f>
        <v>#N/A</v>
      </c>
    </row>
    <row r="104" spans="2:52" ht="16.5" x14ac:dyDescent="0.3">
      <c r="B104" s="1" t="s">
        <v>23</v>
      </c>
      <c r="C104" s="15">
        <f>C105*C109</f>
        <v>175301.86665179639</v>
      </c>
      <c r="D104" s="15">
        <f>C104*C119</f>
        <v>35957.553351845469</v>
      </c>
      <c r="E104" s="15">
        <f>C104*C120</f>
        <v>5349.622263664306</v>
      </c>
      <c r="F104" s="15">
        <f>C104*C121</f>
        <v>6858.851893521778</v>
      </c>
      <c r="G104" s="24">
        <f>SUM(C104:F104)</f>
        <v>223467.89416082794</v>
      </c>
      <c r="H104" s="12"/>
      <c r="I104" s="1" t="s">
        <v>23</v>
      </c>
      <c r="J104" s="15" t="e">
        <f>J105*J109</f>
        <v>#N/A</v>
      </c>
      <c r="K104" s="36" t="e">
        <f>J104*J119</f>
        <v>#N/A</v>
      </c>
      <c r="L104" s="36" t="e">
        <f>J104*J120</f>
        <v>#N/A</v>
      </c>
      <c r="M104" s="36" t="e">
        <f>J104*J121</f>
        <v>#N/A</v>
      </c>
      <c r="N104" s="24" t="e">
        <f>SUM(J104:M104)</f>
        <v>#N/A</v>
      </c>
      <c r="P104" s="1" t="s">
        <v>23</v>
      </c>
      <c r="Q104" s="15" t="e">
        <f>Q105*Q109</f>
        <v>#N/A</v>
      </c>
      <c r="R104" s="15" t="e">
        <f>Q104*Q119</f>
        <v>#N/A</v>
      </c>
      <c r="S104" s="15" t="e">
        <f>Q104*Q120</f>
        <v>#N/A</v>
      </c>
      <c r="T104" s="15" t="e">
        <f>Q104*Q121</f>
        <v>#N/A</v>
      </c>
      <c r="U104" s="24" t="e">
        <f>SUM(Q104:T104)</f>
        <v>#N/A</v>
      </c>
      <c r="W104" s="1" t="s">
        <v>23</v>
      </c>
      <c r="X104" s="15" t="e">
        <f>X105*X109</f>
        <v>#N/A</v>
      </c>
      <c r="Y104" s="15" t="e">
        <f>X104*X119</f>
        <v>#N/A</v>
      </c>
      <c r="Z104" s="15" t="e">
        <f>X104*X120</f>
        <v>#N/A</v>
      </c>
      <c r="AA104" s="15" t="e">
        <f>X104*X121</f>
        <v>#N/A</v>
      </c>
      <c r="AB104" s="24" t="e">
        <f>SUM(X104:AA104)</f>
        <v>#N/A</v>
      </c>
      <c r="AD104" s="1" t="s">
        <v>23</v>
      </c>
      <c r="AE104" s="15" t="e">
        <f>AE105*AE109</f>
        <v>#N/A</v>
      </c>
      <c r="AF104" s="15" t="e">
        <f>AE104*AE119</f>
        <v>#N/A</v>
      </c>
      <c r="AG104" s="15" t="e">
        <f>AE104*AE120</f>
        <v>#N/A</v>
      </c>
      <c r="AH104" s="15" t="e">
        <f>AE104*AE121</f>
        <v>#N/A</v>
      </c>
      <c r="AI104" s="24" t="e">
        <f>SUM(AE104:AH104)</f>
        <v>#N/A</v>
      </c>
      <c r="AK104" s="1" t="s">
        <v>23</v>
      </c>
      <c r="AL104" s="15" t="e">
        <f>AL105*AL109</f>
        <v>#N/A</v>
      </c>
      <c r="AM104" s="15" t="e">
        <f>AL104*AL119</f>
        <v>#N/A</v>
      </c>
      <c r="AN104" s="15" t="e">
        <f>AL104*AL120</f>
        <v>#N/A</v>
      </c>
      <c r="AO104" s="15" t="e">
        <f>AL104*AL121</f>
        <v>#N/A</v>
      </c>
      <c r="AP104" s="24" t="e">
        <f>SUM(AL104:AO104)</f>
        <v>#N/A</v>
      </c>
      <c r="AT104" s="55" t="s">
        <v>1006</v>
      </c>
      <c r="AU104" s="58">
        <f>AA111</f>
        <v>0</v>
      </c>
      <c r="AV104" s="51" t="e">
        <f>AB111</f>
        <v>#N/A</v>
      </c>
      <c r="AW104" s="57" t="e">
        <f>AA112</f>
        <v>#N/A</v>
      </c>
      <c r="AX104" s="53" t="e">
        <f>AB112</f>
        <v>#N/A</v>
      </c>
      <c r="AY104" s="57" t="e">
        <f>AA113</f>
        <v>#N/A</v>
      </c>
      <c r="AZ104" s="53" t="e">
        <f>AB113</f>
        <v>#N/A</v>
      </c>
    </row>
    <row r="105" spans="2:52" ht="16.5" x14ac:dyDescent="0.3">
      <c r="B105" s="1" t="s">
        <v>22</v>
      </c>
      <c r="C105" s="14">
        <f>C103/C108</f>
        <v>560873.67628151271</v>
      </c>
      <c r="D105" s="14">
        <f>C105*C113</f>
        <v>102208.76581951982</v>
      </c>
      <c r="E105" s="15">
        <f>C105*C114</f>
        <v>16005.164791177589</v>
      </c>
      <c r="F105" s="16">
        <f>C105*C115</f>
        <v>31971.281798692926</v>
      </c>
      <c r="G105" s="24">
        <f>SUM(C105:F105)</f>
        <v>711058.88869090297</v>
      </c>
      <c r="H105" s="12"/>
      <c r="I105" s="1" t="s">
        <v>22</v>
      </c>
      <c r="J105" s="14" t="e">
        <f>J103/J108</f>
        <v>#N/A</v>
      </c>
      <c r="K105" s="14" t="e">
        <f>J105*J113</f>
        <v>#N/A</v>
      </c>
      <c r="L105" s="15" t="e">
        <f>J105*J114</f>
        <v>#N/A</v>
      </c>
      <c r="M105" s="16" t="e">
        <f>J105*J115</f>
        <v>#N/A</v>
      </c>
      <c r="N105" s="24" t="e">
        <f>SUM(J105:M105)</f>
        <v>#N/A</v>
      </c>
      <c r="P105" s="1" t="s">
        <v>22</v>
      </c>
      <c r="Q105" s="14" t="e">
        <f>Q103/Q108</f>
        <v>#N/A</v>
      </c>
      <c r="R105" s="14" t="e">
        <f>Q105*Q113</f>
        <v>#N/A</v>
      </c>
      <c r="S105" s="15" t="e">
        <f>Q105*Q114</f>
        <v>#N/A</v>
      </c>
      <c r="T105" s="16" t="e">
        <f>Q105*Q115</f>
        <v>#N/A</v>
      </c>
      <c r="U105" s="24" t="e">
        <f>SUM(Q105:T105)</f>
        <v>#N/A</v>
      </c>
      <c r="W105" s="1" t="s">
        <v>22</v>
      </c>
      <c r="X105" s="14" t="e">
        <f>X103/X108</f>
        <v>#N/A</v>
      </c>
      <c r="Y105" s="14" t="e">
        <f>X105*X113</f>
        <v>#N/A</v>
      </c>
      <c r="Z105" s="15" t="e">
        <f>X105*X114</f>
        <v>#N/A</v>
      </c>
      <c r="AA105" s="16" t="e">
        <f>X105*X115</f>
        <v>#N/A</v>
      </c>
      <c r="AB105" s="24" t="e">
        <f>SUM(X105:AA105)</f>
        <v>#N/A</v>
      </c>
      <c r="AD105" s="1" t="s">
        <v>22</v>
      </c>
      <c r="AE105" s="14" t="e">
        <f>AE103/AE108</f>
        <v>#N/A</v>
      </c>
      <c r="AF105" s="14" t="e">
        <f>AE105*AE113</f>
        <v>#N/A</v>
      </c>
      <c r="AG105" s="15" t="e">
        <f>AE105*AE114</f>
        <v>#N/A</v>
      </c>
      <c r="AH105" s="16" t="e">
        <f>AE105*AE115</f>
        <v>#N/A</v>
      </c>
      <c r="AI105" s="24" t="e">
        <f>SUM(AE105:AH105)</f>
        <v>#N/A</v>
      </c>
      <c r="AK105" s="1" t="s">
        <v>22</v>
      </c>
      <c r="AL105" s="14" t="e">
        <f>AL103/AL108</f>
        <v>#N/A</v>
      </c>
      <c r="AM105" s="14" t="e">
        <f>AL105*AL113</f>
        <v>#N/A</v>
      </c>
      <c r="AN105" s="15" t="e">
        <f>AL105*AL114</f>
        <v>#N/A</v>
      </c>
      <c r="AO105" s="16" t="e">
        <f>AL105*AL115</f>
        <v>#N/A</v>
      </c>
      <c r="AP105" s="24" t="e">
        <f>SUM(AL105:AO105)</f>
        <v>#N/A</v>
      </c>
      <c r="AT105" s="55" t="s">
        <v>1007</v>
      </c>
      <c r="AU105" s="56">
        <f>AH111</f>
        <v>0</v>
      </c>
      <c r="AV105" s="56" t="e">
        <f>AI111</f>
        <v>#N/A</v>
      </c>
      <c r="AW105" s="57" t="e">
        <f>AH112</f>
        <v>#N/A</v>
      </c>
      <c r="AX105" s="57" t="e">
        <f>AI112</f>
        <v>#N/A</v>
      </c>
      <c r="AY105" s="57" t="e">
        <f>AH113</f>
        <v>#N/A</v>
      </c>
      <c r="AZ105" s="57" t="e">
        <f>AI113</f>
        <v>#N/A</v>
      </c>
    </row>
    <row r="106" spans="2:52" ht="16.5" x14ac:dyDescent="0.3">
      <c r="G106" s="21"/>
      <c r="N106" s="21"/>
      <c r="U106" s="21"/>
      <c r="AB106" s="21"/>
      <c r="AI106" s="21"/>
      <c r="AP106" s="21"/>
      <c r="AT106" s="55" t="s">
        <v>1008</v>
      </c>
      <c r="AU106" s="56">
        <f>AO111</f>
        <v>0</v>
      </c>
      <c r="AV106" s="56" t="e">
        <f>AP111</f>
        <v>#N/A</v>
      </c>
      <c r="AW106" s="57" t="e">
        <f>AO112</f>
        <v>#N/A</v>
      </c>
      <c r="AX106" s="57" t="e">
        <f>AP112</f>
        <v>#N/A</v>
      </c>
      <c r="AY106" s="57" t="e">
        <f>AO113</f>
        <v>#N/A</v>
      </c>
      <c r="AZ106" s="57" t="e">
        <f>AP113</f>
        <v>#N/A</v>
      </c>
    </row>
    <row r="107" spans="2:52" ht="16.5" x14ac:dyDescent="0.3">
      <c r="B107" s="1" t="s">
        <v>32</v>
      </c>
      <c r="C107" s="45">
        <f>C81</f>
        <v>531190</v>
      </c>
      <c r="I107" s="1" t="s">
        <v>32</v>
      </c>
      <c r="J107" s="45">
        <f>J81</f>
        <v>0</v>
      </c>
      <c r="P107" s="1" t="s">
        <v>32</v>
      </c>
      <c r="Q107" s="45">
        <f>Q81</f>
        <v>0</v>
      </c>
      <c r="W107" s="1" t="s">
        <v>32</v>
      </c>
      <c r="X107" s="45">
        <f>X81</f>
        <v>0</v>
      </c>
      <c r="AD107" s="1" t="s">
        <v>32</v>
      </c>
      <c r="AE107" s="45">
        <f>AE81</f>
        <v>0</v>
      </c>
      <c r="AK107" s="1" t="s">
        <v>32</v>
      </c>
      <c r="AL107" s="45">
        <f>AL81</f>
        <v>0</v>
      </c>
      <c r="AT107" s="1" t="s">
        <v>17</v>
      </c>
      <c r="AU107">
        <f>SUMIF(AU101:AU106,"&lt;&gt;#N/A")</f>
        <v>4.5</v>
      </c>
      <c r="AV107" s="59">
        <f>SUMIF(AV101:AV106,"&lt;&gt;#N/A")</f>
        <v>1.2192859616039999</v>
      </c>
      <c r="AW107" s="46">
        <f t="shared" ref="AW107:AZ107" si="33">SUMIF(AW101:AW106,"&lt;&gt;#N/A")</f>
        <v>175301.86665179639</v>
      </c>
      <c r="AX107" s="46">
        <f t="shared" si="33"/>
        <v>48166.027509031555</v>
      </c>
      <c r="AY107" s="46">
        <f t="shared" si="33"/>
        <v>560873.67628151271</v>
      </c>
      <c r="AZ107" s="46">
        <f t="shared" si="33"/>
        <v>150185.21240939034</v>
      </c>
    </row>
    <row r="108" spans="2:52" ht="16.5" x14ac:dyDescent="0.3">
      <c r="B108" s="1" t="s">
        <v>979</v>
      </c>
      <c r="C108" s="13">
        <f>VLOOKUP($C$160,Multipliers!$A$2:$T$948,16,FALSE)</f>
        <v>8.0231970054899998E-6</v>
      </c>
      <c r="I108" s="1" t="s">
        <v>979</v>
      </c>
      <c r="J108" s="13" t="e">
        <f>VLOOKUP($J$160,Multipliers!$A$2:$T$948,16,FALSE)</f>
        <v>#N/A</v>
      </c>
      <c r="P108" s="1" t="s">
        <v>979</v>
      </c>
      <c r="Q108" s="13" t="e">
        <f>VLOOKUP($Q$160,Multipliers!$A$2:$T$948,16,FALSE)</f>
        <v>#N/A</v>
      </c>
      <c r="W108" s="1" t="s">
        <v>979</v>
      </c>
      <c r="X108" s="13" t="e">
        <f>VLOOKUP(X107,Multipliers!$A$2:$T$948,16,FALSE)</f>
        <v>#N/A</v>
      </c>
      <c r="AD108" s="1" t="s">
        <v>979</v>
      </c>
      <c r="AE108" s="13" t="e">
        <f>VLOOKUP(AE107,Multipliers!$A$2:$T$948,16,FALSE)</f>
        <v>#N/A</v>
      </c>
      <c r="AK108" s="1" t="s">
        <v>979</v>
      </c>
      <c r="AL108" s="13" t="e">
        <f>VLOOKUP(AL107,Multipliers!$A$2:$T$948,16,FALSE)</f>
        <v>#N/A</v>
      </c>
    </row>
    <row r="109" spans="2:52" ht="16.5" x14ac:dyDescent="0.3">
      <c r="B109" s="1" t="s">
        <v>980</v>
      </c>
      <c r="C109" s="13">
        <f>VLOOKUP($C$160,Multipliers!$A$2:$T$948,17,FALSE)</f>
        <v>0.31255142479499998</v>
      </c>
      <c r="I109" s="1" t="s">
        <v>980</v>
      </c>
      <c r="J109" s="13" t="e">
        <f>VLOOKUP($J$160,Multipliers!$A$2:$T$948,17,FALSE)</f>
        <v>#N/A</v>
      </c>
      <c r="P109" s="1" t="s">
        <v>980</v>
      </c>
      <c r="Q109" s="13" t="e">
        <f>VLOOKUP(Q107,Multipliers!$A$2:$T$948,17,FALSE)</f>
        <v>#N/A</v>
      </c>
      <c r="W109" s="1" t="s">
        <v>980</v>
      </c>
      <c r="X109" s="13" t="e">
        <f>VLOOKUP(X107,Multipliers!$A$2:$T$948,17,FALSE)</f>
        <v>#N/A</v>
      </c>
      <c r="AD109" s="1" t="s">
        <v>980</v>
      </c>
      <c r="AE109" s="13" t="e">
        <f>VLOOKUP(AE107,Multipliers!$A$2:$T$948,17,FALSE)</f>
        <v>#N/A</v>
      </c>
      <c r="AK109" s="1" t="s">
        <v>980</v>
      </c>
      <c r="AL109" s="13" t="e">
        <f>VLOOKUP(AL107,Multipliers!$A$2:$T$948,17,FALSE)</f>
        <v>#N/A</v>
      </c>
    </row>
    <row r="110" spans="2:52" x14ac:dyDescent="0.25">
      <c r="C110" s="21"/>
      <c r="F110" t="s">
        <v>15</v>
      </c>
      <c r="G110" t="s">
        <v>16</v>
      </c>
      <c r="J110" s="21"/>
      <c r="M110" t="s">
        <v>15</v>
      </c>
      <c r="N110" t="s">
        <v>16</v>
      </c>
      <c r="Q110" s="21"/>
      <c r="T110" t="s">
        <v>15</v>
      </c>
      <c r="U110" t="s">
        <v>16</v>
      </c>
      <c r="X110" s="21"/>
      <c r="AA110" t="s">
        <v>15</v>
      </c>
      <c r="AB110" t="s">
        <v>16</v>
      </c>
      <c r="AE110" s="21"/>
      <c r="AH110" t="s">
        <v>15</v>
      </c>
      <c r="AI110" t="s">
        <v>16</v>
      </c>
      <c r="AL110" s="21"/>
      <c r="AO110" t="s">
        <v>15</v>
      </c>
      <c r="AP110" t="s">
        <v>16</v>
      </c>
    </row>
    <row r="111" spans="2:52" ht="16.5" x14ac:dyDescent="0.3">
      <c r="B111" s="1" t="s">
        <v>981</v>
      </c>
      <c r="E111" s="1" t="s">
        <v>14</v>
      </c>
      <c r="F111" s="67">
        <f>C103</f>
        <v>4.5</v>
      </c>
      <c r="G111" s="67">
        <f>SUM(D103:F103)</f>
        <v>1.2192859616039999</v>
      </c>
      <c r="I111" s="1" t="s">
        <v>981</v>
      </c>
      <c r="L111" s="1" t="s">
        <v>14</v>
      </c>
      <c r="M111" s="67">
        <f>J103</f>
        <v>0</v>
      </c>
      <c r="N111" s="67" t="e">
        <f>SUM(K103:M103)</f>
        <v>#N/A</v>
      </c>
      <c r="P111" s="1" t="s">
        <v>981</v>
      </c>
      <c r="S111" s="1" t="s">
        <v>14</v>
      </c>
      <c r="T111" s="67">
        <f>Q103</f>
        <v>0</v>
      </c>
      <c r="U111" s="67" t="e">
        <f>SUM(R103:T103)</f>
        <v>#N/A</v>
      </c>
      <c r="W111" s="1" t="s">
        <v>981</v>
      </c>
      <c r="Z111" s="1" t="s">
        <v>14</v>
      </c>
      <c r="AA111" s="67">
        <f>X103</f>
        <v>0</v>
      </c>
      <c r="AB111" s="67" t="e">
        <f>SUM(Y103:AA103)</f>
        <v>#N/A</v>
      </c>
      <c r="AD111" s="1" t="s">
        <v>981</v>
      </c>
      <c r="AG111" s="1" t="s">
        <v>14</v>
      </c>
      <c r="AH111" s="67">
        <f>AE103</f>
        <v>0</v>
      </c>
      <c r="AI111" s="67" t="e">
        <f>SUM(AF103:AH103)</f>
        <v>#N/A</v>
      </c>
      <c r="AK111" s="1" t="s">
        <v>981</v>
      </c>
      <c r="AN111" s="1" t="s">
        <v>14</v>
      </c>
      <c r="AO111" s="67">
        <f>AL103</f>
        <v>0</v>
      </c>
      <c r="AP111" s="67" t="e">
        <f>SUM(AM103:AO103)</f>
        <v>#N/A</v>
      </c>
      <c r="AT111" s="69"/>
      <c r="AU111" s="102" t="s">
        <v>15</v>
      </c>
      <c r="AV111" s="102" t="s">
        <v>16</v>
      </c>
      <c r="AW111" s="102" t="s">
        <v>17</v>
      </c>
    </row>
    <row r="112" spans="2:52" ht="16.5" x14ac:dyDescent="0.3">
      <c r="C112" s="22"/>
      <c r="E112" s="1" t="s">
        <v>23</v>
      </c>
      <c r="F112" s="46">
        <f t="shared" ref="F112:F113" si="34">C104</f>
        <v>175301.86665179639</v>
      </c>
      <c r="G112" s="46">
        <f t="shared" ref="G112:G113" si="35">SUM(D104:F104)</f>
        <v>48166.027509031555</v>
      </c>
      <c r="J112" s="22"/>
      <c r="L112" s="1" t="s">
        <v>23</v>
      </c>
      <c r="M112" s="46" t="e">
        <f>J104</f>
        <v>#N/A</v>
      </c>
      <c r="N112" s="46" t="e">
        <f t="shared" ref="N112:N113" si="36">SUM(K104:M104)</f>
        <v>#N/A</v>
      </c>
      <c r="Q112" s="22"/>
      <c r="S112" s="1" t="s">
        <v>23</v>
      </c>
      <c r="T112" s="46" t="e">
        <f t="shared" ref="T112:T113" si="37">Q104</f>
        <v>#N/A</v>
      </c>
      <c r="U112" s="46" t="e">
        <f t="shared" ref="U112:U113" si="38">SUM(R104:T104)</f>
        <v>#N/A</v>
      </c>
      <c r="X112" s="22"/>
      <c r="Z112" s="1" t="s">
        <v>23</v>
      </c>
      <c r="AA112" s="46" t="e">
        <f t="shared" ref="AA112:AA113" si="39">X104</f>
        <v>#N/A</v>
      </c>
      <c r="AB112" s="46" t="e">
        <f t="shared" ref="AB112:AB113" si="40">SUM(Y104:AA104)</f>
        <v>#N/A</v>
      </c>
      <c r="AE112" s="22"/>
      <c r="AG112" s="1" t="s">
        <v>23</v>
      </c>
      <c r="AH112" s="46" t="e">
        <f t="shared" ref="AH112:AH113" si="41">AE104</f>
        <v>#N/A</v>
      </c>
      <c r="AI112" s="46" t="e">
        <f t="shared" ref="AI112:AI113" si="42">SUM(AF104:AH104)</f>
        <v>#N/A</v>
      </c>
      <c r="AL112" s="22"/>
      <c r="AN112" s="1" t="s">
        <v>23</v>
      </c>
      <c r="AO112" s="46" t="e">
        <f t="shared" ref="AO112:AO113" si="43">AL104</f>
        <v>#N/A</v>
      </c>
      <c r="AP112" s="46" t="e">
        <f t="shared" ref="AP112:AP113" si="44">SUM(AM104:AO104)</f>
        <v>#N/A</v>
      </c>
      <c r="AT112" t="s">
        <v>14</v>
      </c>
      <c r="AU112" s="51">
        <f>AU107</f>
        <v>4.5</v>
      </c>
      <c r="AV112" s="51">
        <f>AV107</f>
        <v>1.2192859616039999</v>
      </c>
      <c r="AW112" s="51">
        <f>SUM(AU112:AV112)</f>
        <v>5.7192859616040002</v>
      </c>
    </row>
    <row r="113" spans="2:52" ht="16.5" x14ac:dyDescent="0.3">
      <c r="B113" s="1" t="s">
        <v>81</v>
      </c>
      <c r="C113" s="13">
        <f>VLOOKUP($C$160,Multipliers!$A$2:$T$948,3,FALSE)</f>
        <v>0.182231347524</v>
      </c>
      <c r="E113" s="1" t="s">
        <v>22</v>
      </c>
      <c r="F113" s="46">
        <f t="shared" si="34"/>
        <v>560873.67628151271</v>
      </c>
      <c r="G113" s="46">
        <f t="shared" si="35"/>
        <v>150185.21240939034</v>
      </c>
      <c r="I113" s="1" t="s">
        <v>81</v>
      </c>
      <c r="J113" s="13" t="e">
        <f>VLOOKUP($J$160,Multipliers!$A$2:$T$948,3,FALSE)</f>
        <v>#N/A</v>
      </c>
      <c r="L113" s="1" t="s">
        <v>22</v>
      </c>
      <c r="M113" s="46" t="e">
        <f t="shared" ref="M113" si="45">J105</f>
        <v>#N/A</v>
      </c>
      <c r="N113" s="46" t="e">
        <f t="shared" si="36"/>
        <v>#N/A</v>
      </c>
      <c r="P113" s="1" t="s">
        <v>81</v>
      </c>
      <c r="Q113" s="13" t="e">
        <f>VLOOKUP($Q$160,Multipliers!$A$2:$T$948,3,FALSE)</f>
        <v>#N/A</v>
      </c>
      <c r="S113" s="1" t="s">
        <v>22</v>
      </c>
      <c r="T113" s="46" t="e">
        <f t="shared" si="37"/>
        <v>#N/A</v>
      </c>
      <c r="U113" s="46" t="e">
        <f t="shared" si="38"/>
        <v>#N/A</v>
      </c>
      <c r="W113" s="1" t="s">
        <v>81</v>
      </c>
      <c r="X113" s="13" t="e">
        <f>VLOOKUP($X$160,Multipliers!$A$2:$T$948,3,FALSE)</f>
        <v>#N/A</v>
      </c>
      <c r="Z113" s="1" t="s">
        <v>22</v>
      </c>
      <c r="AA113" s="46" t="e">
        <f t="shared" si="39"/>
        <v>#N/A</v>
      </c>
      <c r="AB113" s="46" t="e">
        <f t="shared" si="40"/>
        <v>#N/A</v>
      </c>
      <c r="AD113" s="1" t="s">
        <v>81</v>
      </c>
      <c r="AE113" s="13" t="e">
        <f>VLOOKUP($AE$160,Multipliers!$A$2:$T$948,3,FALSE)</f>
        <v>#N/A</v>
      </c>
      <c r="AG113" s="1" t="s">
        <v>22</v>
      </c>
      <c r="AH113" s="46" t="e">
        <f t="shared" si="41"/>
        <v>#N/A</v>
      </c>
      <c r="AI113" s="46" t="e">
        <f t="shared" si="42"/>
        <v>#N/A</v>
      </c>
      <c r="AK113" s="1" t="s">
        <v>81</v>
      </c>
      <c r="AL113" s="13" t="e">
        <f>VLOOKUP($AL$160,Multipliers!$A$2:$T$948,3,FALSE)</f>
        <v>#N/A</v>
      </c>
      <c r="AN113" s="1" t="s">
        <v>22</v>
      </c>
      <c r="AO113" s="46" t="e">
        <f t="shared" si="43"/>
        <v>#N/A</v>
      </c>
      <c r="AP113" s="46" t="e">
        <f t="shared" si="44"/>
        <v>#N/A</v>
      </c>
      <c r="AT113" t="s">
        <v>23</v>
      </c>
      <c r="AU113" s="53">
        <f>AW107</f>
        <v>175301.86665179639</v>
      </c>
      <c r="AV113" s="53">
        <f>AX107</f>
        <v>48166.027509031555</v>
      </c>
      <c r="AW113" s="53">
        <f>SUM(AU113:AV113)</f>
        <v>223467.89416082794</v>
      </c>
    </row>
    <row r="114" spans="2:52" ht="16.5" x14ac:dyDescent="0.3">
      <c r="B114" s="1" t="s">
        <v>82</v>
      </c>
      <c r="C114" s="13">
        <f>VLOOKUP($C$160,Multipliers!$A$2:$T$948,4,FALSE)</f>
        <v>2.8536131161100001E-2</v>
      </c>
      <c r="I114" s="1" t="s">
        <v>82</v>
      </c>
      <c r="J114" s="13" t="e">
        <f>VLOOKUP($J$160,Multipliers!$A$2:$T$948,4,FALSE)</f>
        <v>#N/A</v>
      </c>
      <c r="P114" s="1" t="s">
        <v>82</v>
      </c>
      <c r="Q114" s="13" t="e">
        <f>VLOOKUP($Q$160,Multipliers!$A$2:$T$948,4,FALSE)</f>
        <v>#N/A</v>
      </c>
      <c r="W114" s="1" t="s">
        <v>82</v>
      </c>
      <c r="X114" s="13" t="e">
        <f>VLOOKUP($X$160,Multipliers!$A$2:$T$948,4,FALSE)</f>
        <v>#N/A</v>
      </c>
      <c r="AD114" s="1" t="s">
        <v>82</v>
      </c>
      <c r="AE114" s="13" t="e">
        <f>VLOOKUP($AE$160,Multipliers!$A$2:$T$948,4,FALSE)</f>
        <v>#N/A</v>
      </c>
      <c r="AK114" s="1" t="s">
        <v>82</v>
      </c>
      <c r="AL114" s="13" t="e">
        <f>VLOOKUP($AL$160,Multipliers!$A$2:$T$948,4,FALSE)</f>
        <v>#N/A</v>
      </c>
      <c r="AT114" t="s">
        <v>22</v>
      </c>
      <c r="AU114" s="53">
        <f>AY107</f>
        <v>560873.67628151271</v>
      </c>
      <c r="AV114" s="53">
        <f>AZ107</f>
        <v>150185.21240939034</v>
      </c>
      <c r="AW114" s="53">
        <f>SUM(AU114:AV114)</f>
        <v>711058.88869090308</v>
      </c>
    </row>
    <row r="115" spans="2:52" ht="16.5" x14ac:dyDescent="0.3">
      <c r="B115" s="1" t="s">
        <v>83</v>
      </c>
      <c r="C115" s="13">
        <f>VLOOKUP($C$160,Multipliers!$A$2:$T$948,5,FALSE)</f>
        <v>5.7002642753099998E-2</v>
      </c>
      <c r="I115" s="1" t="s">
        <v>83</v>
      </c>
      <c r="J115" s="13" t="e">
        <f>VLOOKUP($J$160,Multipliers!$A$2:$T$948,5,FALSE)</f>
        <v>#N/A</v>
      </c>
      <c r="P115" s="1" t="s">
        <v>83</v>
      </c>
      <c r="Q115" s="13" t="e">
        <f>VLOOKUP($Q$160,Multipliers!$A$2:$T$948,5,FALSE)</f>
        <v>#N/A</v>
      </c>
      <c r="W115" s="1" t="s">
        <v>83</v>
      </c>
      <c r="X115" s="13" t="e">
        <f>VLOOKUP($X$160,Multipliers!$A$2:$T$948,5,FALSE)</f>
        <v>#N/A</v>
      </c>
      <c r="AD115" s="1" t="s">
        <v>83</v>
      </c>
      <c r="AE115" s="13" t="e">
        <f>VLOOKUP($AE$160,Multipliers!$A$2:$T$948,5,FALSE)</f>
        <v>#N/A</v>
      </c>
      <c r="AK115" s="1" t="s">
        <v>83</v>
      </c>
      <c r="AL115" s="13" t="e">
        <f>VLOOKUP($AL$160,Multipliers!$A$2:$T$948,5,FALSE)</f>
        <v>#N/A</v>
      </c>
    </row>
    <row r="116" spans="2:52" ht="16.5" x14ac:dyDescent="0.3">
      <c r="B116" s="1" t="s">
        <v>84</v>
      </c>
      <c r="C116" s="13">
        <f>VLOOKUP($C$160,Multipliers!$A$2:$T$948,6,FALSE)</f>
        <v>0.20718585389700001</v>
      </c>
      <c r="F116">
        <f>F105/C105</f>
        <v>5.7002642753099998E-2</v>
      </c>
      <c r="I116" s="1" t="s">
        <v>84</v>
      </c>
      <c r="J116" s="13" t="e">
        <f>VLOOKUP($J$160,Multipliers!$A$2:$T$948,6,FALSE)</f>
        <v>#N/A</v>
      </c>
      <c r="P116" s="1" t="s">
        <v>84</v>
      </c>
      <c r="Q116" s="13" t="e">
        <f>VLOOKUP($Q$160,Multipliers!$A$2:$T$948,6,FALSE)</f>
        <v>#N/A</v>
      </c>
      <c r="W116" s="1" t="s">
        <v>84</v>
      </c>
      <c r="X116" s="13" t="e">
        <f>VLOOKUP($X$160,Multipliers!$A$2:$T$948,6,FALSE)</f>
        <v>#N/A</v>
      </c>
      <c r="AD116" s="1" t="s">
        <v>84</v>
      </c>
      <c r="AE116" s="13" t="e">
        <f>VLOOKUP($AE$160,Multipliers!$A$2:$T$948,6,FALSE)</f>
        <v>#N/A</v>
      </c>
      <c r="AK116" s="1" t="s">
        <v>84</v>
      </c>
      <c r="AL116" s="13" t="e">
        <f>VLOOKUP($AL$160,Multipliers!$A$2:$T$948,6,FALSE)</f>
        <v>#N/A</v>
      </c>
    </row>
    <row r="117" spans="2:52" ht="16.5" x14ac:dyDescent="0.3">
      <c r="B117" s="1" t="s">
        <v>85</v>
      </c>
      <c r="C117" s="13">
        <f>VLOOKUP($C$160,Multipliers!$A$2:$T$948,7,FALSE)</f>
        <v>2.8366805994400002E-2</v>
      </c>
      <c r="F117" s="68">
        <v>28099.84</v>
      </c>
      <c r="G117" t="s">
        <v>993</v>
      </c>
      <c r="I117" s="1" t="s">
        <v>85</v>
      </c>
      <c r="J117" s="13" t="e">
        <f>VLOOKUP($J$160,Multipliers!$A$2:$T$948,7,FALSE)</f>
        <v>#N/A</v>
      </c>
      <c r="P117" s="1" t="s">
        <v>85</v>
      </c>
      <c r="Q117" s="13" t="e">
        <f>VLOOKUP($Q$160,Multipliers!$A$2:$T$948,7,FALSE)</f>
        <v>#N/A</v>
      </c>
      <c r="W117" s="1" t="s">
        <v>85</v>
      </c>
      <c r="X117" s="13" t="e">
        <f>VLOOKUP($X$160,Multipliers!$A$2:$T$948,7,FALSE)</f>
        <v>#N/A</v>
      </c>
      <c r="AD117" s="1" t="s">
        <v>85</v>
      </c>
      <c r="AE117" s="13" t="e">
        <f>VLOOKUP($AE$160,Multipliers!$A$2:$T$948,7,FALSE)</f>
        <v>#N/A</v>
      </c>
      <c r="AK117" s="1" t="s">
        <v>85</v>
      </c>
      <c r="AL117" s="13" t="e">
        <f>VLOOKUP($AL$160,Multipliers!$A$2:$T$948,7,FALSE)</f>
        <v>#N/A</v>
      </c>
    </row>
    <row r="118" spans="2:52" ht="16.5" x14ac:dyDescent="0.3">
      <c r="B118" s="1" t="s">
        <v>86</v>
      </c>
      <c r="C118" s="13">
        <f>VLOOKUP($C$160,Multipliers!$A$2:$T$948,8,FALSE)</f>
        <v>3.5399776020600002E-2</v>
      </c>
      <c r="F118" s="47">
        <f>F117/C105</f>
        <v>5.0100122698388469E-2</v>
      </c>
      <c r="I118" s="1" t="s">
        <v>86</v>
      </c>
      <c r="J118" s="13" t="e">
        <f>VLOOKUP($J$160,Multipliers!$A$2:$T$948,8,FALSE)</f>
        <v>#N/A</v>
      </c>
      <c r="P118" s="1" t="s">
        <v>86</v>
      </c>
      <c r="Q118" s="13" t="e">
        <f>VLOOKUP($Q$160,Multipliers!$A$2:$T$948,8,FALSE)</f>
        <v>#N/A</v>
      </c>
      <c r="W118" s="1" t="s">
        <v>86</v>
      </c>
      <c r="X118" s="13" t="e">
        <f>VLOOKUP($X$160,Multipliers!$A$2:$T$948,8,FALSE)</f>
        <v>#N/A</v>
      </c>
      <c r="AD118" s="1" t="s">
        <v>86</v>
      </c>
      <c r="AE118" s="13" t="e">
        <f>VLOOKUP($AE$160,Multipliers!$A$2:$T$948,8,FALSE)</f>
        <v>#N/A</v>
      </c>
      <c r="AK118" s="1" t="s">
        <v>86</v>
      </c>
      <c r="AL118" s="13" t="e">
        <f>VLOOKUP($AL$160,Multipliers!$A$2:$T$948,8,FALSE)</f>
        <v>#N/A</v>
      </c>
    </row>
    <row r="119" spans="2:52" ht="16.5" x14ac:dyDescent="0.3">
      <c r="B119" s="1" t="s">
        <v>87</v>
      </c>
      <c r="C119" s="13">
        <f>VLOOKUP($C$160,Multipliers!$A$2:$T$948,9,FALSE)</f>
        <v>0.205117914821</v>
      </c>
      <c r="I119" s="1" t="s">
        <v>87</v>
      </c>
      <c r="J119" s="13" t="e">
        <f>VLOOKUP($J$160,Multipliers!$A$2:$T$948,9,FALSE)</f>
        <v>#N/A</v>
      </c>
      <c r="P119" s="1" t="s">
        <v>87</v>
      </c>
      <c r="Q119" s="13" t="e">
        <f>VLOOKUP($Q$160,Multipliers!$A$2:$T$948,9,FALSE)</f>
        <v>#N/A</v>
      </c>
      <c r="W119" s="1" t="s">
        <v>87</v>
      </c>
      <c r="X119" s="13" t="e">
        <f>VLOOKUP($X$160,Multipliers!$A$2:$T$948,9,FALSE)</f>
        <v>#N/A</v>
      </c>
      <c r="AD119" s="1" t="s">
        <v>87</v>
      </c>
      <c r="AE119" s="13" t="e">
        <f>VLOOKUP($AE$160,Multipliers!$A$2:$T$948,9,FALSE)</f>
        <v>#N/A</v>
      </c>
      <c r="AK119" s="1" t="s">
        <v>87</v>
      </c>
      <c r="AL119" s="13" t="e">
        <f>VLOOKUP($AL$160,Multipliers!$A$2:$T$948,9,FALSE)</f>
        <v>#N/A</v>
      </c>
    </row>
    <row r="120" spans="2:52" ht="16.5" x14ac:dyDescent="0.3">
      <c r="B120" s="1" t="s">
        <v>88</v>
      </c>
      <c r="C120" s="13">
        <f>VLOOKUP($C$160,Multipliers!$A$2:$T$948,10,FALSE)</f>
        <v>3.0516630346499998E-2</v>
      </c>
      <c r="F120" s="46">
        <f>F105-F117</f>
        <v>3871.4417986929257</v>
      </c>
      <c r="I120" s="1" t="s">
        <v>88</v>
      </c>
      <c r="J120" s="13" t="e">
        <f>VLOOKUP($J$160,Multipliers!$A$2:$T$948,10,FALSE)</f>
        <v>#N/A</v>
      </c>
      <c r="P120" s="1" t="s">
        <v>88</v>
      </c>
      <c r="Q120" s="13" t="e">
        <f>VLOOKUP($Q$160,Multipliers!$A$2:$T$948,10,FALSE)</f>
        <v>#N/A</v>
      </c>
      <c r="W120" s="1" t="s">
        <v>88</v>
      </c>
      <c r="X120" s="13" t="e">
        <f>VLOOKUP($X$160,Multipliers!$A$2:$T$948,10,FALSE)</f>
        <v>#N/A</v>
      </c>
      <c r="AD120" s="1" t="s">
        <v>88</v>
      </c>
      <c r="AE120" s="13" t="e">
        <f>VLOOKUP($AE$160,Multipliers!$A$2:$T$948,10,FALSE)</f>
        <v>#N/A</v>
      </c>
      <c r="AK120" s="1" t="s">
        <v>88</v>
      </c>
      <c r="AL120" s="13" t="e">
        <f>VLOOKUP($AL$160,Multipliers!$A$2:$T$948,10,FALSE)</f>
        <v>#N/A</v>
      </c>
    </row>
    <row r="121" spans="2:52" ht="16.5" x14ac:dyDescent="0.3">
      <c r="B121" s="1" t="s">
        <v>89</v>
      </c>
      <c r="C121" s="13">
        <f>VLOOKUP($C$160,Multipliers!$A$2:$T$948,11,FALSE)</f>
        <v>3.9125948995999998E-2</v>
      </c>
      <c r="I121" s="1" t="s">
        <v>89</v>
      </c>
      <c r="J121" s="13" t="e">
        <f>VLOOKUP($J$160,Multipliers!$A$2:$T$948,11,FALSE)</f>
        <v>#N/A</v>
      </c>
      <c r="P121" s="1" t="s">
        <v>89</v>
      </c>
      <c r="Q121" s="13" t="e">
        <f>VLOOKUP($Q$160,Multipliers!$A$2:$T$948,11,FALSE)</f>
        <v>#N/A</v>
      </c>
      <c r="W121" s="1" t="s">
        <v>89</v>
      </c>
      <c r="X121" s="13" t="e">
        <f>VLOOKUP($X$160,Multipliers!$A$2:$T$948,11,FALSE)</f>
        <v>#N/A</v>
      </c>
      <c r="AD121" s="1" t="s">
        <v>89</v>
      </c>
      <c r="AE121" s="13" t="e">
        <f>VLOOKUP($AE$160,Multipliers!$A$2:$T$948,11,FALSE)</f>
        <v>#N/A</v>
      </c>
      <c r="AK121" s="1" t="s">
        <v>89</v>
      </c>
      <c r="AL121" s="13" t="e">
        <f>VLOOKUP($AL$160,Multipliers!$A$2:$T$948,11,FALSE)</f>
        <v>#N/A</v>
      </c>
    </row>
    <row r="124" spans="2:52" ht="16.5" x14ac:dyDescent="0.25">
      <c r="B124" s="473" t="s">
        <v>1017</v>
      </c>
      <c r="C124" s="473"/>
      <c r="D124" s="473"/>
      <c r="E124" s="473"/>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row>
    <row r="125" spans="2:52" ht="16.5" x14ac:dyDescent="0.25">
      <c r="B125" s="23"/>
      <c r="C125" s="23"/>
      <c r="D125" s="23"/>
      <c r="E125" s="23"/>
    </row>
    <row r="126" spans="2:52" ht="16.5" x14ac:dyDescent="0.3">
      <c r="B126" s="101" t="s">
        <v>982</v>
      </c>
      <c r="C126" s="23"/>
      <c r="D126" s="23"/>
      <c r="E126" s="23"/>
      <c r="I126" s="101" t="s">
        <v>983</v>
      </c>
      <c r="J126" s="23"/>
      <c r="K126" s="23"/>
      <c r="L126" s="23"/>
      <c r="P126" s="101" t="s">
        <v>987</v>
      </c>
      <c r="Q126" s="23"/>
      <c r="R126" s="23"/>
      <c r="S126" s="23"/>
      <c r="W126" s="101" t="s">
        <v>995</v>
      </c>
      <c r="X126" s="23"/>
      <c r="Y126" s="23"/>
      <c r="Z126" s="23"/>
      <c r="AD126" s="101" t="s">
        <v>996</v>
      </c>
      <c r="AE126" s="23"/>
      <c r="AF126" s="23"/>
      <c r="AG126" s="23"/>
      <c r="AK126" s="101" t="s">
        <v>997</v>
      </c>
      <c r="AL126" s="23"/>
      <c r="AM126" s="23"/>
      <c r="AN126" s="23"/>
      <c r="AT126" s="102"/>
      <c r="AU126" s="102" t="s">
        <v>84</v>
      </c>
      <c r="AV126" s="102" t="s">
        <v>85</v>
      </c>
      <c r="AW126" s="102" t="s">
        <v>87</v>
      </c>
      <c r="AX126" s="102" t="s">
        <v>88</v>
      </c>
      <c r="AY126" s="102" t="s">
        <v>1004</v>
      </c>
      <c r="AZ126" s="102" t="s">
        <v>82</v>
      </c>
    </row>
    <row r="127" spans="2:52" ht="16.5" x14ac:dyDescent="0.3">
      <c r="B127" s="23"/>
      <c r="C127" s="23"/>
      <c r="D127" s="23"/>
      <c r="E127" s="23"/>
      <c r="I127" s="23"/>
      <c r="J127" s="23"/>
      <c r="K127" s="23"/>
      <c r="L127" s="23"/>
      <c r="P127" s="23"/>
      <c r="Q127" s="23"/>
      <c r="R127" s="23"/>
      <c r="S127" s="23"/>
      <c r="W127" s="23"/>
      <c r="X127" s="23"/>
      <c r="Y127" s="23"/>
      <c r="Z127" s="23"/>
      <c r="AD127" s="23"/>
      <c r="AE127" s="23"/>
      <c r="AF127" s="23"/>
      <c r="AG127" s="23"/>
      <c r="AK127" s="23"/>
      <c r="AL127" s="23"/>
      <c r="AM127" s="23"/>
      <c r="AN127" s="23"/>
      <c r="AT127" s="55" t="s">
        <v>1001</v>
      </c>
      <c r="AU127" s="56">
        <f>F137</f>
        <v>6.9309016681115274</v>
      </c>
      <c r="AV127" s="56">
        <f>G137</f>
        <v>1.8779446900413628</v>
      </c>
      <c r="AW127" s="57">
        <f>F138</f>
        <v>270000</v>
      </c>
      <c r="AX127" s="57">
        <f>G138</f>
        <v>74185.333424145007</v>
      </c>
      <c r="AY127" s="57">
        <f>F139</f>
        <v>863857.84411986242</v>
      </c>
      <c r="AZ127" s="57">
        <f>G139</f>
        <v>231315.31982531719</v>
      </c>
    </row>
    <row r="128" spans="2:52" ht="16.5" x14ac:dyDescent="0.3">
      <c r="B128" s="1"/>
      <c r="C128" s="20" t="s">
        <v>978</v>
      </c>
      <c r="D128" s="1" t="s">
        <v>15</v>
      </c>
      <c r="E128" s="1" t="s">
        <v>16</v>
      </c>
      <c r="F128" s="1" t="s">
        <v>977</v>
      </c>
      <c r="G128" s="1" t="s">
        <v>17</v>
      </c>
      <c r="I128" s="1"/>
      <c r="J128" s="20" t="s">
        <v>978</v>
      </c>
      <c r="K128" s="1" t="s">
        <v>15</v>
      </c>
      <c r="L128" s="1" t="s">
        <v>16</v>
      </c>
      <c r="M128" s="1" t="s">
        <v>977</v>
      </c>
      <c r="N128" s="1" t="s">
        <v>17</v>
      </c>
      <c r="P128" s="1"/>
      <c r="Q128" s="20" t="s">
        <v>978</v>
      </c>
      <c r="R128" s="1" t="s">
        <v>15</v>
      </c>
      <c r="S128" s="1" t="s">
        <v>16</v>
      </c>
      <c r="T128" s="1" t="s">
        <v>977</v>
      </c>
      <c r="U128" s="1" t="s">
        <v>17</v>
      </c>
      <c r="W128" s="1"/>
      <c r="X128" s="20" t="s">
        <v>978</v>
      </c>
      <c r="Y128" s="1" t="s">
        <v>15</v>
      </c>
      <c r="Z128" s="1" t="s">
        <v>16</v>
      </c>
      <c r="AA128" s="1" t="s">
        <v>977</v>
      </c>
      <c r="AB128" s="1" t="s">
        <v>17</v>
      </c>
      <c r="AD128" s="1"/>
      <c r="AE128" s="20" t="s">
        <v>978</v>
      </c>
      <c r="AF128" s="1" t="s">
        <v>15</v>
      </c>
      <c r="AG128" s="1" t="s">
        <v>16</v>
      </c>
      <c r="AH128" s="1" t="s">
        <v>977</v>
      </c>
      <c r="AI128" s="1" t="s">
        <v>17</v>
      </c>
      <c r="AK128" s="1"/>
      <c r="AL128" s="20" t="s">
        <v>978</v>
      </c>
      <c r="AM128" s="1" t="s">
        <v>15</v>
      </c>
      <c r="AN128" s="1" t="s">
        <v>16</v>
      </c>
      <c r="AO128" s="1" t="s">
        <v>977</v>
      </c>
      <c r="AP128" s="1" t="s">
        <v>17</v>
      </c>
      <c r="AT128" s="55" t="s">
        <v>1002</v>
      </c>
      <c r="AU128" s="56" t="e">
        <f>M137</f>
        <v>#N/A</v>
      </c>
      <c r="AV128" s="56" t="e">
        <f>N137</f>
        <v>#N/A</v>
      </c>
      <c r="AW128" s="57">
        <f>M138</f>
        <v>0</v>
      </c>
      <c r="AX128" s="57" t="e">
        <f>N138</f>
        <v>#N/A</v>
      </c>
      <c r="AY128" s="57" t="e">
        <f>M139</f>
        <v>#N/A</v>
      </c>
      <c r="AZ128" s="57" t="e">
        <f>N139</f>
        <v>#N/A</v>
      </c>
    </row>
    <row r="129" spans="2:52" ht="16.5" x14ac:dyDescent="0.3">
      <c r="B129" s="1" t="s">
        <v>14</v>
      </c>
      <c r="C129" s="18">
        <f>C131*C134</f>
        <v>6.9309016681115274</v>
      </c>
      <c r="D129" s="38">
        <f>C129*C142</f>
        <v>1.4359847803838286</v>
      </c>
      <c r="E129" s="38">
        <f>C129*C143</f>
        <v>0.19660754298558306</v>
      </c>
      <c r="F129" s="38">
        <f>C129*C144</f>
        <v>0.24535236667195101</v>
      </c>
      <c r="G129" s="19">
        <f>SUM(C129:F129)</f>
        <v>8.8088463581528895</v>
      </c>
      <c r="H129" s="12"/>
      <c r="I129" s="1" t="s">
        <v>14</v>
      </c>
      <c r="J129" s="18" t="e">
        <f>J131*J134</f>
        <v>#N/A</v>
      </c>
      <c r="K129" s="38" t="e">
        <f>J129*J142</f>
        <v>#N/A</v>
      </c>
      <c r="L129" s="38" t="e">
        <f>J129*J143</f>
        <v>#N/A</v>
      </c>
      <c r="M129" s="38" t="e">
        <f>J129*J143</f>
        <v>#N/A</v>
      </c>
      <c r="N129" s="19" t="e">
        <f>SUM(J129:M129)</f>
        <v>#N/A</v>
      </c>
      <c r="P129" s="1" t="s">
        <v>14</v>
      </c>
      <c r="Q129" s="18" t="e">
        <f>Q131*Q134</f>
        <v>#N/A</v>
      </c>
      <c r="R129" s="38" t="e">
        <f>Q129*Q142</f>
        <v>#N/A</v>
      </c>
      <c r="S129" s="38" t="e">
        <f>$Q$156*Q143</f>
        <v>#N/A</v>
      </c>
      <c r="T129" s="38" t="e">
        <f>$Q$156*Q144</f>
        <v>#N/A</v>
      </c>
      <c r="U129" s="19" t="e">
        <f>SUM(Q129:T129)</f>
        <v>#N/A</v>
      </c>
      <c r="W129" s="1" t="s">
        <v>14</v>
      </c>
      <c r="X129" s="18" t="e">
        <f>X131*X134</f>
        <v>#N/A</v>
      </c>
      <c r="Y129" s="38" t="e">
        <f>X129*X142</f>
        <v>#N/A</v>
      </c>
      <c r="Z129" s="38" t="e">
        <f>X129*X143</f>
        <v>#N/A</v>
      </c>
      <c r="AA129" s="38" t="e">
        <f>X129*X144</f>
        <v>#N/A</v>
      </c>
      <c r="AB129" s="19" t="e">
        <f>SUM(X129:AA129)</f>
        <v>#N/A</v>
      </c>
      <c r="AD129" s="1" t="s">
        <v>14</v>
      </c>
      <c r="AE129" s="18" t="e">
        <f>AE131*AE134</f>
        <v>#N/A</v>
      </c>
      <c r="AF129" s="38" t="e">
        <f>AE129*AE142</f>
        <v>#N/A</v>
      </c>
      <c r="AG129" s="38" t="e">
        <f>AE129*AE143</f>
        <v>#N/A</v>
      </c>
      <c r="AH129" s="38" t="e">
        <f>AE129*AE144</f>
        <v>#N/A</v>
      </c>
      <c r="AI129" s="19" t="e">
        <f>SUM(AE129:AH129)</f>
        <v>#N/A</v>
      </c>
      <c r="AK129" s="1" t="s">
        <v>14</v>
      </c>
      <c r="AL129" s="18" t="e">
        <f>AL131*AL134</f>
        <v>#N/A</v>
      </c>
      <c r="AM129" s="38" t="e">
        <f>AL129*AL142</f>
        <v>#N/A</v>
      </c>
      <c r="AN129" s="38" t="e">
        <f>AL129*AL143</f>
        <v>#N/A</v>
      </c>
      <c r="AO129" s="38" t="e">
        <f>AL129*AL144</f>
        <v>#N/A</v>
      </c>
      <c r="AP129" s="19" t="e">
        <f>SUM(AL129:AO129)</f>
        <v>#N/A</v>
      </c>
      <c r="AT129" s="55" t="s">
        <v>1003</v>
      </c>
      <c r="AU129" s="51" t="e">
        <f>T137</f>
        <v>#N/A</v>
      </c>
      <c r="AV129" s="51" t="e">
        <f>U137</f>
        <v>#N/A</v>
      </c>
      <c r="AW129" s="51">
        <f>T138</f>
        <v>0</v>
      </c>
      <c r="AX129" s="51" t="e">
        <f>U138</f>
        <v>#N/A</v>
      </c>
      <c r="AY129" s="57" t="e">
        <f>T139</f>
        <v>#N/A</v>
      </c>
      <c r="AZ129" s="57" t="e">
        <f>U139</f>
        <v>#N/A</v>
      </c>
    </row>
    <row r="130" spans="2:52" ht="16.5" x14ac:dyDescent="0.3">
      <c r="B130" s="1" t="s">
        <v>23</v>
      </c>
      <c r="C130" s="15">
        <f>Input!F65</f>
        <v>270000</v>
      </c>
      <c r="D130" s="15">
        <f>C130*C145</f>
        <v>55381.837001669999</v>
      </c>
      <c r="E130" s="15">
        <f>C130*C146</f>
        <v>8239.4901935549988</v>
      </c>
      <c r="F130" s="15">
        <f>C130*C147</f>
        <v>10564.00622892</v>
      </c>
      <c r="G130" s="24">
        <f>SUM(C130:F130)</f>
        <v>344185.33342414501</v>
      </c>
      <c r="H130" s="12"/>
      <c r="I130" s="1" t="s">
        <v>23</v>
      </c>
      <c r="J130" s="15">
        <f>Input!F66</f>
        <v>0</v>
      </c>
      <c r="K130" s="36" t="e">
        <f>J130*J145</f>
        <v>#N/A</v>
      </c>
      <c r="L130" s="36" t="e">
        <f>J130*J146</f>
        <v>#N/A</v>
      </c>
      <c r="M130" s="36" t="e">
        <f>J130*J147</f>
        <v>#N/A</v>
      </c>
      <c r="N130" s="24" t="e">
        <f>SUM(J130:M130)</f>
        <v>#N/A</v>
      </c>
      <c r="P130" s="1" t="s">
        <v>23</v>
      </c>
      <c r="Q130" s="15">
        <f>Input!F67</f>
        <v>0</v>
      </c>
      <c r="R130" s="15" t="e">
        <f>Q130*Q145</f>
        <v>#N/A</v>
      </c>
      <c r="S130" s="15" t="e">
        <f>Q130*Q146</f>
        <v>#N/A</v>
      </c>
      <c r="T130" s="15" t="e">
        <f>Q130*Q147</f>
        <v>#N/A</v>
      </c>
      <c r="U130" s="24" t="e">
        <f>SUM(Q130:T130)</f>
        <v>#N/A</v>
      </c>
      <c r="W130" s="1" t="s">
        <v>23</v>
      </c>
      <c r="X130" s="15">
        <f>Input!F68</f>
        <v>0</v>
      </c>
      <c r="Y130" s="15" t="e">
        <f>X130*X145</f>
        <v>#N/A</v>
      </c>
      <c r="Z130" s="15" t="e">
        <f>X130*X146</f>
        <v>#N/A</v>
      </c>
      <c r="AA130" s="15" t="e">
        <f>X130*X147</f>
        <v>#N/A</v>
      </c>
      <c r="AB130" s="24" t="e">
        <f>SUM(X130:AA130)</f>
        <v>#N/A</v>
      </c>
      <c r="AD130" s="1" t="s">
        <v>23</v>
      </c>
      <c r="AE130" s="15">
        <f>Input!F69</f>
        <v>0</v>
      </c>
      <c r="AF130" s="15" t="e">
        <f>AE130*AE145</f>
        <v>#N/A</v>
      </c>
      <c r="AG130" s="15" t="e">
        <f>AE130*AE146</f>
        <v>#N/A</v>
      </c>
      <c r="AH130" s="15" t="e">
        <f>AE130*AE147</f>
        <v>#N/A</v>
      </c>
      <c r="AI130" s="24" t="e">
        <f>SUM(AE130:AH130)</f>
        <v>#N/A</v>
      </c>
      <c r="AK130" s="1" t="s">
        <v>23</v>
      </c>
      <c r="AL130" s="15">
        <f>Input!F70</f>
        <v>0</v>
      </c>
      <c r="AM130" s="15" t="e">
        <f>AL130*AL145</f>
        <v>#N/A</v>
      </c>
      <c r="AN130" s="15" t="e">
        <f>AL130*AL146</f>
        <v>#N/A</v>
      </c>
      <c r="AO130" s="15" t="e">
        <f>AL130*AL147</f>
        <v>#N/A</v>
      </c>
      <c r="AP130" s="24" t="e">
        <f>SUM(AL130:AO130)</f>
        <v>#N/A</v>
      </c>
      <c r="AT130" s="55" t="s">
        <v>1006</v>
      </c>
      <c r="AU130" s="58" t="e">
        <f>AA137</f>
        <v>#N/A</v>
      </c>
      <c r="AV130" s="51" t="e">
        <f>AB137</f>
        <v>#N/A</v>
      </c>
      <c r="AW130" s="57">
        <f>AA138</f>
        <v>0</v>
      </c>
      <c r="AX130" s="53" t="e">
        <f>AB138</f>
        <v>#N/A</v>
      </c>
      <c r="AY130" s="57" t="e">
        <f>AA139</f>
        <v>#N/A</v>
      </c>
      <c r="AZ130" s="53" t="e">
        <f>AB139</f>
        <v>#N/A</v>
      </c>
    </row>
    <row r="131" spans="2:52" ht="16.5" x14ac:dyDescent="0.3">
      <c r="B131" s="1" t="s">
        <v>22</v>
      </c>
      <c r="C131" s="14">
        <f>C130/C135</f>
        <v>863857.84411986242</v>
      </c>
      <c r="D131" s="14">
        <f>C131*C139</f>
        <v>157421.97900314006</v>
      </c>
      <c r="E131" s="15">
        <f>C131*C140</f>
        <v>24651.160744349472</v>
      </c>
      <c r="F131" s="16">
        <f>C131*C141</f>
        <v>49242.180077827667</v>
      </c>
      <c r="G131" s="24">
        <f>SUM(C131:F131)</f>
        <v>1095173.1639451797</v>
      </c>
      <c r="H131" s="12"/>
      <c r="I131" s="1" t="s">
        <v>22</v>
      </c>
      <c r="J131" s="14" t="e">
        <f>J130/J135</f>
        <v>#N/A</v>
      </c>
      <c r="K131" s="14" t="e">
        <f>J131*J139</f>
        <v>#N/A</v>
      </c>
      <c r="L131" s="15" t="e">
        <f>J131*J140</f>
        <v>#N/A</v>
      </c>
      <c r="M131" s="16" t="e">
        <f>J131*J141</f>
        <v>#N/A</v>
      </c>
      <c r="N131" s="24" t="e">
        <f>SUM(J131:M131)</f>
        <v>#N/A</v>
      </c>
      <c r="P131" s="1" t="s">
        <v>22</v>
      </c>
      <c r="Q131" s="14" t="e">
        <f>Q130/Q135</f>
        <v>#N/A</v>
      </c>
      <c r="R131" s="14" t="e">
        <f>Q131*Q139</f>
        <v>#N/A</v>
      </c>
      <c r="S131" s="15" t="e">
        <f>Q131*Q140</f>
        <v>#N/A</v>
      </c>
      <c r="T131" s="16" t="e">
        <f>Q131*Q141</f>
        <v>#N/A</v>
      </c>
      <c r="U131" s="24" t="e">
        <f>SUM(Q131:T131)</f>
        <v>#N/A</v>
      </c>
      <c r="W131" s="1" t="s">
        <v>22</v>
      </c>
      <c r="X131" s="37" t="e">
        <f>X130/X135</f>
        <v>#N/A</v>
      </c>
      <c r="Y131" s="14" t="e">
        <f>X131*X139</f>
        <v>#N/A</v>
      </c>
      <c r="Z131" s="15" t="e">
        <f>X131*X140</f>
        <v>#N/A</v>
      </c>
      <c r="AA131" s="16" t="e">
        <f>X131*X141</f>
        <v>#N/A</v>
      </c>
      <c r="AB131" s="24" t="e">
        <f>SUM(X131:AA131)</f>
        <v>#N/A</v>
      </c>
      <c r="AD131" s="1" t="s">
        <v>22</v>
      </c>
      <c r="AE131" s="14" t="e">
        <f>AE130/AE135</f>
        <v>#N/A</v>
      </c>
      <c r="AF131" s="14" t="e">
        <f>AE131*AE139</f>
        <v>#N/A</v>
      </c>
      <c r="AG131" s="15" t="e">
        <f>AE131*AE140</f>
        <v>#N/A</v>
      </c>
      <c r="AH131" s="16" t="e">
        <f>AE131*AE141</f>
        <v>#N/A</v>
      </c>
      <c r="AI131" s="24" t="e">
        <f>SUM(AE131:AH131)</f>
        <v>#N/A</v>
      </c>
      <c r="AK131" s="1" t="s">
        <v>22</v>
      </c>
      <c r="AL131" s="14" t="e">
        <f>AL130/AL135</f>
        <v>#N/A</v>
      </c>
      <c r="AM131" s="14" t="e">
        <f>AL131*AL139</f>
        <v>#N/A</v>
      </c>
      <c r="AN131" s="15" t="e">
        <f>AL131*AL140</f>
        <v>#N/A</v>
      </c>
      <c r="AO131" s="16" t="e">
        <f>AL131*AL141</f>
        <v>#N/A</v>
      </c>
      <c r="AP131" s="24" t="e">
        <f>SUM(AL131:AO131)</f>
        <v>#N/A</v>
      </c>
      <c r="AT131" s="55" t="s">
        <v>1007</v>
      </c>
      <c r="AU131" s="56" t="e">
        <f>AH137</f>
        <v>#N/A</v>
      </c>
      <c r="AV131" s="56" t="e">
        <f>AI137</f>
        <v>#N/A</v>
      </c>
      <c r="AW131" s="57">
        <f>AH138</f>
        <v>0</v>
      </c>
      <c r="AX131" s="57" t="e">
        <f>AI138</f>
        <v>#N/A</v>
      </c>
      <c r="AY131" s="57" t="e">
        <f>AH139</f>
        <v>#N/A</v>
      </c>
      <c r="AZ131" s="57" t="e">
        <f>AI139</f>
        <v>#N/A</v>
      </c>
    </row>
    <row r="132" spans="2:52" ht="16.5" x14ac:dyDescent="0.3">
      <c r="G132" s="21"/>
      <c r="N132" s="21"/>
      <c r="U132" s="21"/>
      <c r="AB132" s="21"/>
      <c r="AI132" s="21"/>
      <c r="AP132" s="21"/>
      <c r="AT132" s="55" t="s">
        <v>1008</v>
      </c>
      <c r="AU132" s="56" t="e">
        <f>AO137</f>
        <v>#N/A</v>
      </c>
      <c r="AV132" s="56" t="e">
        <f>AP137</f>
        <v>#N/A</v>
      </c>
      <c r="AW132" s="57">
        <f>AO138</f>
        <v>0</v>
      </c>
      <c r="AX132" s="57" t="e">
        <f>AP138</f>
        <v>#N/A</v>
      </c>
      <c r="AY132" s="57" t="e">
        <f>AO139</f>
        <v>#N/A</v>
      </c>
      <c r="AZ132" s="57" t="e">
        <f>AP139</f>
        <v>#N/A</v>
      </c>
    </row>
    <row r="133" spans="2:52" ht="16.5" x14ac:dyDescent="0.3">
      <c r="B133" s="1" t="s">
        <v>32</v>
      </c>
      <c r="C133" s="45">
        <f>C107</f>
        <v>531190</v>
      </c>
      <c r="I133" s="1" t="s">
        <v>32</v>
      </c>
      <c r="J133" s="45">
        <f>J107</f>
        <v>0</v>
      </c>
      <c r="P133" s="1" t="s">
        <v>32</v>
      </c>
      <c r="Q133" s="45">
        <f>Q107</f>
        <v>0</v>
      </c>
      <c r="W133" s="1" t="s">
        <v>32</v>
      </c>
      <c r="X133" s="45">
        <f>X107</f>
        <v>0</v>
      </c>
      <c r="AD133" s="1" t="s">
        <v>32</v>
      </c>
      <c r="AE133" s="45">
        <f>AE107</f>
        <v>0</v>
      </c>
      <c r="AK133" s="1" t="s">
        <v>32</v>
      </c>
      <c r="AL133" s="45">
        <f>AL107</f>
        <v>0</v>
      </c>
      <c r="AT133" s="1" t="s">
        <v>17</v>
      </c>
      <c r="AU133">
        <f>SUMIF(AU127:AU132,"&lt;&gt;#N/A")</f>
        <v>6.9309016681115274</v>
      </c>
      <c r="AV133" s="59">
        <f t="shared" ref="AV133:AZ133" si="46">SUMIF(AV127:AV132,"&lt;&gt;#N/A")</f>
        <v>1.8779446900413628</v>
      </c>
      <c r="AW133" s="46">
        <f t="shared" si="46"/>
        <v>270000</v>
      </c>
      <c r="AX133" s="46">
        <f t="shared" si="46"/>
        <v>74185.333424145007</v>
      </c>
      <c r="AY133" s="46">
        <f t="shared" si="46"/>
        <v>863857.84411986242</v>
      </c>
      <c r="AZ133" s="46">
        <f t="shared" si="46"/>
        <v>231315.31982531719</v>
      </c>
    </row>
    <row r="134" spans="2:52" ht="16.5" x14ac:dyDescent="0.3">
      <c r="B134" s="1" t="s">
        <v>979</v>
      </c>
      <c r="C134" s="13">
        <f>VLOOKUP($C$160,Multipliers!$A$2:$T$948,16,FALSE)</f>
        <v>8.0231970054899998E-6</v>
      </c>
      <c r="I134" s="1" t="s">
        <v>979</v>
      </c>
      <c r="J134" s="13" t="e">
        <f>VLOOKUP($J$160,Multipliers!$A$2:$T$948,16,FALSE)</f>
        <v>#N/A</v>
      </c>
      <c r="P134" s="1" t="s">
        <v>979</v>
      </c>
      <c r="Q134" s="13" t="e">
        <f>VLOOKUP($Q$160,Multipliers!$A$2:$T$948,16,FALSE)</f>
        <v>#N/A</v>
      </c>
      <c r="W134" s="1" t="s">
        <v>979</v>
      </c>
      <c r="X134" s="13" t="e">
        <f>VLOOKUP(X133,Multipliers!$A$2:$T$948,16,FALSE)</f>
        <v>#N/A</v>
      </c>
      <c r="AD134" s="1" t="s">
        <v>979</v>
      </c>
      <c r="AE134" s="13" t="e">
        <f>VLOOKUP(AE133,Multipliers!$A$2:$T$948,16,FALSE)</f>
        <v>#N/A</v>
      </c>
      <c r="AK134" s="1" t="s">
        <v>979</v>
      </c>
      <c r="AL134" s="13" t="e">
        <f>VLOOKUP(AL133,Multipliers!$A$2:$T$948,16,FALSE)</f>
        <v>#N/A</v>
      </c>
    </row>
    <row r="135" spans="2:52" ht="16.5" x14ac:dyDescent="0.3">
      <c r="B135" s="1" t="s">
        <v>980</v>
      </c>
      <c r="C135" s="13">
        <f>VLOOKUP($C$160,Multipliers!$A$2:$T$948,17,FALSE)</f>
        <v>0.31255142479499998</v>
      </c>
      <c r="I135" s="1" t="s">
        <v>980</v>
      </c>
      <c r="J135" s="13" t="e">
        <f>VLOOKUP($J$160,Multipliers!$A$2:$T$948,17,FALSE)</f>
        <v>#N/A</v>
      </c>
      <c r="P135" s="1" t="s">
        <v>980</v>
      </c>
      <c r="Q135" s="13" t="e">
        <f>VLOOKUP(Q133,Multipliers!$A$2:$T$948,17,FALSE)</f>
        <v>#N/A</v>
      </c>
      <c r="W135" s="1" t="s">
        <v>980</v>
      </c>
      <c r="X135" s="13" t="e">
        <f>VLOOKUP(X133,Multipliers!$A$2:$T$948,17,FALSE)</f>
        <v>#N/A</v>
      </c>
      <c r="AD135" s="1" t="s">
        <v>980</v>
      </c>
      <c r="AE135" s="13" t="e">
        <f>VLOOKUP(AE133,Multipliers!$A$2:$T$948,17,FALSE)</f>
        <v>#N/A</v>
      </c>
      <c r="AK135" s="1" t="s">
        <v>980</v>
      </c>
      <c r="AL135" s="13" t="e">
        <f>VLOOKUP(AL133,Multipliers!$A$2:$T$948,17,FALSE)</f>
        <v>#N/A</v>
      </c>
    </row>
    <row r="136" spans="2:52" x14ac:dyDescent="0.25">
      <c r="C136" s="21"/>
      <c r="F136" t="s">
        <v>15</v>
      </c>
      <c r="G136" t="s">
        <v>16</v>
      </c>
      <c r="J136" s="21"/>
      <c r="M136" t="s">
        <v>15</v>
      </c>
      <c r="N136" t="s">
        <v>16</v>
      </c>
      <c r="Q136" s="21"/>
      <c r="T136" t="s">
        <v>15</v>
      </c>
      <c r="U136" t="s">
        <v>16</v>
      </c>
      <c r="X136" s="21"/>
      <c r="AA136" t="s">
        <v>15</v>
      </c>
      <c r="AB136" t="s">
        <v>16</v>
      </c>
      <c r="AE136" s="21"/>
      <c r="AH136" t="s">
        <v>15</v>
      </c>
      <c r="AI136" t="s">
        <v>16</v>
      </c>
      <c r="AL136" s="21"/>
      <c r="AO136" t="s">
        <v>15</v>
      </c>
      <c r="AP136" t="s">
        <v>16</v>
      </c>
    </row>
    <row r="137" spans="2:52" ht="16.5" x14ac:dyDescent="0.3">
      <c r="B137" s="1" t="s">
        <v>981</v>
      </c>
      <c r="E137" s="1" t="s">
        <v>14</v>
      </c>
      <c r="F137" s="67">
        <f>C129</f>
        <v>6.9309016681115274</v>
      </c>
      <c r="G137" s="67">
        <f>SUM(D129:F129)</f>
        <v>1.8779446900413628</v>
      </c>
      <c r="I137" s="1" t="s">
        <v>981</v>
      </c>
      <c r="L137" s="1" t="s">
        <v>14</v>
      </c>
      <c r="M137" s="67" t="e">
        <f>J129</f>
        <v>#N/A</v>
      </c>
      <c r="N137" s="67" t="e">
        <f>SUM(K129:M129)</f>
        <v>#N/A</v>
      </c>
      <c r="P137" s="1" t="s">
        <v>981</v>
      </c>
      <c r="S137" s="1" t="s">
        <v>14</v>
      </c>
      <c r="T137" s="67" t="e">
        <f>Q129</f>
        <v>#N/A</v>
      </c>
      <c r="U137" s="67" t="e">
        <f>SUM(R129:T129)</f>
        <v>#N/A</v>
      </c>
      <c r="W137" s="1" t="s">
        <v>981</v>
      </c>
      <c r="Z137" s="1" t="s">
        <v>14</v>
      </c>
      <c r="AA137" s="67" t="e">
        <f>X129</f>
        <v>#N/A</v>
      </c>
      <c r="AB137" s="67" t="e">
        <f>SUM(Y129:AA129)</f>
        <v>#N/A</v>
      </c>
      <c r="AD137" s="1" t="s">
        <v>981</v>
      </c>
      <c r="AG137" s="1" t="s">
        <v>14</v>
      </c>
      <c r="AH137" s="67" t="e">
        <f>AE129</f>
        <v>#N/A</v>
      </c>
      <c r="AI137" s="67" t="e">
        <f>SUM(AF129:AH129)</f>
        <v>#N/A</v>
      </c>
      <c r="AK137" s="1" t="s">
        <v>981</v>
      </c>
      <c r="AN137" s="1" t="s">
        <v>14</v>
      </c>
      <c r="AO137" s="67" t="e">
        <f>AL129</f>
        <v>#N/A</v>
      </c>
      <c r="AP137" s="67" t="e">
        <f>SUM(AM129:AO129)</f>
        <v>#N/A</v>
      </c>
      <c r="AT137" s="69"/>
      <c r="AU137" s="102" t="s">
        <v>15</v>
      </c>
      <c r="AV137" s="102" t="s">
        <v>16</v>
      </c>
      <c r="AW137" s="102" t="s">
        <v>17</v>
      </c>
    </row>
    <row r="138" spans="2:52" ht="16.5" x14ac:dyDescent="0.3">
      <c r="C138" s="22"/>
      <c r="E138" s="1" t="s">
        <v>23</v>
      </c>
      <c r="F138" s="46">
        <f t="shared" ref="F138:F139" si="47">C130</f>
        <v>270000</v>
      </c>
      <c r="G138" s="46">
        <f t="shared" ref="G138:G139" si="48">SUM(D130:F130)</f>
        <v>74185.333424145007</v>
      </c>
      <c r="J138" s="22"/>
      <c r="L138" s="1" t="s">
        <v>23</v>
      </c>
      <c r="M138" s="46">
        <f>J130</f>
        <v>0</v>
      </c>
      <c r="N138" s="46" t="e">
        <f t="shared" ref="N138:N139" si="49">SUM(K130:M130)</f>
        <v>#N/A</v>
      </c>
      <c r="Q138" s="22"/>
      <c r="S138" s="1" t="s">
        <v>23</v>
      </c>
      <c r="T138" s="46">
        <f t="shared" ref="T138:T139" si="50">Q130</f>
        <v>0</v>
      </c>
      <c r="U138" s="46" t="e">
        <f t="shared" ref="U138:U139" si="51">SUM(R130:T130)</f>
        <v>#N/A</v>
      </c>
      <c r="X138" s="22"/>
      <c r="Z138" s="1" t="s">
        <v>23</v>
      </c>
      <c r="AA138" s="46">
        <f t="shared" ref="AA138:AA139" si="52">X130</f>
        <v>0</v>
      </c>
      <c r="AB138" s="46" t="e">
        <f t="shared" ref="AB138:AB139" si="53">SUM(Y130:AA130)</f>
        <v>#N/A</v>
      </c>
      <c r="AE138" s="22"/>
      <c r="AG138" s="1" t="s">
        <v>23</v>
      </c>
      <c r="AH138" s="46">
        <f t="shared" ref="AH138:AH139" si="54">AE130</f>
        <v>0</v>
      </c>
      <c r="AI138" s="46" t="e">
        <f t="shared" ref="AI138:AI139" si="55">SUM(AF130:AH130)</f>
        <v>#N/A</v>
      </c>
      <c r="AL138" s="22"/>
      <c r="AN138" s="1" t="s">
        <v>23</v>
      </c>
      <c r="AO138" s="46">
        <f t="shared" ref="AO138:AO139" si="56">AL130</f>
        <v>0</v>
      </c>
      <c r="AP138" s="46" t="e">
        <f t="shared" ref="AP138:AP139" si="57">SUM(AM130:AO130)</f>
        <v>#N/A</v>
      </c>
      <c r="AT138" t="s">
        <v>14</v>
      </c>
      <c r="AU138" s="51">
        <f>AU133</f>
        <v>6.9309016681115274</v>
      </c>
      <c r="AV138" s="51">
        <f>AV133</f>
        <v>1.8779446900413628</v>
      </c>
      <c r="AW138" s="51">
        <f>SUM(AU138:AV138)</f>
        <v>8.8088463581528895</v>
      </c>
    </row>
    <row r="139" spans="2:52" ht="16.5" x14ac:dyDescent="0.3">
      <c r="B139" s="1" t="s">
        <v>81</v>
      </c>
      <c r="C139" s="13">
        <f>VLOOKUP($C$160,Multipliers!$A$2:$T$948,3,FALSE)</f>
        <v>0.182231347524</v>
      </c>
      <c r="E139" s="1" t="s">
        <v>22</v>
      </c>
      <c r="F139" s="46">
        <f t="shared" si="47"/>
        <v>863857.84411986242</v>
      </c>
      <c r="G139" s="46">
        <f t="shared" si="48"/>
        <v>231315.31982531719</v>
      </c>
      <c r="I139" s="1" t="s">
        <v>81</v>
      </c>
      <c r="J139" s="13" t="e">
        <f>VLOOKUP($J$160,Multipliers!$A$2:$T$948,3,FALSE)</f>
        <v>#N/A</v>
      </c>
      <c r="L139" s="1" t="s">
        <v>22</v>
      </c>
      <c r="M139" s="46" t="e">
        <f t="shared" ref="M139" si="58">J131</f>
        <v>#N/A</v>
      </c>
      <c r="N139" s="46" t="e">
        <f t="shared" si="49"/>
        <v>#N/A</v>
      </c>
      <c r="P139" s="1" t="s">
        <v>81</v>
      </c>
      <c r="Q139" s="13" t="e">
        <f>VLOOKUP($Q$160,Multipliers!$A$2:$T$948,3,FALSE)</f>
        <v>#N/A</v>
      </c>
      <c r="S139" s="1" t="s">
        <v>22</v>
      </c>
      <c r="T139" s="46" t="e">
        <f t="shared" si="50"/>
        <v>#N/A</v>
      </c>
      <c r="U139" s="46" t="e">
        <f t="shared" si="51"/>
        <v>#N/A</v>
      </c>
      <c r="W139" s="1" t="s">
        <v>81</v>
      </c>
      <c r="X139" s="13" t="e">
        <f>VLOOKUP($X$160,Multipliers!$A$2:$T$948,3,FALSE)</f>
        <v>#N/A</v>
      </c>
      <c r="Z139" s="1" t="s">
        <v>22</v>
      </c>
      <c r="AA139" s="46" t="e">
        <f t="shared" si="52"/>
        <v>#N/A</v>
      </c>
      <c r="AB139" s="46" t="e">
        <f t="shared" si="53"/>
        <v>#N/A</v>
      </c>
      <c r="AD139" s="1" t="s">
        <v>81</v>
      </c>
      <c r="AE139" s="13" t="e">
        <f>VLOOKUP($AE$160,Multipliers!$A$2:$T$948,3,FALSE)</f>
        <v>#N/A</v>
      </c>
      <c r="AG139" s="1" t="s">
        <v>22</v>
      </c>
      <c r="AH139" s="46" t="e">
        <f t="shared" si="54"/>
        <v>#N/A</v>
      </c>
      <c r="AI139" s="46" t="e">
        <f t="shared" si="55"/>
        <v>#N/A</v>
      </c>
      <c r="AK139" s="1" t="s">
        <v>81</v>
      </c>
      <c r="AL139" s="13" t="e">
        <f>VLOOKUP($AL$160,Multipliers!$A$2:$T$948,3,FALSE)</f>
        <v>#N/A</v>
      </c>
      <c r="AN139" s="1" t="s">
        <v>22</v>
      </c>
      <c r="AO139" s="46" t="e">
        <f t="shared" si="56"/>
        <v>#N/A</v>
      </c>
      <c r="AP139" s="46" t="e">
        <f t="shared" si="57"/>
        <v>#N/A</v>
      </c>
      <c r="AT139" t="s">
        <v>23</v>
      </c>
      <c r="AU139" s="53">
        <f>AW133</f>
        <v>270000</v>
      </c>
      <c r="AV139" s="53">
        <f>AX133</f>
        <v>74185.333424145007</v>
      </c>
      <c r="AW139" s="53">
        <f>SUM(AU139:AV139)</f>
        <v>344185.33342414501</v>
      </c>
    </row>
    <row r="140" spans="2:52" ht="16.5" x14ac:dyDescent="0.3">
      <c r="B140" s="1" t="s">
        <v>82</v>
      </c>
      <c r="C140" s="13">
        <f>VLOOKUP($C$160,Multipliers!$A$2:$T$948,4,FALSE)</f>
        <v>2.8536131161100001E-2</v>
      </c>
      <c r="I140" s="1" t="s">
        <v>82</v>
      </c>
      <c r="J140" s="13" t="e">
        <f>VLOOKUP($J$160,Multipliers!$A$2:$T$948,4,FALSE)</f>
        <v>#N/A</v>
      </c>
      <c r="P140" s="1" t="s">
        <v>82</v>
      </c>
      <c r="Q140" s="13" t="e">
        <f>VLOOKUP($Q$160,Multipliers!$A$2:$T$948,4,FALSE)</f>
        <v>#N/A</v>
      </c>
      <c r="W140" s="1" t="s">
        <v>82</v>
      </c>
      <c r="X140" s="13" t="e">
        <f>VLOOKUP($X$160,Multipliers!$A$2:$T$948,4,FALSE)</f>
        <v>#N/A</v>
      </c>
      <c r="AD140" s="1" t="s">
        <v>82</v>
      </c>
      <c r="AE140" s="13" t="e">
        <f>VLOOKUP($AE$160,Multipliers!$A$2:$T$948,4,FALSE)</f>
        <v>#N/A</v>
      </c>
      <c r="AK140" s="1" t="s">
        <v>82</v>
      </c>
      <c r="AL140" s="13" t="e">
        <f>VLOOKUP($AL$160,Multipliers!$A$2:$T$948,4,FALSE)</f>
        <v>#N/A</v>
      </c>
      <c r="AT140" t="s">
        <v>22</v>
      </c>
      <c r="AU140" s="53">
        <f>AY133</f>
        <v>863857.84411986242</v>
      </c>
      <c r="AV140" s="53">
        <f>AZ133</f>
        <v>231315.31982531719</v>
      </c>
      <c r="AW140" s="53">
        <f>SUM(AU140:AV140)</f>
        <v>1095173.1639451797</v>
      </c>
    </row>
    <row r="141" spans="2:52" ht="16.5" x14ac:dyDescent="0.3">
      <c r="B141" s="1" t="s">
        <v>83</v>
      </c>
      <c r="C141" s="13">
        <f>VLOOKUP($C$160,Multipliers!$A$2:$T$948,5,FALSE)</f>
        <v>5.7002642753099998E-2</v>
      </c>
      <c r="I141" s="1" t="s">
        <v>83</v>
      </c>
      <c r="J141" s="13" t="e">
        <f>VLOOKUP($J$160,Multipliers!$A$2:$T$948,5,FALSE)</f>
        <v>#N/A</v>
      </c>
      <c r="P141" s="1" t="s">
        <v>83</v>
      </c>
      <c r="Q141" s="13" t="e">
        <f>VLOOKUP($Q$160,Multipliers!$A$2:$T$948,5,FALSE)</f>
        <v>#N/A</v>
      </c>
      <c r="W141" s="1" t="s">
        <v>83</v>
      </c>
      <c r="X141" s="13" t="e">
        <f>VLOOKUP($X$160,Multipliers!$A$2:$T$948,5,FALSE)</f>
        <v>#N/A</v>
      </c>
      <c r="AD141" s="1" t="s">
        <v>83</v>
      </c>
      <c r="AE141" s="13" t="e">
        <f>VLOOKUP($AE$160,Multipliers!$A$2:$T$948,5,FALSE)</f>
        <v>#N/A</v>
      </c>
      <c r="AK141" s="1" t="s">
        <v>83</v>
      </c>
      <c r="AL141" s="13" t="e">
        <f>VLOOKUP($AL$160,Multipliers!$A$2:$T$948,5,FALSE)</f>
        <v>#N/A</v>
      </c>
    </row>
    <row r="142" spans="2:52" ht="16.5" x14ac:dyDescent="0.3">
      <c r="B142" s="1" t="s">
        <v>84</v>
      </c>
      <c r="C142" s="13">
        <f>VLOOKUP($C$160,Multipliers!$A$2:$T$948,6,FALSE)</f>
        <v>0.20718585389700001</v>
      </c>
      <c r="I142" s="1" t="s">
        <v>84</v>
      </c>
      <c r="J142" s="13" t="e">
        <f>VLOOKUP($J$160,Multipliers!$A$2:$T$948,6,FALSE)</f>
        <v>#N/A</v>
      </c>
      <c r="P142" s="1" t="s">
        <v>84</v>
      </c>
      <c r="Q142" s="13" t="e">
        <f>VLOOKUP($Q$160,Multipliers!$A$2:$T$948,6,FALSE)</f>
        <v>#N/A</v>
      </c>
      <c r="W142" s="1" t="s">
        <v>84</v>
      </c>
      <c r="X142" s="13" t="e">
        <f>VLOOKUP($X$160,Multipliers!$A$2:$T$948,6,FALSE)</f>
        <v>#N/A</v>
      </c>
      <c r="AD142" s="1" t="s">
        <v>84</v>
      </c>
      <c r="AE142" s="13" t="e">
        <f>VLOOKUP($AE$160,Multipliers!$A$2:$T$948,6,FALSE)</f>
        <v>#N/A</v>
      </c>
      <c r="AK142" s="1" t="s">
        <v>84</v>
      </c>
      <c r="AL142" s="13" t="e">
        <f>VLOOKUP($AL$160,Multipliers!$A$2:$T$948,6,FALSE)</f>
        <v>#N/A</v>
      </c>
    </row>
    <row r="143" spans="2:52" ht="16.5" x14ac:dyDescent="0.3">
      <c r="B143" s="1" t="s">
        <v>85</v>
      </c>
      <c r="C143" s="13">
        <f>VLOOKUP($C$160,Multipliers!$A$2:$T$948,7,FALSE)</f>
        <v>2.8366805994400002E-2</v>
      </c>
      <c r="I143" s="1" t="s">
        <v>85</v>
      </c>
      <c r="J143" s="13" t="e">
        <f>VLOOKUP($J$160,Multipliers!$A$2:$T$948,7,FALSE)</f>
        <v>#N/A</v>
      </c>
      <c r="P143" s="1" t="s">
        <v>85</v>
      </c>
      <c r="Q143" s="13" t="e">
        <f>VLOOKUP($Q$160,Multipliers!$A$2:$T$948,7,FALSE)</f>
        <v>#N/A</v>
      </c>
      <c r="W143" s="1" t="s">
        <v>85</v>
      </c>
      <c r="X143" s="13" t="e">
        <f>VLOOKUP($X$160,Multipliers!$A$2:$T$948,7,FALSE)</f>
        <v>#N/A</v>
      </c>
      <c r="AD143" s="1" t="s">
        <v>85</v>
      </c>
      <c r="AE143" s="13" t="e">
        <f>VLOOKUP($AE$160,Multipliers!$A$2:$T$948,7,FALSE)</f>
        <v>#N/A</v>
      </c>
      <c r="AK143" s="1" t="s">
        <v>85</v>
      </c>
      <c r="AL143" s="13" t="e">
        <f>VLOOKUP($AL$160,Multipliers!$A$2:$T$948,7,FALSE)</f>
        <v>#N/A</v>
      </c>
      <c r="AP143" t="s">
        <v>1020</v>
      </c>
    </row>
    <row r="144" spans="2:52" ht="16.5" x14ac:dyDescent="0.3">
      <c r="B144" s="1" t="s">
        <v>86</v>
      </c>
      <c r="C144" s="13">
        <f>VLOOKUP($C$160,Multipliers!$A$2:$T$948,8,FALSE)</f>
        <v>3.5399776020600002E-2</v>
      </c>
      <c r="F144" s="47"/>
      <c r="I144" s="1" t="s">
        <v>86</v>
      </c>
      <c r="J144" s="13" t="e">
        <f>VLOOKUP($J$160,Multipliers!$A$2:$T$948,8,FALSE)</f>
        <v>#N/A</v>
      </c>
      <c r="P144" s="1" t="s">
        <v>86</v>
      </c>
      <c r="Q144" s="13" t="e">
        <f>VLOOKUP($Q$160,Multipliers!$A$2:$T$948,8,FALSE)</f>
        <v>#N/A</v>
      </c>
      <c r="W144" s="1" t="s">
        <v>86</v>
      </c>
      <c r="X144" s="13" t="e">
        <f>VLOOKUP($X$160,Multipliers!$A$2:$T$948,8,FALSE)</f>
        <v>#N/A</v>
      </c>
      <c r="AD144" s="1" t="s">
        <v>86</v>
      </c>
      <c r="AE144" s="13" t="e">
        <f>VLOOKUP($AE$160,Multipliers!$A$2:$T$948,8,FALSE)</f>
        <v>#N/A</v>
      </c>
      <c r="AK144" s="1" t="s">
        <v>86</v>
      </c>
      <c r="AL144" s="13" t="e">
        <f>VLOOKUP($AL$160,Multipliers!$A$2:$T$948,8,FALSE)</f>
        <v>#N/A</v>
      </c>
      <c r="AS144" s="69"/>
    </row>
    <row r="145" spans="2:52" ht="16.5" x14ac:dyDescent="0.3">
      <c r="B145" s="1" t="s">
        <v>87</v>
      </c>
      <c r="C145" s="13">
        <f>VLOOKUP($C$160,Multipliers!$A$2:$T$948,9,FALSE)</f>
        <v>0.205117914821</v>
      </c>
      <c r="I145" s="1" t="s">
        <v>87</v>
      </c>
      <c r="J145" s="13" t="e">
        <f>VLOOKUP($J$160,Multipliers!$A$2:$T$948,9,FALSE)</f>
        <v>#N/A</v>
      </c>
      <c r="P145" s="1" t="s">
        <v>87</v>
      </c>
      <c r="Q145" s="13" t="e">
        <f>VLOOKUP($Q$160,Multipliers!$A$2:$T$948,9,FALSE)</f>
        <v>#N/A</v>
      </c>
      <c r="W145" s="1" t="s">
        <v>87</v>
      </c>
      <c r="X145" s="13" t="e">
        <f>VLOOKUP($X$160,Multipliers!$A$2:$T$948,9,FALSE)</f>
        <v>#N/A</v>
      </c>
      <c r="AD145" s="1" t="s">
        <v>87</v>
      </c>
      <c r="AE145" s="13" t="e">
        <f>VLOOKUP($AE$160,Multipliers!$A$2:$T$948,9,FALSE)</f>
        <v>#N/A</v>
      </c>
      <c r="AK145" s="1" t="s">
        <v>87</v>
      </c>
      <c r="AL145" s="13" t="e">
        <f>VLOOKUP($AL$160,Multipliers!$A$2:$T$948,9,FALSE)</f>
        <v>#N/A</v>
      </c>
    </row>
    <row r="146" spans="2:52" ht="16.5" x14ac:dyDescent="0.3">
      <c r="B146" s="1" t="s">
        <v>88</v>
      </c>
      <c r="C146" s="13">
        <f>VLOOKUP($C$160,Multipliers!$A$2:$T$948,10,FALSE)</f>
        <v>3.0516630346499998E-2</v>
      </c>
      <c r="F146" s="46"/>
      <c r="I146" s="1" t="s">
        <v>88</v>
      </c>
      <c r="J146" s="13" t="e">
        <f>VLOOKUP($J$160,Multipliers!$A$2:$T$948,10,FALSE)</f>
        <v>#N/A</v>
      </c>
      <c r="P146" s="1" t="s">
        <v>88</v>
      </c>
      <c r="Q146" s="13" t="e">
        <f>VLOOKUP($Q$160,Multipliers!$A$2:$T$948,10,FALSE)</f>
        <v>#N/A</v>
      </c>
      <c r="W146" s="1" t="s">
        <v>88</v>
      </c>
      <c r="X146" s="13" t="e">
        <f>VLOOKUP($X$160,Multipliers!$A$2:$T$948,10,FALSE)</f>
        <v>#N/A</v>
      </c>
      <c r="AD146" s="1" t="s">
        <v>88</v>
      </c>
      <c r="AE146" s="13" t="e">
        <f>VLOOKUP($AE$160,Multipliers!$A$2:$T$948,10,FALSE)</f>
        <v>#N/A</v>
      </c>
      <c r="AK146" s="1" t="s">
        <v>88</v>
      </c>
      <c r="AL146" s="13" t="e">
        <f>VLOOKUP($AL$160,Multipliers!$A$2:$T$948,10,FALSE)</f>
        <v>#N/A</v>
      </c>
    </row>
    <row r="147" spans="2:52" ht="16.5" x14ac:dyDescent="0.3">
      <c r="B147" s="1" t="s">
        <v>89</v>
      </c>
      <c r="C147" s="13">
        <f>VLOOKUP($C$160,Multipliers!$A$2:$T$948,11,FALSE)</f>
        <v>3.9125948995999998E-2</v>
      </c>
      <c r="I147" s="1" t="s">
        <v>89</v>
      </c>
      <c r="J147" s="13" t="e">
        <f>VLOOKUP($J$160,Multipliers!$A$2:$T$948,11,FALSE)</f>
        <v>#N/A</v>
      </c>
      <c r="P147" s="1" t="s">
        <v>89</v>
      </c>
      <c r="Q147" s="13" t="e">
        <f>VLOOKUP($Q$160,Multipliers!$A$2:$T$948,11,FALSE)</f>
        <v>#N/A</v>
      </c>
      <c r="W147" s="1" t="s">
        <v>89</v>
      </c>
      <c r="X147" s="13" t="e">
        <f>VLOOKUP($X$160,Multipliers!$A$2:$T$948,11,FALSE)</f>
        <v>#N/A</v>
      </c>
      <c r="AD147" s="1" t="s">
        <v>89</v>
      </c>
      <c r="AE147" s="13" t="e">
        <f>VLOOKUP($AE$160,Multipliers!$A$2:$T$948,11,FALSE)</f>
        <v>#N/A</v>
      </c>
      <c r="AK147" s="1" t="s">
        <v>89</v>
      </c>
      <c r="AL147" s="13" t="e">
        <f>VLOOKUP($AL$160,Multipliers!$A$2:$T$948,11,FALSE)</f>
        <v>#N/A</v>
      </c>
    </row>
    <row r="151" spans="2:52" ht="16.5" x14ac:dyDescent="0.25">
      <c r="B151" s="471" t="s">
        <v>992</v>
      </c>
      <c r="C151" s="471"/>
      <c r="D151" s="471"/>
      <c r="E151" s="471"/>
      <c r="F151" s="103"/>
      <c r="G151" s="103"/>
      <c r="H151" s="103"/>
      <c r="I151" s="103"/>
      <c r="J151" s="103"/>
      <c r="K151" s="103"/>
      <c r="L151" s="103"/>
      <c r="M151" s="103"/>
      <c r="N151" s="103"/>
      <c r="O151" s="103"/>
      <c r="P151" s="103"/>
      <c r="Q151" s="103"/>
      <c r="R151" s="103"/>
      <c r="S151" s="103"/>
      <c r="T151" s="103"/>
      <c r="U151" s="103"/>
      <c r="V151" s="103"/>
      <c r="W151" s="103"/>
      <c r="X151" s="103"/>
      <c r="Y151" s="103"/>
      <c r="Z151" s="103"/>
      <c r="AA151" s="103"/>
      <c r="AB151" s="103"/>
      <c r="AC151" s="103"/>
      <c r="AD151" s="103"/>
      <c r="AE151" s="103"/>
      <c r="AF151" s="103"/>
      <c r="AG151" s="103"/>
      <c r="AH151" s="103"/>
      <c r="AI151" s="103"/>
      <c r="AJ151" s="103"/>
      <c r="AK151" s="103"/>
      <c r="AL151" s="103"/>
      <c r="AM151" s="103"/>
      <c r="AN151" s="103"/>
      <c r="AO151" s="103"/>
      <c r="AP151" s="103"/>
      <c r="AQ151" s="103"/>
      <c r="AR151" s="103"/>
      <c r="AS151" s="103"/>
      <c r="AT151" s="103"/>
      <c r="AU151" s="103"/>
      <c r="AV151" s="103"/>
      <c r="AW151" s="103"/>
      <c r="AX151" s="103"/>
      <c r="AY151" s="103"/>
      <c r="AZ151" s="103"/>
    </row>
    <row r="152" spans="2:52" ht="16.5" x14ac:dyDescent="0.25">
      <c r="B152" s="23"/>
      <c r="C152" s="23"/>
      <c r="D152" s="23"/>
      <c r="E152" s="23"/>
    </row>
    <row r="153" spans="2:52" ht="16.5" x14ac:dyDescent="0.3">
      <c r="B153" s="105" t="s">
        <v>982</v>
      </c>
      <c r="C153" s="23"/>
      <c r="D153" s="23"/>
      <c r="E153" s="23"/>
      <c r="I153" s="105" t="s">
        <v>983</v>
      </c>
      <c r="J153" s="23"/>
      <c r="K153" s="23"/>
      <c r="L153" s="23"/>
      <c r="P153" s="105" t="s">
        <v>987</v>
      </c>
      <c r="Q153" s="23"/>
      <c r="R153" s="23"/>
      <c r="S153" s="23"/>
      <c r="W153" s="105" t="s">
        <v>995</v>
      </c>
      <c r="X153" s="23"/>
      <c r="Y153" s="23"/>
      <c r="Z153" s="23"/>
      <c r="AD153" s="105" t="s">
        <v>996</v>
      </c>
      <c r="AE153" s="23"/>
      <c r="AF153" s="23"/>
      <c r="AG153" s="23"/>
      <c r="AK153" s="105" t="s">
        <v>997</v>
      </c>
      <c r="AL153" s="23"/>
      <c r="AM153" s="23"/>
      <c r="AN153" s="23"/>
      <c r="AT153" s="104"/>
      <c r="AU153" s="104" t="s">
        <v>84</v>
      </c>
      <c r="AV153" s="104" t="s">
        <v>85</v>
      </c>
      <c r="AW153" s="104" t="s">
        <v>87</v>
      </c>
      <c r="AX153" s="104" t="s">
        <v>88</v>
      </c>
      <c r="AY153" s="104" t="s">
        <v>1004</v>
      </c>
      <c r="AZ153" s="104" t="s">
        <v>82</v>
      </c>
    </row>
    <row r="154" spans="2:52" ht="16.5" x14ac:dyDescent="0.3">
      <c r="B154" s="23"/>
      <c r="C154" s="23"/>
      <c r="D154" s="23"/>
      <c r="E154" s="23"/>
      <c r="I154" s="23"/>
      <c r="J154" s="23"/>
      <c r="K154" s="23"/>
      <c r="L154" s="23"/>
      <c r="P154" s="23"/>
      <c r="Q154" s="23"/>
      <c r="R154" s="23"/>
      <c r="S154" s="23"/>
      <c r="W154" s="23"/>
      <c r="X154" s="23"/>
      <c r="Y154" s="23"/>
      <c r="Z154" s="23"/>
      <c r="AD154" s="23"/>
      <c r="AE154" s="23"/>
      <c r="AF154" s="23"/>
      <c r="AG154" s="23"/>
      <c r="AK154" s="23"/>
      <c r="AL154" s="23"/>
      <c r="AM154" s="23"/>
      <c r="AN154" s="23"/>
      <c r="AT154" s="55" t="s">
        <v>1001</v>
      </c>
      <c r="AU154" s="56">
        <f>F164</f>
        <v>4.5</v>
      </c>
      <c r="AV154" s="56">
        <f>G164</f>
        <v>1.2192859616039999</v>
      </c>
      <c r="AW154" s="57">
        <f>F165</f>
        <v>175301.86665179639</v>
      </c>
      <c r="AX154" s="57">
        <f>G165</f>
        <v>48166.027509031555</v>
      </c>
      <c r="AY154" s="57">
        <f>F166</f>
        <v>560873.67628151271</v>
      </c>
      <c r="AZ154" s="57">
        <f>G166</f>
        <v>150185.21240939034</v>
      </c>
    </row>
    <row r="155" spans="2:52" ht="16.5" x14ac:dyDescent="0.3">
      <c r="B155" s="1"/>
      <c r="C155" s="20" t="s">
        <v>978</v>
      </c>
      <c r="D155" s="1" t="s">
        <v>15</v>
      </c>
      <c r="E155" s="1" t="s">
        <v>16</v>
      </c>
      <c r="F155" s="1" t="s">
        <v>977</v>
      </c>
      <c r="G155" s="1" t="s">
        <v>17</v>
      </c>
      <c r="I155" s="1"/>
      <c r="J155" s="20" t="s">
        <v>978</v>
      </c>
      <c r="K155" s="1" t="s">
        <v>15</v>
      </c>
      <c r="L155" s="1" t="s">
        <v>16</v>
      </c>
      <c r="M155" s="1" t="s">
        <v>977</v>
      </c>
      <c r="N155" s="1" t="s">
        <v>17</v>
      </c>
      <c r="P155" s="1"/>
      <c r="Q155" s="20" t="s">
        <v>978</v>
      </c>
      <c r="R155" s="1" t="s">
        <v>15</v>
      </c>
      <c r="S155" s="1" t="s">
        <v>16</v>
      </c>
      <c r="T155" s="1" t="s">
        <v>977</v>
      </c>
      <c r="U155" s="1" t="s">
        <v>17</v>
      </c>
      <c r="W155" s="1"/>
      <c r="X155" s="20" t="s">
        <v>978</v>
      </c>
      <c r="Y155" s="1" t="s">
        <v>15</v>
      </c>
      <c r="Z155" s="1" t="s">
        <v>16</v>
      </c>
      <c r="AA155" s="1" t="s">
        <v>977</v>
      </c>
      <c r="AB155" s="1" t="s">
        <v>17</v>
      </c>
      <c r="AD155" s="1"/>
      <c r="AE155" s="20" t="s">
        <v>978</v>
      </c>
      <c r="AF155" s="1" t="s">
        <v>15</v>
      </c>
      <c r="AG155" s="1" t="s">
        <v>16</v>
      </c>
      <c r="AH155" s="1" t="s">
        <v>977</v>
      </c>
      <c r="AI155" s="1" t="s">
        <v>17</v>
      </c>
      <c r="AK155" s="1"/>
      <c r="AL155" s="20" t="s">
        <v>978</v>
      </c>
      <c r="AM155" s="1" t="s">
        <v>15</v>
      </c>
      <c r="AN155" s="1" t="s">
        <v>16</v>
      </c>
      <c r="AO155" s="1" t="s">
        <v>977</v>
      </c>
      <c r="AP155" s="1" t="s">
        <v>17</v>
      </c>
      <c r="AT155" s="55" t="s">
        <v>1002</v>
      </c>
      <c r="AU155" s="56">
        <f>M164</f>
        <v>0</v>
      </c>
      <c r="AV155" s="56" t="e">
        <f>N164</f>
        <v>#N/A</v>
      </c>
      <c r="AW155" s="57" t="e">
        <f>M165</f>
        <v>#N/A</v>
      </c>
      <c r="AX155" s="57" t="e">
        <f>N165</f>
        <v>#N/A</v>
      </c>
      <c r="AY155" s="57" t="e">
        <f>M166</f>
        <v>#N/A</v>
      </c>
      <c r="AZ155" s="57" t="e">
        <f>N166</f>
        <v>#N/A</v>
      </c>
    </row>
    <row r="156" spans="2:52" ht="16.5" x14ac:dyDescent="0.3">
      <c r="B156" s="1" t="s">
        <v>14</v>
      </c>
      <c r="C156" s="17">
        <f>Input!D75</f>
        <v>4.5</v>
      </c>
      <c r="D156" s="38">
        <f>C156*C169</f>
        <v>0.9323363425365</v>
      </c>
      <c r="E156" s="38">
        <f>C156*C170</f>
        <v>0.12765062697480001</v>
      </c>
      <c r="F156" s="38">
        <f>C156*C171</f>
        <v>0.15929899209270001</v>
      </c>
      <c r="G156" s="19">
        <f>SUM(C156:F156)</f>
        <v>5.7192859616040002</v>
      </c>
      <c r="H156" s="12"/>
      <c r="I156" s="1" t="s">
        <v>14</v>
      </c>
      <c r="J156" s="17">
        <f>Input!D76</f>
        <v>0</v>
      </c>
      <c r="K156" s="38" t="e">
        <f>J156*J169</f>
        <v>#N/A</v>
      </c>
      <c r="L156" s="38" t="e">
        <f>J156*J170</f>
        <v>#N/A</v>
      </c>
      <c r="M156" s="38" t="e">
        <f>J156*J170</f>
        <v>#N/A</v>
      </c>
      <c r="N156" s="19" t="e">
        <f>SUM(J156:M156)</f>
        <v>#N/A</v>
      </c>
      <c r="P156" s="1" t="s">
        <v>14</v>
      </c>
      <c r="Q156" s="18">
        <f>Input!D77</f>
        <v>0</v>
      </c>
      <c r="R156" s="38" t="e">
        <f>Q156*Q169</f>
        <v>#N/A</v>
      </c>
      <c r="S156" s="38" t="e">
        <f>$Q$156*Q170</f>
        <v>#N/A</v>
      </c>
      <c r="T156" s="38" t="e">
        <f>$Q$156*Q171</f>
        <v>#N/A</v>
      </c>
      <c r="U156" s="19" t="e">
        <f>SUM(Q156:T156)</f>
        <v>#N/A</v>
      </c>
      <c r="W156" s="1" t="s">
        <v>14</v>
      </c>
      <c r="X156" s="18">
        <f>Input!D78</f>
        <v>0</v>
      </c>
      <c r="Y156" s="38" t="e">
        <f>X156*X169</f>
        <v>#N/A</v>
      </c>
      <c r="Z156" s="38" t="e">
        <f>X156*X170</f>
        <v>#N/A</v>
      </c>
      <c r="AA156" s="38" t="e">
        <f>X156*X171</f>
        <v>#N/A</v>
      </c>
      <c r="AB156" s="19" t="e">
        <f>SUM(X156:AA156)</f>
        <v>#N/A</v>
      </c>
      <c r="AD156" s="1" t="s">
        <v>14</v>
      </c>
      <c r="AE156" s="18">
        <f>Input!D79</f>
        <v>0</v>
      </c>
      <c r="AF156" s="38" t="e">
        <f>AE156*AE169</f>
        <v>#N/A</v>
      </c>
      <c r="AG156" s="38" t="e">
        <f>AE156*AE170</f>
        <v>#N/A</v>
      </c>
      <c r="AH156" s="38" t="e">
        <f>AE156*AE171</f>
        <v>#N/A</v>
      </c>
      <c r="AI156" s="19" t="e">
        <f>SUM(AE156:AH156)</f>
        <v>#N/A</v>
      </c>
      <c r="AK156" s="1" t="s">
        <v>14</v>
      </c>
      <c r="AL156" s="18">
        <f>Input!C80</f>
        <v>0</v>
      </c>
      <c r="AM156" s="38" t="e">
        <f>AL156*AL169</f>
        <v>#N/A</v>
      </c>
      <c r="AN156" s="38" t="e">
        <f>AL156*AL170</f>
        <v>#N/A</v>
      </c>
      <c r="AO156" s="38" t="e">
        <f>AL156*AL171</f>
        <v>#N/A</v>
      </c>
      <c r="AP156" s="19" t="e">
        <f>SUM(AL156:AO156)</f>
        <v>#N/A</v>
      </c>
      <c r="AT156" s="55" t="s">
        <v>1003</v>
      </c>
      <c r="AU156" s="51">
        <f>T164</f>
        <v>0</v>
      </c>
      <c r="AV156" s="51" t="e">
        <f>U164</f>
        <v>#N/A</v>
      </c>
      <c r="AW156" s="51" t="e">
        <f>T165</f>
        <v>#N/A</v>
      </c>
      <c r="AX156" s="51" t="e">
        <f>U165</f>
        <v>#N/A</v>
      </c>
      <c r="AY156" s="57" t="e">
        <f>T166</f>
        <v>#N/A</v>
      </c>
      <c r="AZ156" s="57" t="e">
        <f>U166</f>
        <v>#N/A</v>
      </c>
    </row>
    <row r="157" spans="2:52" ht="16.5" x14ac:dyDescent="0.3">
      <c r="B157" s="1" t="s">
        <v>23</v>
      </c>
      <c r="C157" s="15">
        <f>C158*C162</f>
        <v>175301.86665179639</v>
      </c>
      <c r="D157" s="15">
        <f>C157*C172</f>
        <v>35957.553351845469</v>
      </c>
      <c r="E157" s="15">
        <f>C157*C173</f>
        <v>5349.622263664306</v>
      </c>
      <c r="F157" s="15">
        <f>C157*C174</f>
        <v>6858.851893521778</v>
      </c>
      <c r="G157" s="24">
        <f>SUM(C157:F157)</f>
        <v>223467.89416082794</v>
      </c>
      <c r="H157" s="12"/>
      <c r="I157" s="1" t="s">
        <v>23</v>
      </c>
      <c r="J157" s="15" t="e">
        <f>J158*J162</f>
        <v>#N/A</v>
      </c>
      <c r="K157" s="36" t="e">
        <f>J157*J172</f>
        <v>#N/A</v>
      </c>
      <c r="L157" s="36" t="e">
        <f>J157*J173</f>
        <v>#N/A</v>
      </c>
      <c r="M157" s="36" t="e">
        <f>J157*J174</f>
        <v>#N/A</v>
      </c>
      <c r="N157" s="24" t="e">
        <f>SUM(J157:M157)</f>
        <v>#N/A</v>
      </c>
      <c r="P157" s="1" t="s">
        <v>23</v>
      </c>
      <c r="Q157" s="15" t="e">
        <f>Q158*Q162</f>
        <v>#N/A</v>
      </c>
      <c r="R157" s="15" t="e">
        <f>Q157*Q172</f>
        <v>#N/A</v>
      </c>
      <c r="S157" s="15" t="e">
        <f>Q157*Q173</f>
        <v>#N/A</v>
      </c>
      <c r="T157" s="15" t="e">
        <f>Q157*Q174</f>
        <v>#N/A</v>
      </c>
      <c r="U157" s="24" t="e">
        <f>SUM(Q157:T157)</f>
        <v>#N/A</v>
      </c>
      <c r="W157" s="1" t="s">
        <v>23</v>
      </c>
      <c r="X157" s="15" t="e">
        <f>X158*X162</f>
        <v>#N/A</v>
      </c>
      <c r="Y157" s="15" t="e">
        <f>X157*X172</f>
        <v>#N/A</v>
      </c>
      <c r="Z157" s="15" t="e">
        <f>X157*X173</f>
        <v>#N/A</v>
      </c>
      <c r="AA157" s="15" t="e">
        <f>X157*X174</f>
        <v>#N/A</v>
      </c>
      <c r="AB157" s="24" t="e">
        <f>SUM(X157:AA157)</f>
        <v>#N/A</v>
      </c>
      <c r="AD157" s="1" t="s">
        <v>23</v>
      </c>
      <c r="AE157" s="15" t="e">
        <f>AE158*AE162</f>
        <v>#N/A</v>
      </c>
      <c r="AF157" s="15" t="e">
        <f>AE157*AE172</f>
        <v>#N/A</v>
      </c>
      <c r="AG157" s="15" t="e">
        <f>AE157*AE173</f>
        <v>#N/A</v>
      </c>
      <c r="AH157" s="15" t="e">
        <f>AE157*AE174</f>
        <v>#N/A</v>
      </c>
      <c r="AI157" s="24" t="e">
        <f>SUM(AE157:AH157)</f>
        <v>#N/A</v>
      </c>
      <c r="AK157" s="1" t="s">
        <v>23</v>
      </c>
      <c r="AL157" s="15" t="e">
        <f>AL158*AL162</f>
        <v>#N/A</v>
      </c>
      <c r="AM157" s="15" t="e">
        <f>AL157*AL172</f>
        <v>#N/A</v>
      </c>
      <c r="AN157" s="15" t="e">
        <f>AL157*AL173</f>
        <v>#N/A</v>
      </c>
      <c r="AO157" s="15" t="e">
        <f>AL157*AL174</f>
        <v>#N/A</v>
      </c>
      <c r="AP157" s="24" t="e">
        <f>SUM(AL157:AO157)</f>
        <v>#N/A</v>
      </c>
      <c r="AT157" s="55" t="s">
        <v>1006</v>
      </c>
      <c r="AU157" s="58">
        <f>AA164</f>
        <v>0</v>
      </c>
      <c r="AV157" s="51" t="e">
        <f>AB164</f>
        <v>#N/A</v>
      </c>
      <c r="AW157" s="57" t="e">
        <f>AA165</f>
        <v>#N/A</v>
      </c>
      <c r="AX157" s="53" t="e">
        <f>AB165</f>
        <v>#N/A</v>
      </c>
      <c r="AY157" s="57" t="e">
        <f>AA166</f>
        <v>#N/A</v>
      </c>
      <c r="AZ157" s="53" t="e">
        <f>AB166</f>
        <v>#N/A</v>
      </c>
    </row>
    <row r="158" spans="2:52" ht="16.5" x14ac:dyDescent="0.3">
      <c r="B158" s="1" t="s">
        <v>22</v>
      </c>
      <c r="C158" s="14">
        <f>C156/C161</f>
        <v>560873.67628151271</v>
      </c>
      <c r="D158" s="14">
        <f>C158*C166</f>
        <v>102208.76581951982</v>
      </c>
      <c r="E158" s="15">
        <f>C158*C167</f>
        <v>16005.164791177589</v>
      </c>
      <c r="F158" s="16">
        <f>C158*C168</f>
        <v>31971.281798692926</v>
      </c>
      <c r="G158" s="24">
        <f>SUM(C158:F158)</f>
        <v>711058.88869090297</v>
      </c>
      <c r="H158" s="12"/>
      <c r="I158" s="1" t="s">
        <v>22</v>
      </c>
      <c r="J158" s="14" t="e">
        <f>J156/J161</f>
        <v>#N/A</v>
      </c>
      <c r="K158" s="14" t="e">
        <f>J158*J166</f>
        <v>#N/A</v>
      </c>
      <c r="L158" s="15" t="e">
        <f>J158*J167</f>
        <v>#N/A</v>
      </c>
      <c r="M158" s="16" t="e">
        <f>J158*J168</f>
        <v>#N/A</v>
      </c>
      <c r="N158" s="24" t="e">
        <f>SUM(J158:M158)</f>
        <v>#N/A</v>
      </c>
      <c r="P158" s="1" t="s">
        <v>22</v>
      </c>
      <c r="Q158" s="14" t="e">
        <f>Q156/Q161</f>
        <v>#N/A</v>
      </c>
      <c r="R158" s="14" t="e">
        <f>Q158*Q166</f>
        <v>#N/A</v>
      </c>
      <c r="S158" s="15" t="e">
        <f>Q158*Q167</f>
        <v>#N/A</v>
      </c>
      <c r="T158" s="16" t="e">
        <f>Q158*Q168</f>
        <v>#N/A</v>
      </c>
      <c r="U158" s="24" t="e">
        <f>SUM(Q158:T158)</f>
        <v>#N/A</v>
      </c>
      <c r="W158" s="1" t="s">
        <v>22</v>
      </c>
      <c r="X158" s="14" t="e">
        <f>X156/X161</f>
        <v>#N/A</v>
      </c>
      <c r="Y158" s="14" t="e">
        <f>X158*X166</f>
        <v>#N/A</v>
      </c>
      <c r="Z158" s="15" t="e">
        <f>X158*X167</f>
        <v>#N/A</v>
      </c>
      <c r="AA158" s="16" t="e">
        <f>X158*X168</f>
        <v>#N/A</v>
      </c>
      <c r="AB158" s="24" t="e">
        <f>SUM(X158:AA158)</f>
        <v>#N/A</v>
      </c>
      <c r="AD158" s="1" t="s">
        <v>22</v>
      </c>
      <c r="AE158" s="14" t="e">
        <f>AE156/AE161</f>
        <v>#N/A</v>
      </c>
      <c r="AF158" s="14" t="e">
        <f>AE158*AE166</f>
        <v>#N/A</v>
      </c>
      <c r="AG158" s="15" t="e">
        <f>AE158*AE167</f>
        <v>#N/A</v>
      </c>
      <c r="AH158" s="16" t="e">
        <f>AE158*AE168</f>
        <v>#N/A</v>
      </c>
      <c r="AI158" s="24" t="e">
        <f>SUM(AE158:AH158)</f>
        <v>#N/A</v>
      </c>
      <c r="AK158" s="1" t="s">
        <v>22</v>
      </c>
      <c r="AL158" s="14" t="e">
        <f>AL156/AL161</f>
        <v>#N/A</v>
      </c>
      <c r="AM158" s="14" t="e">
        <f>AL158*AL166</f>
        <v>#N/A</v>
      </c>
      <c r="AN158" s="15" t="e">
        <f>AL158*AL167</f>
        <v>#N/A</v>
      </c>
      <c r="AO158" s="16" t="e">
        <f>AL158*AL168</f>
        <v>#N/A</v>
      </c>
      <c r="AP158" s="24" t="e">
        <f>SUM(AL158:AO158)</f>
        <v>#N/A</v>
      </c>
      <c r="AT158" s="55" t="s">
        <v>1007</v>
      </c>
      <c r="AU158" s="56">
        <f>AH164</f>
        <v>0</v>
      </c>
      <c r="AV158" s="56" t="e">
        <f>AI164</f>
        <v>#N/A</v>
      </c>
      <c r="AW158" s="57" t="e">
        <f>AH165</f>
        <v>#N/A</v>
      </c>
      <c r="AX158" s="57" t="e">
        <f>AI165</f>
        <v>#N/A</v>
      </c>
      <c r="AY158" s="57" t="e">
        <f>AH166</f>
        <v>#N/A</v>
      </c>
      <c r="AZ158" s="57" t="e">
        <f>AI166</f>
        <v>#N/A</v>
      </c>
    </row>
    <row r="159" spans="2:52" ht="16.5" x14ac:dyDescent="0.3">
      <c r="G159" s="21"/>
      <c r="N159" s="21"/>
      <c r="U159" s="21"/>
      <c r="AB159" s="21"/>
      <c r="AI159" s="21"/>
      <c r="AP159" s="21"/>
      <c r="AT159" s="55" t="s">
        <v>1008</v>
      </c>
      <c r="AU159" s="56">
        <f>AO164</f>
        <v>0</v>
      </c>
      <c r="AV159" s="56" t="e">
        <f>AP164</f>
        <v>#N/A</v>
      </c>
      <c r="AW159" s="57" t="e">
        <f>AO165</f>
        <v>#N/A</v>
      </c>
      <c r="AX159" s="57" t="e">
        <f>AP165</f>
        <v>#N/A</v>
      </c>
      <c r="AY159" s="57" t="e">
        <f>AO166</f>
        <v>#N/A</v>
      </c>
      <c r="AZ159" s="57" t="e">
        <f>AP166</f>
        <v>#N/A</v>
      </c>
    </row>
    <row r="160" spans="2:52" ht="16.5" x14ac:dyDescent="0.3">
      <c r="B160" s="1" t="s">
        <v>32</v>
      </c>
      <c r="C160" s="45">
        <f>C133</f>
        <v>531190</v>
      </c>
      <c r="I160" s="1" t="s">
        <v>32</v>
      </c>
      <c r="J160" s="45">
        <f>J133</f>
        <v>0</v>
      </c>
      <c r="P160" s="1" t="s">
        <v>32</v>
      </c>
      <c r="Q160" s="45">
        <f>Q133</f>
        <v>0</v>
      </c>
      <c r="W160" s="1" t="s">
        <v>32</v>
      </c>
      <c r="X160" s="45">
        <f>X133</f>
        <v>0</v>
      </c>
      <c r="AD160" s="1" t="s">
        <v>32</v>
      </c>
      <c r="AE160" s="45">
        <f>AE133</f>
        <v>0</v>
      </c>
      <c r="AK160" s="1" t="s">
        <v>32</v>
      </c>
      <c r="AL160" s="45">
        <f>AL133</f>
        <v>0</v>
      </c>
      <c r="AT160" s="1" t="s">
        <v>17</v>
      </c>
      <c r="AU160">
        <f>SUMIF(AU154:AU159,"&lt;&gt;#N/A")</f>
        <v>4.5</v>
      </c>
      <c r="AV160" s="59">
        <f>SUMIF(AV154:AV159,"&lt;&gt;#N/A")</f>
        <v>1.2192859616039999</v>
      </c>
      <c r="AW160" s="46">
        <f t="shared" ref="AW160:AZ160" si="59">SUMIF(AW154:AW159,"&lt;&gt;#N/A")</f>
        <v>175301.86665179639</v>
      </c>
      <c r="AX160" s="46">
        <f t="shared" si="59"/>
        <v>48166.027509031555</v>
      </c>
      <c r="AY160" s="46">
        <f t="shared" si="59"/>
        <v>560873.67628151271</v>
      </c>
      <c r="AZ160" s="46">
        <f t="shared" si="59"/>
        <v>150185.21240939034</v>
      </c>
    </row>
    <row r="161" spans="2:58" ht="16.5" x14ac:dyDescent="0.3">
      <c r="B161" s="1" t="s">
        <v>979</v>
      </c>
      <c r="C161" s="13">
        <f>VLOOKUP($C$160,Multipliers!$A$2:$T$948,16,FALSE)</f>
        <v>8.0231970054899998E-6</v>
      </c>
      <c r="I161" s="1" t="s">
        <v>979</v>
      </c>
      <c r="J161" s="13" t="e">
        <f>VLOOKUP($J$160,Multipliers!$A$2:$T$948,16,FALSE)</f>
        <v>#N/A</v>
      </c>
      <c r="P161" s="1" t="s">
        <v>979</v>
      </c>
      <c r="Q161" s="13" t="e">
        <f>VLOOKUP($Q$160,Multipliers!$A$2:$T$948,16,FALSE)</f>
        <v>#N/A</v>
      </c>
      <c r="W161" s="1" t="s">
        <v>979</v>
      </c>
      <c r="X161" s="13" t="e">
        <f>VLOOKUP(X160,Multipliers!$A$2:$T$948,16,FALSE)</f>
        <v>#N/A</v>
      </c>
      <c r="AD161" s="1" t="s">
        <v>979</v>
      </c>
      <c r="AE161" s="13" t="e">
        <f>VLOOKUP(AE160,Multipliers!$A$2:$T$948,16,FALSE)</f>
        <v>#N/A</v>
      </c>
      <c r="AK161" s="1" t="s">
        <v>979</v>
      </c>
      <c r="AL161" s="13" t="e">
        <f>VLOOKUP(AL160,Multipliers!$A$2:$T$948,16,FALSE)</f>
        <v>#N/A</v>
      </c>
    </row>
    <row r="162" spans="2:58" ht="16.5" x14ac:dyDescent="0.3">
      <c r="B162" s="1" t="s">
        <v>980</v>
      </c>
      <c r="C162" s="13">
        <f>VLOOKUP($C$160,Multipliers!$A$2:$T$948,17,FALSE)</f>
        <v>0.31255142479499998</v>
      </c>
      <c r="I162" s="1" t="s">
        <v>980</v>
      </c>
      <c r="J162" s="13" t="e">
        <f>VLOOKUP($J$160,Multipliers!$A$2:$T$948,17,FALSE)</f>
        <v>#N/A</v>
      </c>
      <c r="P162" s="1" t="s">
        <v>980</v>
      </c>
      <c r="Q162" s="13" t="e">
        <f>VLOOKUP(Q160,Multipliers!$A$2:$T$948,17,FALSE)</f>
        <v>#N/A</v>
      </c>
      <c r="W162" s="1" t="s">
        <v>980</v>
      </c>
      <c r="X162" s="13" t="e">
        <f>VLOOKUP(X160,Multipliers!$A$2:$T$948,17,FALSE)</f>
        <v>#N/A</v>
      </c>
      <c r="AD162" s="1" t="s">
        <v>980</v>
      </c>
      <c r="AE162" s="13" t="e">
        <f>VLOOKUP(AE160,Multipliers!$A$2:$T$948,17,FALSE)</f>
        <v>#N/A</v>
      </c>
      <c r="AK162" s="1" t="s">
        <v>980</v>
      </c>
      <c r="AL162" s="13" t="e">
        <f>VLOOKUP(AL160,Multipliers!$A$2:$T$948,17,FALSE)</f>
        <v>#N/A</v>
      </c>
    </row>
    <row r="163" spans="2:58" x14ac:dyDescent="0.25">
      <c r="C163" s="21"/>
      <c r="E163" s="25"/>
      <c r="F163" s="25" t="s">
        <v>15</v>
      </c>
      <c r="G163" s="25" t="s">
        <v>16</v>
      </c>
      <c r="J163" s="21"/>
      <c r="L163" s="25"/>
      <c r="M163" s="25" t="s">
        <v>15</v>
      </c>
      <c r="N163" s="25" t="s">
        <v>16</v>
      </c>
      <c r="Q163" s="21"/>
      <c r="S163" s="25"/>
      <c r="T163" s="25" t="s">
        <v>15</v>
      </c>
      <c r="U163" s="25" t="s">
        <v>16</v>
      </c>
      <c r="X163" s="21"/>
      <c r="Z163" s="25"/>
      <c r="AA163" s="25" t="s">
        <v>15</v>
      </c>
      <c r="AB163" s="25" t="s">
        <v>16</v>
      </c>
      <c r="AE163" s="21"/>
      <c r="AG163" s="25"/>
      <c r="AH163" s="25" t="s">
        <v>15</v>
      </c>
      <c r="AI163" s="25" t="s">
        <v>16</v>
      </c>
      <c r="AL163" s="21"/>
      <c r="AN163" s="25"/>
      <c r="AO163" s="25" t="s">
        <v>15</v>
      </c>
      <c r="AP163" s="25" t="s">
        <v>16</v>
      </c>
    </row>
    <row r="164" spans="2:58" ht="16.5" x14ac:dyDescent="0.3">
      <c r="B164" s="1" t="s">
        <v>981</v>
      </c>
      <c r="E164" s="26" t="s">
        <v>14</v>
      </c>
      <c r="F164" s="28">
        <f>C156</f>
        <v>4.5</v>
      </c>
      <c r="G164" s="28">
        <f>SUM(D156:F156)</f>
        <v>1.2192859616039999</v>
      </c>
      <c r="I164" s="1" t="s">
        <v>981</v>
      </c>
      <c r="L164" s="26" t="s">
        <v>14</v>
      </c>
      <c r="M164" s="28">
        <f>J156</f>
        <v>0</v>
      </c>
      <c r="N164" s="28" t="e">
        <f>SUM(K156:M156)</f>
        <v>#N/A</v>
      </c>
      <c r="P164" s="1" t="s">
        <v>981</v>
      </c>
      <c r="S164" s="26" t="s">
        <v>14</v>
      </c>
      <c r="T164" s="28">
        <f>Q156</f>
        <v>0</v>
      </c>
      <c r="U164" s="28" t="e">
        <f>SUM(R156:T156)</f>
        <v>#N/A</v>
      </c>
      <c r="W164" s="1" t="s">
        <v>981</v>
      </c>
      <c r="Z164" s="26" t="s">
        <v>14</v>
      </c>
      <c r="AA164" s="28">
        <f>X156</f>
        <v>0</v>
      </c>
      <c r="AB164" s="28" t="e">
        <f>SUM(Y156:AA156)</f>
        <v>#N/A</v>
      </c>
      <c r="AD164" s="1" t="s">
        <v>981</v>
      </c>
      <c r="AG164" s="26" t="s">
        <v>14</v>
      </c>
      <c r="AH164" s="28">
        <f>AE156</f>
        <v>0</v>
      </c>
      <c r="AI164" s="28" t="e">
        <f>SUM(AF156:AH156)</f>
        <v>#N/A</v>
      </c>
      <c r="AK164" s="1" t="s">
        <v>981</v>
      </c>
      <c r="AN164" s="26" t="s">
        <v>14</v>
      </c>
      <c r="AO164" s="28">
        <f>AL156</f>
        <v>0</v>
      </c>
      <c r="AP164" s="28" t="e">
        <f>SUM(AM156:AO156)</f>
        <v>#N/A</v>
      </c>
      <c r="AT164" s="103"/>
      <c r="AU164" s="104" t="s">
        <v>15</v>
      </c>
      <c r="AV164" s="104" t="s">
        <v>16</v>
      </c>
      <c r="AW164" s="104" t="s">
        <v>17</v>
      </c>
    </row>
    <row r="165" spans="2:58" ht="16.5" x14ac:dyDescent="0.3">
      <c r="C165" s="22"/>
      <c r="E165" s="26" t="s">
        <v>23</v>
      </c>
      <c r="F165" s="29">
        <f t="shared" ref="F165:F166" si="60">C157</f>
        <v>175301.86665179639</v>
      </c>
      <c r="G165" s="29">
        <f t="shared" ref="G165:G166" si="61">SUM(D157:F157)</f>
        <v>48166.027509031555</v>
      </c>
      <c r="J165" s="22"/>
      <c r="L165" s="26" t="s">
        <v>23</v>
      </c>
      <c r="M165" s="29" t="e">
        <f>J157</f>
        <v>#N/A</v>
      </c>
      <c r="N165" s="29" t="e">
        <f t="shared" ref="N165:N166" si="62">SUM(K157:M157)</f>
        <v>#N/A</v>
      </c>
      <c r="Q165" s="22"/>
      <c r="S165" s="26" t="s">
        <v>23</v>
      </c>
      <c r="T165" s="29" t="e">
        <f t="shared" ref="T165:T166" si="63">Q157</f>
        <v>#N/A</v>
      </c>
      <c r="U165" s="29" t="e">
        <f t="shared" ref="U165:U166" si="64">SUM(R157:T157)</f>
        <v>#N/A</v>
      </c>
      <c r="X165" s="22"/>
      <c r="Z165" s="26" t="s">
        <v>23</v>
      </c>
      <c r="AA165" s="29" t="e">
        <f t="shared" ref="AA165:AA166" si="65">X157</f>
        <v>#N/A</v>
      </c>
      <c r="AB165" s="29" t="e">
        <f t="shared" ref="AB165:AB166" si="66">SUM(Y157:AA157)</f>
        <v>#N/A</v>
      </c>
      <c r="AE165" s="22"/>
      <c r="AG165" s="26" t="s">
        <v>23</v>
      </c>
      <c r="AH165" s="29" t="e">
        <f t="shared" ref="AH165:AH166" si="67">AE157</f>
        <v>#N/A</v>
      </c>
      <c r="AI165" s="29" t="e">
        <f t="shared" ref="AI165:AI166" si="68">SUM(AF157:AH157)</f>
        <v>#N/A</v>
      </c>
      <c r="AL165" s="22"/>
      <c r="AN165" s="26" t="s">
        <v>23</v>
      </c>
      <c r="AO165" s="29" t="e">
        <f t="shared" ref="AO165:AO166" si="69">AL157</f>
        <v>#N/A</v>
      </c>
      <c r="AP165" s="29" t="e">
        <f t="shared" ref="AP165:AP166" si="70">SUM(AM157:AO157)</f>
        <v>#N/A</v>
      </c>
      <c r="AT165" t="s">
        <v>14</v>
      </c>
      <c r="AU165" s="51">
        <f>AU160</f>
        <v>4.5</v>
      </c>
      <c r="AV165" s="51">
        <f>AV160</f>
        <v>1.2192859616039999</v>
      </c>
      <c r="AW165" s="52">
        <f>SUM(AU165:AV165)</f>
        <v>5.7192859616040002</v>
      </c>
      <c r="AX165" s="11"/>
    </row>
    <row r="166" spans="2:58" ht="16.5" x14ac:dyDescent="0.3">
      <c r="B166" s="1" t="s">
        <v>81</v>
      </c>
      <c r="C166" s="13">
        <f>VLOOKUP($C$160,Multipliers!$A$2:$T$948,3,FALSE)</f>
        <v>0.182231347524</v>
      </c>
      <c r="E166" s="26" t="s">
        <v>22</v>
      </c>
      <c r="F166" s="29">
        <f t="shared" si="60"/>
        <v>560873.67628151271</v>
      </c>
      <c r="G166" s="29">
        <f t="shared" si="61"/>
        <v>150185.21240939034</v>
      </c>
      <c r="I166" s="1" t="s">
        <v>81</v>
      </c>
      <c r="J166" s="13" t="e">
        <f>VLOOKUP($J$160,Multipliers!$A$2:$T$948,3,FALSE)</f>
        <v>#N/A</v>
      </c>
      <c r="L166" s="26" t="s">
        <v>22</v>
      </c>
      <c r="M166" s="29" t="e">
        <f t="shared" ref="M166" si="71">J158</f>
        <v>#N/A</v>
      </c>
      <c r="N166" s="29" t="e">
        <f t="shared" si="62"/>
        <v>#N/A</v>
      </c>
      <c r="P166" s="1" t="s">
        <v>81</v>
      </c>
      <c r="Q166" s="13" t="e">
        <f>VLOOKUP($Q$160,Multipliers!$A$2:$T$948,3,FALSE)</f>
        <v>#N/A</v>
      </c>
      <c r="S166" s="26" t="s">
        <v>22</v>
      </c>
      <c r="T166" s="29" t="e">
        <f t="shared" si="63"/>
        <v>#N/A</v>
      </c>
      <c r="U166" s="29" t="e">
        <f t="shared" si="64"/>
        <v>#N/A</v>
      </c>
      <c r="W166" s="1" t="s">
        <v>81</v>
      </c>
      <c r="X166" s="13" t="e">
        <f>VLOOKUP($X$160,Multipliers!$A$2:$T$948,3,FALSE)</f>
        <v>#N/A</v>
      </c>
      <c r="Z166" s="26" t="s">
        <v>22</v>
      </c>
      <c r="AA166" s="29" t="e">
        <f t="shared" si="65"/>
        <v>#N/A</v>
      </c>
      <c r="AB166" s="29" t="e">
        <f t="shared" si="66"/>
        <v>#N/A</v>
      </c>
      <c r="AD166" s="1" t="s">
        <v>81</v>
      </c>
      <c r="AE166" s="13" t="e">
        <f>VLOOKUP($AE$160,Multipliers!$A$2:$T$948,3,FALSE)</f>
        <v>#N/A</v>
      </c>
      <c r="AG166" s="26" t="s">
        <v>22</v>
      </c>
      <c r="AH166" s="29" t="e">
        <f t="shared" si="67"/>
        <v>#N/A</v>
      </c>
      <c r="AI166" s="29" t="e">
        <f t="shared" si="68"/>
        <v>#N/A</v>
      </c>
      <c r="AK166" s="1" t="s">
        <v>81</v>
      </c>
      <c r="AL166" s="13" t="e">
        <f>VLOOKUP($AL$160,Multipliers!$A$2:$T$948,3,FALSE)</f>
        <v>#N/A</v>
      </c>
      <c r="AN166" s="26" t="s">
        <v>22</v>
      </c>
      <c r="AO166" s="29" t="e">
        <f t="shared" si="69"/>
        <v>#N/A</v>
      </c>
      <c r="AP166" s="29" t="e">
        <f t="shared" si="70"/>
        <v>#N/A</v>
      </c>
      <c r="AT166" t="s">
        <v>23</v>
      </c>
      <c r="AU166" s="53">
        <f>AW160</f>
        <v>175301.86665179639</v>
      </c>
      <c r="AV166" s="53">
        <f>AX160</f>
        <v>48166.027509031555</v>
      </c>
      <c r="AW166" s="54">
        <f>SUM(AU166:AV166)</f>
        <v>223467.89416082794</v>
      </c>
    </row>
    <row r="167" spans="2:58" ht="16.5" x14ac:dyDescent="0.3">
      <c r="B167" s="1" t="s">
        <v>82</v>
      </c>
      <c r="C167" s="13">
        <f>VLOOKUP($C$160,Multipliers!$A$2:$T$948,4,FALSE)</f>
        <v>2.8536131161100001E-2</v>
      </c>
      <c r="I167" s="1" t="s">
        <v>82</v>
      </c>
      <c r="J167" s="13" t="e">
        <f>VLOOKUP($J$160,Multipliers!$A$2:$T$948,4,FALSE)</f>
        <v>#N/A</v>
      </c>
      <c r="P167" s="1" t="s">
        <v>82</v>
      </c>
      <c r="Q167" s="13" t="e">
        <f>VLOOKUP($Q$160,Multipliers!$A$2:$T$948,4,FALSE)</f>
        <v>#N/A</v>
      </c>
      <c r="W167" s="1" t="s">
        <v>82</v>
      </c>
      <c r="X167" s="13" t="e">
        <f>VLOOKUP($X$160,Multipliers!$A$2:$T$948,4,FALSE)</f>
        <v>#N/A</v>
      </c>
      <c r="AD167" s="1" t="s">
        <v>82</v>
      </c>
      <c r="AE167" s="13" t="e">
        <f>VLOOKUP($AE$160,Multipliers!$A$2:$T$948,4,FALSE)</f>
        <v>#N/A</v>
      </c>
      <c r="AK167" s="1" t="s">
        <v>82</v>
      </c>
      <c r="AL167" s="13" t="e">
        <f>VLOOKUP($AL$160,Multipliers!$A$2:$T$948,4,FALSE)</f>
        <v>#N/A</v>
      </c>
      <c r="AT167" t="s">
        <v>22</v>
      </c>
      <c r="AU167" s="53">
        <f>AY160</f>
        <v>560873.67628151271</v>
      </c>
      <c r="AV167" s="53">
        <f>AZ160</f>
        <v>150185.21240939034</v>
      </c>
      <c r="AW167" s="54">
        <f>SUM(AU167:AV167)</f>
        <v>711058.88869090308</v>
      </c>
    </row>
    <row r="168" spans="2:58" ht="16.5" x14ac:dyDescent="0.3">
      <c r="B168" s="1" t="s">
        <v>83</v>
      </c>
      <c r="C168" s="13">
        <f>VLOOKUP($C$160,Multipliers!$A$2:$T$948,5,FALSE)</f>
        <v>5.7002642753099998E-2</v>
      </c>
      <c r="I168" s="1" t="s">
        <v>83</v>
      </c>
      <c r="J168" s="13" t="e">
        <f>VLOOKUP($J$160,Multipliers!$A$2:$T$948,5,FALSE)</f>
        <v>#N/A</v>
      </c>
      <c r="P168" s="1" t="s">
        <v>83</v>
      </c>
      <c r="Q168" s="13" t="e">
        <f>VLOOKUP($Q$160,Multipliers!$A$2:$T$948,5,FALSE)</f>
        <v>#N/A</v>
      </c>
      <c r="W168" s="1" t="s">
        <v>83</v>
      </c>
      <c r="X168" s="13" t="e">
        <f>VLOOKUP($X$160,Multipliers!$A$2:$T$948,5,FALSE)</f>
        <v>#N/A</v>
      </c>
      <c r="AD168" s="1" t="s">
        <v>83</v>
      </c>
      <c r="AE168" s="13" t="e">
        <f>VLOOKUP($AE$160,Multipliers!$A$2:$T$948,5,FALSE)</f>
        <v>#N/A</v>
      </c>
      <c r="AK168" s="1" t="s">
        <v>83</v>
      </c>
      <c r="AL168" s="13" t="e">
        <f>VLOOKUP($AL$160,Multipliers!$A$2:$T$948,5,FALSE)</f>
        <v>#N/A</v>
      </c>
    </row>
    <row r="169" spans="2:58" ht="16.5" x14ac:dyDescent="0.3">
      <c r="B169" s="1" t="s">
        <v>84</v>
      </c>
      <c r="C169" s="13">
        <f>VLOOKUP($C$160,Multipliers!$A$2:$T$948,6,FALSE)</f>
        <v>0.20718585389700001</v>
      </c>
      <c r="F169">
        <f>F158/C158</f>
        <v>5.7002642753099998E-2</v>
      </c>
      <c r="I169" s="1" t="s">
        <v>84</v>
      </c>
      <c r="J169" s="13" t="e">
        <f>VLOOKUP($J$160,Multipliers!$A$2:$T$948,6,FALSE)</f>
        <v>#N/A</v>
      </c>
      <c r="P169" s="1" t="s">
        <v>84</v>
      </c>
      <c r="Q169" s="13" t="e">
        <f>VLOOKUP($Q$160,Multipliers!$A$2:$T$948,6,FALSE)</f>
        <v>#N/A</v>
      </c>
      <c r="W169" s="1" t="s">
        <v>84</v>
      </c>
      <c r="X169" s="13" t="e">
        <f>VLOOKUP($X$160,Multipliers!$A$2:$T$948,6,FALSE)</f>
        <v>#N/A</v>
      </c>
      <c r="AD169" s="1" t="s">
        <v>84</v>
      </c>
      <c r="AE169" s="13" t="e">
        <f>VLOOKUP($AE$160,Multipliers!$A$2:$T$948,6,FALSE)</f>
        <v>#N/A</v>
      </c>
      <c r="AK169" s="1" t="s">
        <v>84</v>
      </c>
      <c r="AL169" s="13" t="e">
        <f>VLOOKUP($AL$160,Multipliers!$A$2:$T$948,6,FALSE)</f>
        <v>#N/A</v>
      </c>
      <c r="BC169" t="s">
        <v>1055</v>
      </c>
    </row>
    <row r="170" spans="2:58" ht="16.5" x14ac:dyDescent="0.3">
      <c r="B170" s="1" t="s">
        <v>85</v>
      </c>
      <c r="C170" s="13">
        <f>VLOOKUP($C$160,Multipliers!$A$2:$T$948,7,FALSE)</f>
        <v>2.8366805994400002E-2</v>
      </c>
      <c r="F170" s="62">
        <v>28099.84</v>
      </c>
      <c r="G170" t="s">
        <v>993</v>
      </c>
      <c r="I170" s="1" t="s">
        <v>85</v>
      </c>
      <c r="J170" s="13" t="e">
        <f>VLOOKUP($J$160,Multipliers!$A$2:$T$948,7,FALSE)</f>
        <v>#N/A</v>
      </c>
      <c r="P170" s="1" t="s">
        <v>85</v>
      </c>
      <c r="Q170" s="13" t="e">
        <f>VLOOKUP($Q$160,Multipliers!$A$2:$T$948,7,FALSE)</f>
        <v>#N/A</v>
      </c>
      <c r="W170" s="1" t="s">
        <v>85</v>
      </c>
      <c r="X170" s="13" t="e">
        <f>VLOOKUP($X$160,Multipliers!$A$2:$T$948,7,FALSE)</f>
        <v>#N/A</v>
      </c>
      <c r="AD170" s="1" t="s">
        <v>85</v>
      </c>
      <c r="AE170" s="13" t="e">
        <f>VLOOKUP($AE$160,Multipliers!$A$2:$T$948,7,FALSE)</f>
        <v>#N/A</v>
      </c>
      <c r="AK170" s="1" t="s">
        <v>85</v>
      </c>
      <c r="AL170" s="13" t="e">
        <f>VLOOKUP($AL$160,Multipliers!$A$2:$T$948,7,FALSE)</f>
        <v>#N/A</v>
      </c>
    </row>
    <row r="171" spans="2:58" ht="16.5" x14ac:dyDescent="0.3">
      <c r="B171" s="1" t="s">
        <v>86</v>
      </c>
      <c r="C171" s="13">
        <f>VLOOKUP($C$160,Multipliers!$A$2:$T$948,8,FALSE)</f>
        <v>3.5399776020600002E-2</v>
      </c>
      <c r="F171" s="47">
        <f>F170/C158</f>
        <v>5.0100122698388469E-2</v>
      </c>
      <c r="I171" s="1" t="s">
        <v>86</v>
      </c>
      <c r="J171" s="13" t="e">
        <f>VLOOKUP($J$160,Multipliers!$A$2:$T$948,8,FALSE)</f>
        <v>#N/A</v>
      </c>
      <c r="P171" s="1" t="s">
        <v>86</v>
      </c>
      <c r="Q171" s="13" t="e">
        <f>VLOOKUP($Q$160,Multipliers!$A$2:$T$948,8,FALSE)</f>
        <v>#N/A</v>
      </c>
      <c r="W171" s="1" t="s">
        <v>86</v>
      </c>
      <c r="X171" s="13" t="e">
        <f>VLOOKUP($X$160,Multipliers!$A$2:$T$948,8,FALSE)</f>
        <v>#N/A</v>
      </c>
      <c r="AD171" s="1" t="s">
        <v>86</v>
      </c>
      <c r="AE171" s="13" t="e">
        <f>VLOOKUP($AE$160,Multipliers!$A$2:$T$948,8,FALSE)</f>
        <v>#N/A</v>
      </c>
      <c r="AK171" s="1" t="s">
        <v>86</v>
      </c>
      <c r="AL171" s="13" t="e">
        <f>VLOOKUP($AL$160,Multipliers!$A$2:$T$948,8,FALSE)</f>
        <v>#N/A</v>
      </c>
      <c r="BC171" s="44"/>
      <c r="BD171" s="60" t="s">
        <v>15</v>
      </c>
      <c r="BE171" s="60" t="s">
        <v>16</v>
      </c>
      <c r="BF171" s="60" t="s">
        <v>17</v>
      </c>
    </row>
    <row r="172" spans="2:58" ht="16.5" x14ac:dyDescent="0.3">
      <c r="B172" s="1" t="s">
        <v>87</v>
      </c>
      <c r="C172" s="13">
        <f>VLOOKUP($C$160,Multipliers!$A$2:$T$948,9,FALSE)</f>
        <v>0.205117914821</v>
      </c>
      <c r="I172" s="1" t="s">
        <v>87</v>
      </c>
      <c r="J172" s="13" t="e">
        <f>VLOOKUP($J$160,Multipliers!$A$2:$T$948,9,FALSE)</f>
        <v>#N/A</v>
      </c>
      <c r="P172" s="1" t="s">
        <v>87</v>
      </c>
      <c r="Q172" s="13" t="e">
        <f>VLOOKUP($Q$160,Multipliers!$A$2:$T$948,9,FALSE)</f>
        <v>#N/A</v>
      </c>
      <c r="W172" s="1" t="s">
        <v>87</v>
      </c>
      <c r="X172" s="13" t="e">
        <f>VLOOKUP($X$160,Multipliers!$A$2:$T$948,9,FALSE)</f>
        <v>#N/A</v>
      </c>
      <c r="AD172" s="1" t="s">
        <v>87</v>
      </c>
      <c r="AE172" s="13" t="e">
        <f>VLOOKUP($AE$160,Multipliers!$A$2:$T$948,9,FALSE)</f>
        <v>#N/A</v>
      </c>
      <c r="AK172" s="1" t="s">
        <v>87</v>
      </c>
      <c r="AL172" s="13" t="e">
        <f>VLOOKUP($AL$160,Multipliers!$A$2:$T$948,9,FALSE)</f>
        <v>#N/A</v>
      </c>
      <c r="BC172" t="s">
        <v>14</v>
      </c>
      <c r="BD172" s="51">
        <f>AU165</f>
        <v>4.5</v>
      </c>
      <c r="BE172" s="51">
        <f>AV165</f>
        <v>1.2192859616039999</v>
      </c>
      <c r="BF172" s="52">
        <f>AW165</f>
        <v>5.7192859616040002</v>
      </c>
    </row>
    <row r="173" spans="2:58" ht="16.5" x14ac:dyDescent="0.3">
      <c r="B173" s="1" t="s">
        <v>88</v>
      </c>
      <c r="C173" s="13">
        <f>VLOOKUP($C$160,Multipliers!$A$2:$T$948,10,FALSE)</f>
        <v>3.0516630346499998E-2</v>
      </c>
      <c r="F173" s="46">
        <f>F158-F170</f>
        <v>3871.4417986929257</v>
      </c>
      <c r="I173" s="1" t="s">
        <v>88</v>
      </c>
      <c r="J173" s="13" t="e">
        <f>VLOOKUP($J$160,Multipliers!$A$2:$T$948,10,FALSE)</f>
        <v>#N/A</v>
      </c>
      <c r="P173" s="1" t="s">
        <v>88</v>
      </c>
      <c r="Q173" s="13" t="e">
        <f>VLOOKUP($Q$160,Multipliers!$A$2:$T$948,10,FALSE)</f>
        <v>#N/A</v>
      </c>
      <c r="W173" s="1" t="s">
        <v>88</v>
      </c>
      <c r="X173" s="13" t="e">
        <f>VLOOKUP($X$160,Multipliers!$A$2:$T$948,10,FALSE)</f>
        <v>#N/A</v>
      </c>
      <c r="AD173" s="1" t="s">
        <v>88</v>
      </c>
      <c r="AE173" s="13" t="e">
        <f>VLOOKUP($AE$160,Multipliers!$A$2:$T$948,10,FALSE)</f>
        <v>#N/A</v>
      </c>
      <c r="AK173" s="1" t="s">
        <v>88</v>
      </c>
      <c r="AL173" s="13" t="e">
        <f>VLOOKUP($AL$160,Multipliers!$A$2:$T$948,10,FALSE)</f>
        <v>#N/A</v>
      </c>
      <c r="BC173" t="s">
        <v>23</v>
      </c>
      <c r="BD173" s="53">
        <f t="shared" ref="BD173:BF174" si="72">AU192</f>
        <v>270000</v>
      </c>
      <c r="BE173" s="53">
        <f t="shared" si="72"/>
        <v>74185.333424145007</v>
      </c>
      <c r="BF173" s="54">
        <f t="shared" si="72"/>
        <v>344185.33342414501</v>
      </c>
    </row>
    <row r="174" spans="2:58" ht="16.5" x14ac:dyDescent="0.3">
      <c r="B174" s="1" t="s">
        <v>89</v>
      </c>
      <c r="C174" s="13">
        <f>VLOOKUP($C$160,Multipliers!$A$2:$T$948,11,FALSE)</f>
        <v>3.9125948995999998E-2</v>
      </c>
      <c r="I174" s="1" t="s">
        <v>89</v>
      </c>
      <c r="J174" s="13" t="e">
        <f>VLOOKUP($J$160,Multipliers!$A$2:$T$948,11,FALSE)</f>
        <v>#N/A</v>
      </c>
      <c r="P174" s="1" t="s">
        <v>89</v>
      </c>
      <c r="Q174" s="13" t="e">
        <f>VLOOKUP($Q$160,Multipliers!$A$2:$T$948,11,FALSE)</f>
        <v>#N/A</v>
      </c>
      <c r="W174" s="1" t="s">
        <v>89</v>
      </c>
      <c r="X174" s="13" t="e">
        <f>VLOOKUP($X$160,Multipliers!$A$2:$T$948,11,FALSE)</f>
        <v>#N/A</v>
      </c>
      <c r="AD174" s="1" t="s">
        <v>89</v>
      </c>
      <c r="AE174" s="13" t="e">
        <f>VLOOKUP($AE$160,Multipliers!$A$2:$T$948,11,FALSE)</f>
        <v>#N/A</v>
      </c>
      <c r="AK174" s="1" t="s">
        <v>89</v>
      </c>
      <c r="AL174" s="13" t="e">
        <f>VLOOKUP($AL$160,Multipliers!$A$2:$T$948,11,FALSE)</f>
        <v>#N/A</v>
      </c>
      <c r="BC174" t="s">
        <v>22</v>
      </c>
      <c r="BD174" s="53">
        <f t="shared" si="72"/>
        <v>863857.84411986242</v>
      </c>
      <c r="BE174" s="53">
        <f t="shared" si="72"/>
        <v>231315.31982531719</v>
      </c>
      <c r="BF174" s="54">
        <f t="shared" si="72"/>
        <v>1095173.1639451797</v>
      </c>
    </row>
    <row r="177" spans="2:58" ht="16.5" x14ac:dyDescent="0.25">
      <c r="B177" s="471" t="s">
        <v>994</v>
      </c>
      <c r="C177" s="471"/>
      <c r="D177" s="471"/>
      <c r="E177" s="471"/>
      <c r="F177" s="103"/>
      <c r="G177" s="103"/>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c r="AL177" s="103"/>
      <c r="AM177" s="103"/>
      <c r="AN177" s="103"/>
      <c r="AO177" s="103"/>
      <c r="AP177" s="103"/>
      <c r="AQ177" s="103"/>
      <c r="AR177" s="103"/>
      <c r="AS177" s="103"/>
      <c r="AT177" s="103"/>
      <c r="AU177" s="103"/>
      <c r="AV177" s="103"/>
      <c r="AW177" s="103"/>
      <c r="AX177" s="103"/>
      <c r="AY177" s="103"/>
      <c r="AZ177" s="103"/>
      <c r="BA177" s="103"/>
      <c r="BC177" t="s">
        <v>1056</v>
      </c>
    </row>
    <row r="178" spans="2:58" ht="16.5" x14ac:dyDescent="0.25">
      <c r="B178" s="23"/>
      <c r="C178" s="23"/>
      <c r="D178" s="23"/>
      <c r="E178" s="23"/>
    </row>
    <row r="179" spans="2:58" ht="16.5" x14ac:dyDescent="0.3">
      <c r="B179" s="105" t="s">
        <v>982</v>
      </c>
      <c r="C179" s="23"/>
      <c r="D179" s="23"/>
      <c r="E179" s="23"/>
      <c r="I179" s="105" t="s">
        <v>983</v>
      </c>
      <c r="J179" s="23"/>
      <c r="K179" s="23"/>
      <c r="L179" s="23"/>
      <c r="P179" s="105" t="s">
        <v>987</v>
      </c>
      <c r="Q179" s="23"/>
      <c r="R179" s="23"/>
      <c r="S179" s="23"/>
      <c r="W179" s="105" t="s">
        <v>995</v>
      </c>
      <c r="X179" s="23"/>
      <c r="Y179" s="23"/>
      <c r="Z179" s="23"/>
      <c r="AD179" s="105" t="s">
        <v>996</v>
      </c>
      <c r="AE179" s="23"/>
      <c r="AF179" s="23"/>
      <c r="AG179" s="23"/>
      <c r="AK179" s="105" t="s">
        <v>997</v>
      </c>
      <c r="AL179" s="23"/>
      <c r="AM179" s="23"/>
      <c r="AN179" s="23"/>
      <c r="AT179" s="104"/>
      <c r="AU179" s="104" t="s">
        <v>84</v>
      </c>
      <c r="AV179" s="104" t="s">
        <v>85</v>
      </c>
      <c r="AW179" s="104" t="s">
        <v>87</v>
      </c>
      <c r="AX179" s="104" t="s">
        <v>88</v>
      </c>
      <c r="AY179" s="104" t="s">
        <v>1004</v>
      </c>
      <c r="AZ179" s="104" t="s">
        <v>82</v>
      </c>
      <c r="BC179" s="44"/>
      <c r="BD179" s="60" t="s">
        <v>15</v>
      </c>
      <c r="BE179" s="60" t="s">
        <v>16</v>
      </c>
      <c r="BF179" s="60" t="s">
        <v>17</v>
      </c>
    </row>
    <row r="180" spans="2:58" ht="16.5" x14ac:dyDescent="0.3">
      <c r="B180" s="23"/>
      <c r="C180" s="23"/>
      <c r="D180" s="23"/>
      <c r="E180" s="23"/>
      <c r="I180" s="23"/>
      <c r="J180" s="23"/>
      <c r="K180" s="23"/>
      <c r="L180" s="23"/>
      <c r="P180" s="23"/>
      <c r="Q180" s="23"/>
      <c r="R180" s="23"/>
      <c r="S180" s="23"/>
      <c r="W180" s="23"/>
      <c r="X180" s="23"/>
      <c r="Y180" s="23"/>
      <c r="Z180" s="23"/>
      <c r="AD180" s="23"/>
      <c r="AE180" s="23"/>
      <c r="AF180" s="23"/>
      <c r="AG180" s="23"/>
      <c r="AK180" s="23"/>
      <c r="AL180" s="23"/>
      <c r="AM180" s="23"/>
      <c r="AN180" s="23"/>
      <c r="AT180" s="55" t="s">
        <v>1001</v>
      </c>
      <c r="AU180" s="56">
        <f>F190</f>
        <v>6.9309016681115274</v>
      </c>
      <c r="AV180" s="56">
        <f>G190</f>
        <v>1.8779446900413628</v>
      </c>
      <c r="AW180" s="57">
        <f>F191</f>
        <v>270000</v>
      </c>
      <c r="AX180" s="57">
        <f>G191</f>
        <v>74185.333424145007</v>
      </c>
      <c r="AY180" s="57">
        <f>F192</f>
        <v>863857.84411986242</v>
      </c>
      <c r="AZ180" s="57">
        <f>G192</f>
        <v>231315.31982531719</v>
      </c>
      <c r="BC180" t="s">
        <v>14</v>
      </c>
      <c r="BD180" s="82">
        <f t="shared" ref="BD180:BF182" si="73">IFERROR(BD172/$BD$173,0)</f>
        <v>1.6666666666666667E-5</v>
      </c>
      <c r="BE180" s="82">
        <f t="shared" si="73"/>
        <v>4.5158739318666661E-6</v>
      </c>
      <c r="BF180" s="82">
        <f t="shared" si="73"/>
        <v>2.1182540598533334E-5</v>
      </c>
    </row>
    <row r="181" spans="2:58" ht="16.5" x14ac:dyDescent="0.3">
      <c r="B181" s="1"/>
      <c r="C181" s="20" t="s">
        <v>978</v>
      </c>
      <c r="D181" s="1" t="s">
        <v>15</v>
      </c>
      <c r="E181" s="1" t="s">
        <v>16</v>
      </c>
      <c r="F181" s="1" t="s">
        <v>977</v>
      </c>
      <c r="G181" s="1" t="s">
        <v>17</v>
      </c>
      <c r="I181" s="1"/>
      <c r="J181" s="20" t="s">
        <v>978</v>
      </c>
      <c r="K181" s="1" t="s">
        <v>15</v>
      </c>
      <c r="L181" s="1" t="s">
        <v>16</v>
      </c>
      <c r="M181" s="1" t="s">
        <v>977</v>
      </c>
      <c r="N181" s="1" t="s">
        <v>17</v>
      </c>
      <c r="P181" s="1"/>
      <c r="Q181" s="20" t="s">
        <v>978</v>
      </c>
      <c r="R181" s="1" t="s">
        <v>15</v>
      </c>
      <c r="S181" s="1" t="s">
        <v>16</v>
      </c>
      <c r="T181" s="1" t="s">
        <v>977</v>
      </c>
      <c r="U181" s="1" t="s">
        <v>17</v>
      </c>
      <c r="W181" s="1"/>
      <c r="X181" s="20" t="s">
        <v>978</v>
      </c>
      <c r="Y181" s="1" t="s">
        <v>15</v>
      </c>
      <c r="Z181" s="1" t="s">
        <v>16</v>
      </c>
      <c r="AA181" s="1" t="s">
        <v>977</v>
      </c>
      <c r="AB181" s="1" t="s">
        <v>17</v>
      </c>
      <c r="AD181" s="1"/>
      <c r="AE181" s="20" t="s">
        <v>978</v>
      </c>
      <c r="AF181" s="1" t="s">
        <v>15</v>
      </c>
      <c r="AG181" s="1" t="s">
        <v>16</v>
      </c>
      <c r="AH181" s="1" t="s">
        <v>977</v>
      </c>
      <c r="AI181" s="1" t="s">
        <v>17</v>
      </c>
      <c r="AK181" s="1"/>
      <c r="AL181" s="20" t="s">
        <v>978</v>
      </c>
      <c r="AM181" s="1" t="s">
        <v>15</v>
      </c>
      <c r="AN181" s="1" t="s">
        <v>16</v>
      </c>
      <c r="AO181" s="1" t="s">
        <v>977</v>
      </c>
      <c r="AP181" s="1" t="s">
        <v>17</v>
      </c>
      <c r="AT181" s="55" t="s">
        <v>1002</v>
      </c>
      <c r="AU181" s="56" t="e">
        <f>M190</f>
        <v>#N/A</v>
      </c>
      <c r="AV181" s="56" t="e">
        <f>N190</f>
        <v>#N/A</v>
      </c>
      <c r="AW181" s="57">
        <f>M191</f>
        <v>0</v>
      </c>
      <c r="AX181" s="57" t="e">
        <f>N191</f>
        <v>#N/A</v>
      </c>
      <c r="AY181" s="57" t="e">
        <f>M192</f>
        <v>#N/A</v>
      </c>
      <c r="AZ181" s="57" t="e">
        <f>N192</f>
        <v>#N/A</v>
      </c>
      <c r="BC181" t="s">
        <v>23</v>
      </c>
      <c r="BD181" s="82">
        <f t="shared" si="73"/>
        <v>1</v>
      </c>
      <c r="BE181" s="82">
        <f t="shared" si="73"/>
        <v>0.27476049416350001</v>
      </c>
      <c r="BF181" s="82">
        <f t="shared" si="73"/>
        <v>1.2747604941635</v>
      </c>
    </row>
    <row r="182" spans="2:58" ht="16.5" x14ac:dyDescent="0.3">
      <c r="B182" s="1" t="s">
        <v>14</v>
      </c>
      <c r="C182" s="17">
        <f>C184*C187</f>
        <v>6.9309016681115274</v>
      </c>
      <c r="D182" s="38">
        <f>C182*C195</f>
        <v>1.4359847803838286</v>
      </c>
      <c r="E182" s="38">
        <f>C182*C196</f>
        <v>0.19660754298558306</v>
      </c>
      <c r="F182" s="38">
        <f>C182*C197</f>
        <v>0.24535236667195101</v>
      </c>
      <c r="G182" s="19">
        <f>SUM(C182:F182)</f>
        <v>8.8088463581528895</v>
      </c>
      <c r="H182" s="12"/>
      <c r="I182" s="1" t="s">
        <v>14</v>
      </c>
      <c r="J182" s="17" t="e">
        <f>J184*J187</f>
        <v>#N/A</v>
      </c>
      <c r="K182" s="38" t="e">
        <f>J182*J195</f>
        <v>#N/A</v>
      </c>
      <c r="L182" s="38" t="e">
        <f>J182*J196</f>
        <v>#N/A</v>
      </c>
      <c r="M182" s="38" t="e">
        <f>J182*J196</f>
        <v>#N/A</v>
      </c>
      <c r="N182" s="19" t="e">
        <f>SUM(J182:M182)</f>
        <v>#N/A</v>
      </c>
      <c r="P182" s="1" t="s">
        <v>14</v>
      </c>
      <c r="Q182" s="18" t="e">
        <f>Q184*Q187</f>
        <v>#N/A</v>
      </c>
      <c r="R182" s="38" t="e">
        <f>Q182*Q195</f>
        <v>#N/A</v>
      </c>
      <c r="S182" s="38" t="e">
        <f>$Q$156*Q196</f>
        <v>#N/A</v>
      </c>
      <c r="T182" s="38" t="e">
        <f>$Q$156*Q197</f>
        <v>#N/A</v>
      </c>
      <c r="U182" s="19" t="e">
        <f>SUM(Q182:T182)</f>
        <v>#N/A</v>
      </c>
      <c r="W182" s="1" t="s">
        <v>14</v>
      </c>
      <c r="X182" s="18" t="e">
        <f>X184*X187</f>
        <v>#N/A</v>
      </c>
      <c r="Y182" s="38" t="e">
        <f>X182*X195</f>
        <v>#N/A</v>
      </c>
      <c r="Z182" s="38" t="e">
        <f>X182*X196</f>
        <v>#N/A</v>
      </c>
      <c r="AA182" s="38" t="e">
        <f>X182*X197</f>
        <v>#N/A</v>
      </c>
      <c r="AB182" s="19" t="e">
        <f>SUM(X182:AA182)</f>
        <v>#N/A</v>
      </c>
      <c r="AD182" s="1" t="s">
        <v>14</v>
      </c>
      <c r="AE182" s="18" t="e">
        <f>AE184*AE187</f>
        <v>#N/A</v>
      </c>
      <c r="AF182" s="38" t="e">
        <f>AE182*AE195</f>
        <v>#N/A</v>
      </c>
      <c r="AG182" s="38" t="e">
        <f>AE182*AE196</f>
        <v>#N/A</v>
      </c>
      <c r="AH182" s="38" t="e">
        <f>AE182*AE197</f>
        <v>#N/A</v>
      </c>
      <c r="AI182" s="19" t="e">
        <f>SUM(AE182:AH182)</f>
        <v>#N/A</v>
      </c>
      <c r="AK182" s="1" t="s">
        <v>14</v>
      </c>
      <c r="AL182" s="18" t="e">
        <f>AL184*AL187</f>
        <v>#N/A</v>
      </c>
      <c r="AM182" s="38" t="e">
        <f>AL182*AL195</f>
        <v>#N/A</v>
      </c>
      <c r="AN182" s="38" t="e">
        <f>AL182*AL196</f>
        <v>#N/A</v>
      </c>
      <c r="AO182" s="38" t="e">
        <f>AL182*AL197</f>
        <v>#N/A</v>
      </c>
      <c r="AP182" s="19" t="e">
        <f>SUM(AL182:AO182)</f>
        <v>#N/A</v>
      </c>
      <c r="AT182" s="55" t="s">
        <v>1003</v>
      </c>
      <c r="AU182" s="51" t="e">
        <f>T190</f>
        <v>#N/A</v>
      </c>
      <c r="AV182" s="51" t="e">
        <f>U190</f>
        <v>#N/A</v>
      </c>
      <c r="AW182" s="51">
        <f>T191</f>
        <v>0</v>
      </c>
      <c r="AX182" s="51" t="e">
        <f>U191</f>
        <v>#N/A</v>
      </c>
      <c r="AY182" s="57" t="e">
        <f>T192</f>
        <v>#N/A</v>
      </c>
      <c r="AZ182" s="57" t="e">
        <f>U192</f>
        <v>#N/A</v>
      </c>
      <c r="BC182" t="s">
        <v>22</v>
      </c>
      <c r="BD182" s="82">
        <f t="shared" si="73"/>
        <v>3.1994734967402314</v>
      </c>
      <c r="BE182" s="82">
        <f t="shared" si="73"/>
        <v>0.85672340676043401</v>
      </c>
      <c r="BF182" s="82">
        <f t="shared" si="73"/>
        <v>4.0561969035006653</v>
      </c>
    </row>
    <row r="183" spans="2:58" ht="16.5" x14ac:dyDescent="0.3">
      <c r="B183" s="1" t="s">
        <v>23</v>
      </c>
      <c r="C183" s="15">
        <f>Input!F75</f>
        <v>270000</v>
      </c>
      <c r="D183" s="15">
        <f>C183*C198</f>
        <v>55381.837001669999</v>
      </c>
      <c r="E183" s="15">
        <f>C183*C199</f>
        <v>8239.4901935549988</v>
      </c>
      <c r="F183" s="15">
        <f>C183*C200</f>
        <v>10564.00622892</v>
      </c>
      <c r="G183" s="24">
        <f>SUM(C183:F183)</f>
        <v>344185.33342414501</v>
      </c>
      <c r="H183" s="12"/>
      <c r="I183" s="1" t="s">
        <v>23</v>
      </c>
      <c r="J183" s="15">
        <f>Input!F76</f>
        <v>0</v>
      </c>
      <c r="K183" s="36" t="e">
        <f>J183*J198</f>
        <v>#N/A</v>
      </c>
      <c r="L183" s="36" t="e">
        <f>J183*J199</f>
        <v>#N/A</v>
      </c>
      <c r="M183" s="36" t="e">
        <f>J183*J200</f>
        <v>#N/A</v>
      </c>
      <c r="N183" s="24" t="e">
        <f>SUM(J183:M183)</f>
        <v>#N/A</v>
      </c>
      <c r="P183" s="1" t="s">
        <v>23</v>
      </c>
      <c r="Q183" s="15">
        <f>Input!F77</f>
        <v>0</v>
      </c>
      <c r="R183" s="15" t="e">
        <f>Q183*Q198</f>
        <v>#N/A</v>
      </c>
      <c r="S183" s="15" t="e">
        <f>Q183*Q199</f>
        <v>#N/A</v>
      </c>
      <c r="T183" s="15" t="e">
        <f>Q183*Q200</f>
        <v>#N/A</v>
      </c>
      <c r="U183" s="24" t="e">
        <f>SUM(Q183:T183)</f>
        <v>#N/A</v>
      </c>
      <c r="W183" s="1" t="s">
        <v>23</v>
      </c>
      <c r="X183" s="15">
        <f>Input!F78</f>
        <v>0</v>
      </c>
      <c r="Y183" s="15" t="e">
        <f>X183*X198</f>
        <v>#N/A</v>
      </c>
      <c r="Z183" s="15" t="e">
        <f>X183*X199</f>
        <v>#N/A</v>
      </c>
      <c r="AA183" s="15" t="e">
        <f>X183*X200</f>
        <v>#N/A</v>
      </c>
      <c r="AB183" s="24" t="e">
        <f>SUM(X183:AA183)</f>
        <v>#N/A</v>
      </c>
      <c r="AD183" s="1" t="s">
        <v>23</v>
      </c>
      <c r="AE183" s="15">
        <f>Input!F79</f>
        <v>0</v>
      </c>
      <c r="AF183" s="15" t="e">
        <f>AE183*AE198</f>
        <v>#N/A</v>
      </c>
      <c r="AG183" s="15" t="e">
        <f>AE183*AE199</f>
        <v>#N/A</v>
      </c>
      <c r="AH183" s="15" t="e">
        <f>AE183*AE200</f>
        <v>#N/A</v>
      </c>
      <c r="AI183" s="24" t="e">
        <f>SUM(AE183:AH183)</f>
        <v>#N/A</v>
      </c>
      <c r="AK183" s="1" t="s">
        <v>23</v>
      </c>
      <c r="AL183" s="15">
        <f>Input!F80</f>
        <v>0</v>
      </c>
      <c r="AM183" s="15" t="e">
        <f>AL183*AL198</f>
        <v>#N/A</v>
      </c>
      <c r="AN183" s="15" t="e">
        <f>AL183*AL199</f>
        <v>#N/A</v>
      </c>
      <c r="AO183" s="15" t="e">
        <f>AL183*AL200</f>
        <v>#N/A</v>
      </c>
      <c r="AP183" s="24" t="e">
        <f>SUM(AL183:AO183)</f>
        <v>#N/A</v>
      </c>
      <c r="AT183" s="55" t="s">
        <v>1006</v>
      </c>
      <c r="AU183" s="58" t="e">
        <f>AA190</f>
        <v>#N/A</v>
      </c>
      <c r="AV183" s="51" t="e">
        <f>AB190</f>
        <v>#N/A</v>
      </c>
      <c r="AW183" s="57">
        <f>AA191</f>
        <v>0</v>
      </c>
      <c r="AX183" s="53" t="e">
        <f>AB191</f>
        <v>#N/A</v>
      </c>
      <c r="AY183" s="57" t="e">
        <f>AA192</f>
        <v>#N/A</v>
      </c>
      <c r="AZ183" s="53" t="e">
        <f>AB192</f>
        <v>#N/A</v>
      </c>
    </row>
    <row r="184" spans="2:58" ht="16.5" x14ac:dyDescent="0.3">
      <c r="B184" s="1" t="s">
        <v>22</v>
      </c>
      <c r="C184" s="14">
        <f>C183/C188</f>
        <v>863857.84411986242</v>
      </c>
      <c r="D184" s="14">
        <f>C184*C192</f>
        <v>157421.97900314006</v>
      </c>
      <c r="E184" s="15">
        <f>C184*C193</f>
        <v>24651.160744349472</v>
      </c>
      <c r="F184" s="16">
        <f>C184*C194</f>
        <v>49242.180077827667</v>
      </c>
      <c r="G184" s="24">
        <f>SUM(C184:F184)</f>
        <v>1095173.1639451797</v>
      </c>
      <c r="H184" s="12"/>
      <c r="I184" s="1" t="s">
        <v>22</v>
      </c>
      <c r="J184" s="14" t="e">
        <f>J183/J188</f>
        <v>#N/A</v>
      </c>
      <c r="K184" s="14" t="e">
        <f>J184*J192</f>
        <v>#N/A</v>
      </c>
      <c r="L184" s="15" t="e">
        <f>J184*J193</f>
        <v>#N/A</v>
      </c>
      <c r="M184" s="16" t="e">
        <f>J184*J194</f>
        <v>#N/A</v>
      </c>
      <c r="N184" s="24" t="e">
        <f>SUM(J184:M184)</f>
        <v>#N/A</v>
      </c>
      <c r="P184" s="1" t="s">
        <v>22</v>
      </c>
      <c r="Q184" s="14" t="e">
        <f>Q183/Q188</f>
        <v>#N/A</v>
      </c>
      <c r="R184" s="14" t="e">
        <f>Q184*Q192</f>
        <v>#N/A</v>
      </c>
      <c r="S184" s="15" t="e">
        <f>Q184*Q193</f>
        <v>#N/A</v>
      </c>
      <c r="T184" s="16" t="e">
        <f>Q184*Q194</f>
        <v>#N/A</v>
      </c>
      <c r="U184" s="24" t="e">
        <f>SUM(Q184:T184)</f>
        <v>#N/A</v>
      </c>
      <c r="W184" s="1" t="s">
        <v>22</v>
      </c>
      <c r="X184" s="37" t="e">
        <f>X183/X188</f>
        <v>#N/A</v>
      </c>
      <c r="Y184" s="14" t="e">
        <f>X184*X192</f>
        <v>#N/A</v>
      </c>
      <c r="Z184" s="15" t="e">
        <f>X184*X193</f>
        <v>#N/A</v>
      </c>
      <c r="AA184" s="16" t="e">
        <f>X184*X194</f>
        <v>#N/A</v>
      </c>
      <c r="AB184" s="24" t="e">
        <f>SUM(X184:AA184)</f>
        <v>#N/A</v>
      </c>
      <c r="AD184" s="1" t="s">
        <v>22</v>
      </c>
      <c r="AE184" s="14" t="e">
        <f>AE183/AE188</f>
        <v>#N/A</v>
      </c>
      <c r="AF184" s="14" t="e">
        <f>AE184*AE192</f>
        <v>#N/A</v>
      </c>
      <c r="AG184" s="15" t="e">
        <f>AE184*AE193</f>
        <v>#N/A</v>
      </c>
      <c r="AH184" s="16" t="e">
        <f>AE184*AE194</f>
        <v>#N/A</v>
      </c>
      <c r="AI184" s="24" t="e">
        <f>SUM(AE184:AH184)</f>
        <v>#N/A</v>
      </c>
      <c r="AK184" s="1" t="s">
        <v>22</v>
      </c>
      <c r="AL184" s="14" t="e">
        <f>AL183/AL188</f>
        <v>#N/A</v>
      </c>
      <c r="AM184" s="14" t="e">
        <f>AL184*AL192</f>
        <v>#N/A</v>
      </c>
      <c r="AN184" s="15" t="e">
        <f>AL184*AL193</f>
        <v>#N/A</v>
      </c>
      <c r="AO184" s="16" t="e">
        <f>AL184*AL194</f>
        <v>#N/A</v>
      </c>
      <c r="AP184" s="24" t="e">
        <f>SUM(AL184:AO184)</f>
        <v>#N/A</v>
      </c>
      <c r="AT184" s="55" t="s">
        <v>1007</v>
      </c>
      <c r="AU184" s="56" t="e">
        <f>AH190</f>
        <v>#N/A</v>
      </c>
      <c r="AV184" s="56" t="e">
        <f>AI190</f>
        <v>#N/A</v>
      </c>
      <c r="AW184" s="57">
        <f>AH191</f>
        <v>0</v>
      </c>
      <c r="AX184" s="57" t="e">
        <f>AI191</f>
        <v>#N/A</v>
      </c>
      <c r="AY184" s="57" t="e">
        <f>AH192</f>
        <v>#N/A</v>
      </c>
      <c r="AZ184" s="57" t="e">
        <f>AI192</f>
        <v>#N/A</v>
      </c>
    </row>
    <row r="185" spans="2:58" ht="16.5" x14ac:dyDescent="0.3">
      <c r="G185" s="21"/>
      <c r="N185" s="21"/>
      <c r="U185" s="21"/>
      <c r="AB185" s="21"/>
      <c r="AI185" s="21"/>
      <c r="AP185" s="21"/>
      <c r="AT185" s="55" t="s">
        <v>1008</v>
      </c>
      <c r="AU185" s="56" t="e">
        <f>AO190</f>
        <v>#N/A</v>
      </c>
      <c r="AV185" s="56" t="e">
        <f>AP190</f>
        <v>#N/A</v>
      </c>
      <c r="AW185" s="57">
        <f>AO191</f>
        <v>0</v>
      </c>
      <c r="AX185" s="57" t="e">
        <f>AP191</f>
        <v>#N/A</v>
      </c>
      <c r="AY185" s="57" t="e">
        <f>AO192</f>
        <v>#N/A</v>
      </c>
      <c r="AZ185" s="57" t="e">
        <f>AP192</f>
        <v>#N/A</v>
      </c>
    </row>
    <row r="186" spans="2:58" ht="16.5" x14ac:dyDescent="0.3">
      <c r="B186" s="1" t="s">
        <v>32</v>
      </c>
      <c r="C186" s="45">
        <f>C160</f>
        <v>531190</v>
      </c>
      <c r="I186" s="1" t="s">
        <v>32</v>
      </c>
      <c r="J186" s="45">
        <f>J160</f>
        <v>0</v>
      </c>
      <c r="P186" s="1" t="s">
        <v>32</v>
      </c>
      <c r="Q186" s="45">
        <f>Q160</f>
        <v>0</v>
      </c>
      <c r="W186" s="1" t="s">
        <v>32</v>
      </c>
      <c r="X186" s="45">
        <f>X160</f>
        <v>0</v>
      </c>
      <c r="AD186" s="1" t="s">
        <v>32</v>
      </c>
      <c r="AE186" s="45">
        <f>AE160</f>
        <v>0</v>
      </c>
      <c r="AK186" s="1" t="s">
        <v>32</v>
      </c>
      <c r="AL186" s="45">
        <f>AL160</f>
        <v>0</v>
      </c>
      <c r="AT186" s="1" t="s">
        <v>17</v>
      </c>
      <c r="AU186">
        <f>SUMIF(AU180:AU185,"&lt;&gt;#N/A")</f>
        <v>6.9309016681115274</v>
      </c>
      <c r="AV186" s="59">
        <f t="shared" ref="AV186" si="74">SUMIF(AV180:AV185,"&lt;&gt;#N/A")</f>
        <v>1.8779446900413628</v>
      </c>
      <c r="AW186" s="46">
        <f t="shared" ref="AW186" si="75">SUMIF(AW180:AW185,"&lt;&gt;#N/A")</f>
        <v>270000</v>
      </c>
      <c r="AX186" s="46">
        <f t="shared" ref="AX186" si="76">SUMIF(AX180:AX185,"&lt;&gt;#N/A")</f>
        <v>74185.333424145007</v>
      </c>
      <c r="AY186" s="46">
        <f t="shared" ref="AY186" si="77">SUMIF(AY180:AY185,"&lt;&gt;#N/A")</f>
        <v>863857.84411986242</v>
      </c>
      <c r="AZ186" s="46">
        <f t="shared" ref="AZ186" si="78">SUMIF(AZ180:AZ185,"&lt;&gt;#N/A")</f>
        <v>231315.31982531719</v>
      </c>
    </row>
    <row r="187" spans="2:58" ht="16.5" x14ac:dyDescent="0.3">
      <c r="B187" s="1" t="s">
        <v>979</v>
      </c>
      <c r="C187" s="13">
        <f>VLOOKUP($C$160,Multipliers!$A$2:$T$948,16,FALSE)</f>
        <v>8.0231970054899998E-6</v>
      </c>
      <c r="I187" s="1" t="s">
        <v>979</v>
      </c>
      <c r="J187" s="13" t="e">
        <f>VLOOKUP($J$160,Multipliers!$A$2:$T$948,16,FALSE)</f>
        <v>#N/A</v>
      </c>
      <c r="P187" s="1" t="s">
        <v>979</v>
      </c>
      <c r="Q187" s="13" t="e">
        <f>VLOOKUP($Q$160,Multipliers!$A$2:$T$948,16,FALSE)</f>
        <v>#N/A</v>
      </c>
      <c r="W187" s="1" t="s">
        <v>979</v>
      </c>
      <c r="X187" s="13" t="e">
        <f>VLOOKUP(X186,Multipliers!$A$2:$T$948,16,FALSE)</f>
        <v>#N/A</v>
      </c>
      <c r="AD187" s="1" t="s">
        <v>979</v>
      </c>
      <c r="AE187" s="13" t="e">
        <f>VLOOKUP(AE186,Multipliers!$A$2:$T$948,16,FALSE)</f>
        <v>#N/A</v>
      </c>
      <c r="AK187" s="1" t="s">
        <v>979</v>
      </c>
      <c r="AL187" s="13" t="e">
        <f>VLOOKUP(AL186,Multipliers!$A$2:$T$948,16,FALSE)</f>
        <v>#N/A</v>
      </c>
    </row>
    <row r="188" spans="2:58" ht="16.5" x14ac:dyDescent="0.3">
      <c r="B188" s="1" t="s">
        <v>980</v>
      </c>
      <c r="C188" s="13">
        <f>VLOOKUP($C$160,Multipliers!$A$2:$T$948,17,FALSE)</f>
        <v>0.31255142479499998</v>
      </c>
      <c r="I188" s="1" t="s">
        <v>980</v>
      </c>
      <c r="J188" s="13" t="e">
        <f>VLOOKUP($J$160,Multipliers!$A$2:$T$948,17,FALSE)</f>
        <v>#N/A</v>
      </c>
      <c r="P188" s="1" t="s">
        <v>980</v>
      </c>
      <c r="Q188" s="13" t="e">
        <f>VLOOKUP(Q186,Multipliers!$A$2:$T$948,17,FALSE)</f>
        <v>#N/A</v>
      </c>
      <c r="W188" s="1" t="s">
        <v>980</v>
      </c>
      <c r="X188" s="13" t="e">
        <f>VLOOKUP(X186,Multipliers!$A$2:$T$948,17,FALSE)</f>
        <v>#N/A</v>
      </c>
      <c r="AD188" s="1" t="s">
        <v>980</v>
      </c>
      <c r="AE188" s="13" t="e">
        <f>VLOOKUP(AE186,Multipliers!$A$2:$T$948,17,FALSE)</f>
        <v>#N/A</v>
      </c>
      <c r="AK188" s="1" t="s">
        <v>980</v>
      </c>
      <c r="AL188" s="13" t="e">
        <f>VLOOKUP(AL186,Multipliers!$A$2:$T$948,17,FALSE)</f>
        <v>#N/A</v>
      </c>
    </row>
    <row r="189" spans="2:58" x14ac:dyDescent="0.25">
      <c r="C189" s="21"/>
      <c r="E189" s="25"/>
      <c r="F189" s="25" t="s">
        <v>15</v>
      </c>
      <c r="G189" s="25" t="s">
        <v>16</v>
      </c>
      <c r="J189" s="21"/>
      <c r="L189" s="25"/>
      <c r="M189" s="25" t="s">
        <v>15</v>
      </c>
      <c r="N189" s="25" t="s">
        <v>16</v>
      </c>
      <c r="Q189" s="21"/>
      <c r="S189" s="25"/>
      <c r="T189" s="25" t="s">
        <v>15</v>
      </c>
      <c r="U189" s="25" t="s">
        <v>16</v>
      </c>
      <c r="X189" s="21"/>
      <c r="Z189" s="25"/>
      <c r="AA189" s="25" t="s">
        <v>15</v>
      </c>
      <c r="AB189" s="25" t="s">
        <v>16</v>
      </c>
      <c r="AE189" s="21"/>
      <c r="AG189" s="25"/>
      <c r="AH189" s="25" t="s">
        <v>15</v>
      </c>
      <c r="AI189" s="25" t="s">
        <v>16</v>
      </c>
      <c r="AL189" s="21"/>
      <c r="AN189" s="25"/>
      <c r="AO189" s="25" t="s">
        <v>15</v>
      </c>
      <c r="AP189" s="25" t="s">
        <v>16</v>
      </c>
    </row>
    <row r="190" spans="2:58" ht="16.5" x14ac:dyDescent="0.3">
      <c r="B190" s="1" t="s">
        <v>981</v>
      </c>
      <c r="E190" s="26" t="s">
        <v>14</v>
      </c>
      <c r="F190" s="28">
        <f>C182</f>
        <v>6.9309016681115274</v>
      </c>
      <c r="G190" s="28">
        <f>SUM(D182:F182)</f>
        <v>1.8779446900413628</v>
      </c>
      <c r="I190" s="1" t="s">
        <v>981</v>
      </c>
      <c r="L190" s="26" t="s">
        <v>14</v>
      </c>
      <c r="M190" s="28" t="e">
        <f>J182</f>
        <v>#N/A</v>
      </c>
      <c r="N190" s="28" t="e">
        <f>SUM(K182:M182)</f>
        <v>#N/A</v>
      </c>
      <c r="P190" s="1" t="s">
        <v>981</v>
      </c>
      <c r="S190" s="26" t="s">
        <v>14</v>
      </c>
      <c r="T190" s="28" t="e">
        <f>Q182</f>
        <v>#N/A</v>
      </c>
      <c r="U190" s="28" t="e">
        <f>SUM(R182:T182)</f>
        <v>#N/A</v>
      </c>
      <c r="W190" s="1" t="s">
        <v>981</v>
      </c>
      <c r="Z190" s="26" t="s">
        <v>14</v>
      </c>
      <c r="AA190" s="28" t="e">
        <f>X182</f>
        <v>#N/A</v>
      </c>
      <c r="AB190" s="28" t="e">
        <f>SUM(Y182:AA182)</f>
        <v>#N/A</v>
      </c>
      <c r="AD190" s="1" t="s">
        <v>981</v>
      </c>
      <c r="AG190" s="26" t="s">
        <v>14</v>
      </c>
      <c r="AH190" s="28" t="e">
        <f>AE182</f>
        <v>#N/A</v>
      </c>
      <c r="AI190" s="28" t="e">
        <f>SUM(AF182:AH182)</f>
        <v>#N/A</v>
      </c>
      <c r="AK190" s="1" t="s">
        <v>981</v>
      </c>
      <c r="AN190" s="26" t="s">
        <v>14</v>
      </c>
      <c r="AO190" s="28" t="e">
        <f>AL182</f>
        <v>#N/A</v>
      </c>
      <c r="AP190" s="28" t="e">
        <f>SUM(AM182:AO182)</f>
        <v>#N/A</v>
      </c>
      <c r="AT190" s="103"/>
      <c r="AU190" s="104" t="s">
        <v>15</v>
      </c>
      <c r="AV190" s="104" t="s">
        <v>16</v>
      </c>
      <c r="AW190" s="104" t="s">
        <v>17</v>
      </c>
    </row>
    <row r="191" spans="2:58" ht="16.5" x14ac:dyDescent="0.3">
      <c r="C191" s="22"/>
      <c r="E191" s="26" t="s">
        <v>23</v>
      </c>
      <c r="F191" s="29">
        <f t="shared" ref="F191:F192" si="79">C183</f>
        <v>270000</v>
      </c>
      <c r="G191" s="29">
        <f t="shared" ref="G191:G192" si="80">SUM(D183:F183)</f>
        <v>74185.333424145007</v>
      </c>
      <c r="J191" s="22"/>
      <c r="L191" s="26" t="s">
        <v>23</v>
      </c>
      <c r="M191" s="29">
        <f>J183</f>
        <v>0</v>
      </c>
      <c r="N191" s="29" t="e">
        <f t="shared" ref="N191:N192" si="81">SUM(K183:M183)</f>
        <v>#N/A</v>
      </c>
      <c r="Q191" s="22"/>
      <c r="S191" s="26" t="s">
        <v>23</v>
      </c>
      <c r="T191" s="29">
        <f t="shared" ref="T191:T192" si="82">Q183</f>
        <v>0</v>
      </c>
      <c r="U191" s="29" t="e">
        <f t="shared" ref="U191:U192" si="83">SUM(R183:T183)</f>
        <v>#N/A</v>
      </c>
      <c r="X191" s="22"/>
      <c r="Z191" s="26" t="s">
        <v>23</v>
      </c>
      <c r="AA191" s="29">
        <f t="shared" ref="AA191:AA192" si="84">X183</f>
        <v>0</v>
      </c>
      <c r="AB191" s="29" t="e">
        <f t="shared" ref="AB191:AB192" si="85">SUM(Y183:AA183)</f>
        <v>#N/A</v>
      </c>
      <c r="AE191" s="22"/>
      <c r="AG191" s="26" t="s">
        <v>23</v>
      </c>
      <c r="AH191" s="29">
        <f t="shared" ref="AH191:AH192" si="86">AE183</f>
        <v>0</v>
      </c>
      <c r="AI191" s="29" t="e">
        <f t="shared" ref="AI191:AI192" si="87">SUM(AF183:AH183)</f>
        <v>#N/A</v>
      </c>
      <c r="AL191" s="22"/>
      <c r="AN191" s="26" t="s">
        <v>23</v>
      </c>
      <c r="AO191" s="29">
        <f t="shared" ref="AO191:AO192" si="88">AL183</f>
        <v>0</v>
      </c>
      <c r="AP191" s="29" t="e">
        <f t="shared" ref="AP191:AP192" si="89">SUM(AM183:AO183)</f>
        <v>#N/A</v>
      </c>
      <c r="AT191" t="s">
        <v>14</v>
      </c>
      <c r="AU191" s="51">
        <f>AU186</f>
        <v>6.9309016681115274</v>
      </c>
      <c r="AV191" s="51">
        <f>AV186</f>
        <v>1.8779446900413628</v>
      </c>
      <c r="AW191" s="52">
        <f>SUM(AU191:AV191)</f>
        <v>8.8088463581528895</v>
      </c>
    </row>
    <row r="192" spans="2:58" ht="16.5" x14ac:dyDescent="0.3">
      <c r="B192" s="1" t="s">
        <v>81</v>
      </c>
      <c r="C192" s="13">
        <f>VLOOKUP($C$160,Multipliers!$A$2:$T$948,3,FALSE)</f>
        <v>0.182231347524</v>
      </c>
      <c r="E192" s="26" t="s">
        <v>22</v>
      </c>
      <c r="F192" s="29">
        <f t="shared" si="79"/>
        <v>863857.84411986242</v>
      </c>
      <c r="G192" s="29">
        <f t="shared" si="80"/>
        <v>231315.31982531719</v>
      </c>
      <c r="I192" s="1" t="s">
        <v>81</v>
      </c>
      <c r="J192" s="13" t="e">
        <f>VLOOKUP($J$160,Multipliers!$A$2:$T$948,3,FALSE)</f>
        <v>#N/A</v>
      </c>
      <c r="L192" s="26" t="s">
        <v>22</v>
      </c>
      <c r="M192" s="29" t="e">
        <f t="shared" ref="M192" si="90">J184</f>
        <v>#N/A</v>
      </c>
      <c r="N192" s="29" t="e">
        <f t="shared" si="81"/>
        <v>#N/A</v>
      </c>
      <c r="P192" s="1" t="s">
        <v>81</v>
      </c>
      <c r="Q192" s="13" t="e">
        <f>VLOOKUP($Q$160,Multipliers!$A$2:$T$948,3,FALSE)</f>
        <v>#N/A</v>
      </c>
      <c r="S192" s="26" t="s">
        <v>22</v>
      </c>
      <c r="T192" s="29" t="e">
        <f t="shared" si="82"/>
        <v>#N/A</v>
      </c>
      <c r="U192" s="29" t="e">
        <f t="shared" si="83"/>
        <v>#N/A</v>
      </c>
      <c r="W192" s="1" t="s">
        <v>81</v>
      </c>
      <c r="X192" s="13" t="e">
        <f>VLOOKUP($X$160,Multipliers!$A$2:$T$948,3,FALSE)</f>
        <v>#N/A</v>
      </c>
      <c r="Z192" s="26" t="s">
        <v>22</v>
      </c>
      <c r="AA192" s="29" t="e">
        <f t="shared" si="84"/>
        <v>#N/A</v>
      </c>
      <c r="AB192" s="29" t="e">
        <f t="shared" si="85"/>
        <v>#N/A</v>
      </c>
      <c r="AD192" s="1" t="s">
        <v>81</v>
      </c>
      <c r="AE192" s="13" t="e">
        <f>VLOOKUP($AE$160,Multipliers!$A$2:$T$948,3,FALSE)</f>
        <v>#N/A</v>
      </c>
      <c r="AG192" s="26" t="s">
        <v>22</v>
      </c>
      <c r="AH192" s="29" t="e">
        <f t="shared" si="86"/>
        <v>#N/A</v>
      </c>
      <c r="AI192" s="29" t="e">
        <f t="shared" si="87"/>
        <v>#N/A</v>
      </c>
      <c r="AK192" s="1" t="s">
        <v>81</v>
      </c>
      <c r="AL192" s="13" t="e">
        <f>VLOOKUP($AL$160,Multipliers!$A$2:$T$948,3,FALSE)</f>
        <v>#N/A</v>
      </c>
      <c r="AN192" s="26" t="s">
        <v>22</v>
      </c>
      <c r="AO192" s="29" t="e">
        <f t="shared" si="88"/>
        <v>#N/A</v>
      </c>
      <c r="AP192" s="29" t="e">
        <f t="shared" si="89"/>
        <v>#N/A</v>
      </c>
      <c r="AT192" t="s">
        <v>23</v>
      </c>
      <c r="AU192" s="53">
        <f>AW186</f>
        <v>270000</v>
      </c>
      <c r="AV192" s="53">
        <f>AX186</f>
        <v>74185.333424145007</v>
      </c>
      <c r="AW192" s="54">
        <f>SUM(AU192:AV192)</f>
        <v>344185.33342414501</v>
      </c>
      <c r="AX192" s="11"/>
    </row>
    <row r="193" spans="2:57" ht="16.5" x14ac:dyDescent="0.3">
      <c r="B193" s="1" t="s">
        <v>82</v>
      </c>
      <c r="C193" s="13">
        <f>VLOOKUP($C$160,Multipliers!$A$2:$T$948,4,FALSE)</f>
        <v>2.8536131161100001E-2</v>
      </c>
      <c r="I193" s="1" t="s">
        <v>82</v>
      </c>
      <c r="J193" s="13" t="e">
        <f>VLOOKUP($J$160,Multipliers!$A$2:$T$948,4,FALSE)</f>
        <v>#N/A</v>
      </c>
      <c r="P193" s="1" t="s">
        <v>82</v>
      </c>
      <c r="Q193" s="13" t="e">
        <f>VLOOKUP($Q$160,Multipliers!$A$2:$T$948,4,FALSE)</f>
        <v>#N/A</v>
      </c>
      <c r="W193" s="1" t="s">
        <v>82</v>
      </c>
      <c r="X193" s="13" t="e">
        <f>VLOOKUP($X$160,Multipliers!$A$2:$T$948,4,FALSE)</f>
        <v>#N/A</v>
      </c>
      <c r="AD193" s="1" t="s">
        <v>82</v>
      </c>
      <c r="AE193" s="13" t="e">
        <f>VLOOKUP($AE$160,Multipliers!$A$2:$T$948,4,FALSE)</f>
        <v>#N/A</v>
      </c>
      <c r="AK193" s="1" t="s">
        <v>82</v>
      </c>
      <c r="AL193" s="13" t="e">
        <f>VLOOKUP($AL$160,Multipliers!$A$2:$T$948,4,FALSE)</f>
        <v>#N/A</v>
      </c>
      <c r="AT193" t="s">
        <v>22</v>
      </c>
      <c r="AU193" s="53">
        <f>AY186</f>
        <v>863857.84411986242</v>
      </c>
      <c r="AV193" s="53">
        <f>AZ186</f>
        <v>231315.31982531719</v>
      </c>
      <c r="AW193" s="54">
        <f>SUM(AU193:AV193)</f>
        <v>1095173.1639451797</v>
      </c>
      <c r="AX193" s="11"/>
    </row>
    <row r="194" spans="2:57" ht="16.5" x14ac:dyDescent="0.3">
      <c r="B194" s="1" t="s">
        <v>83</v>
      </c>
      <c r="C194" s="13">
        <f>VLOOKUP($C$160,Multipliers!$A$2:$T$948,5,FALSE)</f>
        <v>5.7002642753099998E-2</v>
      </c>
      <c r="I194" s="1" t="s">
        <v>83</v>
      </c>
      <c r="J194" s="13" t="e">
        <f>VLOOKUP($J$160,Multipliers!$A$2:$T$948,5,FALSE)</f>
        <v>#N/A</v>
      </c>
      <c r="P194" s="1" t="s">
        <v>83</v>
      </c>
      <c r="Q194" s="13" t="e">
        <f>VLOOKUP($Q$160,Multipliers!$A$2:$T$948,5,FALSE)</f>
        <v>#N/A</v>
      </c>
      <c r="W194" s="1" t="s">
        <v>83</v>
      </c>
      <c r="X194" s="13" t="e">
        <f>VLOOKUP($X$160,Multipliers!$A$2:$T$948,5,FALSE)</f>
        <v>#N/A</v>
      </c>
      <c r="AD194" s="1" t="s">
        <v>83</v>
      </c>
      <c r="AE194" s="13" t="e">
        <f>VLOOKUP($AE$160,Multipliers!$A$2:$T$948,5,FALSE)</f>
        <v>#N/A</v>
      </c>
      <c r="AK194" s="1" t="s">
        <v>83</v>
      </c>
      <c r="AL194" s="13" t="e">
        <f>VLOOKUP($AL$160,Multipliers!$A$2:$T$948,5,FALSE)</f>
        <v>#N/A</v>
      </c>
    </row>
    <row r="195" spans="2:57" ht="16.5" x14ac:dyDescent="0.3">
      <c r="B195" s="1" t="s">
        <v>84</v>
      </c>
      <c r="C195" s="13">
        <f>VLOOKUP($C$160,Multipliers!$A$2:$T$948,6,FALSE)</f>
        <v>0.20718585389700001</v>
      </c>
      <c r="I195" s="1" t="s">
        <v>84</v>
      </c>
      <c r="J195" s="13" t="e">
        <f>VLOOKUP($J$160,Multipliers!$A$2:$T$948,6,FALSE)</f>
        <v>#N/A</v>
      </c>
      <c r="P195" s="1" t="s">
        <v>84</v>
      </c>
      <c r="Q195" s="13" t="e">
        <f>VLOOKUP($Q$160,Multipliers!$A$2:$T$948,6,FALSE)</f>
        <v>#N/A</v>
      </c>
      <c r="W195" s="1" t="s">
        <v>84</v>
      </c>
      <c r="X195" s="13" t="e">
        <f>VLOOKUP($X$160,Multipliers!$A$2:$T$948,6,FALSE)</f>
        <v>#N/A</v>
      </c>
      <c r="AD195" s="1" t="s">
        <v>84</v>
      </c>
      <c r="AE195" s="13" t="e">
        <f>VLOOKUP($AE$160,Multipliers!$A$2:$T$948,6,FALSE)</f>
        <v>#N/A</v>
      </c>
      <c r="AK195" s="1" t="s">
        <v>84</v>
      </c>
      <c r="AL195" s="13" t="e">
        <f>VLOOKUP($AL$160,Multipliers!$A$2:$T$948,6,FALSE)</f>
        <v>#N/A</v>
      </c>
    </row>
    <row r="196" spans="2:57" ht="16.5" x14ac:dyDescent="0.3">
      <c r="B196" s="1" t="s">
        <v>85</v>
      </c>
      <c r="C196" s="13">
        <f>VLOOKUP($C$160,Multipliers!$A$2:$T$948,7,FALSE)</f>
        <v>2.8366805994400002E-2</v>
      </c>
      <c r="I196" s="1" t="s">
        <v>85</v>
      </c>
      <c r="J196" s="13" t="e">
        <f>VLOOKUP($J$160,Multipliers!$A$2:$T$948,7,FALSE)</f>
        <v>#N/A</v>
      </c>
      <c r="P196" s="1" t="s">
        <v>85</v>
      </c>
      <c r="Q196" s="13" t="e">
        <f>VLOOKUP($Q$160,Multipliers!$A$2:$T$948,7,FALSE)</f>
        <v>#N/A</v>
      </c>
      <c r="W196" s="1" t="s">
        <v>85</v>
      </c>
      <c r="X196" s="13" t="e">
        <f>VLOOKUP($X$160,Multipliers!$A$2:$T$948,7,FALSE)</f>
        <v>#N/A</v>
      </c>
      <c r="AD196" s="1" t="s">
        <v>85</v>
      </c>
      <c r="AE196" s="13" t="e">
        <f>VLOOKUP($AE$160,Multipliers!$A$2:$T$948,7,FALSE)</f>
        <v>#N/A</v>
      </c>
      <c r="AK196" s="1" t="s">
        <v>85</v>
      </c>
      <c r="AL196" s="13" t="e">
        <f>VLOOKUP($AL$160,Multipliers!$A$2:$T$948,7,FALSE)</f>
        <v>#N/A</v>
      </c>
    </row>
    <row r="197" spans="2:57" ht="16.5" x14ac:dyDescent="0.3">
      <c r="B197" s="1" t="s">
        <v>86</v>
      </c>
      <c r="C197" s="13">
        <f>VLOOKUP($C$160,Multipliers!$A$2:$T$948,8,FALSE)</f>
        <v>3.5399776020600002E-2</v>
      </c>
      <c r="F197" s="47"/>
      <c r="I197" s="1" t="s">
        <v>86</v>
      </c>
      <c r="J197" s="13" t="e">
        <f>VLOOKUP($J$160,Multipliers!$A$2:$T$948,8,FALSE)</f>
        <v>#N/A</v>
      </c>
      <c r="P197" s="1" t="s">
        <v>86</v>
      </c>
      <c r="Q197" s="13" t="e">
        <f>VLOOKUP($Q$160,Multipliers!$A$2:$T$948,8,FALSE)</f>
        <v>#N/A</v>
      </c>
      <c r="W197" s="1" t="s">
        <v>86</v>
      </c>
      <c r="X197" s="13" t="e">
        <f>VLOOKUP($X$160,Multipliers!$A$2:$T$948,8,FALSE)</f>
        <v>#N/A</v>
      </c>
      <c r="AD197" s="1" t="s">
        <v>86</v>
      </c>
      <c r="AE197" s="13" t="e">
        <f>VLOOKUP($AE$160,Multipliers!$A$2:$T$948,8,FALSE)</f>
        <v>#N/A</v>
      </c>
      <c r="AK197" s="1" t="s">
        <v>86</v>
      </c>
      <c r="AL197" s="13" t="e">
        <f>VLOOKUP($AL$160,Multipliers!$A$2:$T$948,8,FALSE)</f>
        <v>#N/A</v>
      </c>
    </row>
    <row r="198" spans="2:57" ht="16.5" x14ac:dyDescent="0.3">
      <c r="B198" s="1" t="s">
        <v>87</v>
      </c>
      <c r="C198" s="13">
        <f>VLOOKUP($C$160,Multipliers!$A$2:$T$948,9,FALSE)</f>
        <v>0.205117914821</v>
      </c>
      <c r="I198" s="1" t="s">
        <v>87</v>
      </c>
      <c r="J198" s="13" t="e">
        <f>VLOOKUP($J$160,Multipliers!$A$2:$T$948,9,FALSE)</f>
        <v>#N/A</v>
      </c>
      <c r="P198" s="1" t="s">
        <v>87</v>
      </c>
      <c r="Q198" s="13" t="e">
        <f>VLOOKUP($Q$160,Multipliers!$A$2:$T$948,9,FALSE)</f>
        <v>#N/A</v>
      </c>
      <c r="W198" s="1" t="s">
        <v>87</v>
      </c>
      <c r="X198" s="13" t="e">
        <f>VLOOKUP($X$160,Multipliers!$A$2:$T$948,9,FALSE)</f>
        <v>#N/A</v>
      </c>
      <c r="AD198" s="1" t="s">
        <v>87</v>
      </c>
      <c r="AE198" s="13" t="e">
        <f>VLOOKUP($AE$160,Multipliers!$A$2:$T$948,9,FALSE)</f>
        <v>#N/A</v>
      </c>
      <c r="AK198" s="1" t="s">
        <v>87</v>
      </c>
      <c r="AL198" s="13" t="e">
        <f>VLOOKUP($AL$160,Multipliers!$A$2:$T$948,9,FALSE)</f>
        <v>#N/A</v>
      </c>
    </row>
    <row r="199" spans="2:57" ht="16.5" x14ac:dyDescent="0.3">
      <c r="B199" s="1" t="s">
        <v>88</v>
      </c>
      <c r="C199" s="13">
        <f>VLOOKUP($C$160,Multipliers!$A$2:$T$948,10,FALSE)</f>
        <v>3.0516630346499998E-2</v>
      </c>
      <c r="F199" s="46"/>
      <c r="I199" s="1" t="s">
        <v>88</v>
      </c>
      <c r="J199" s="13" t="e">
        <f>VLOOKUP($J$160,Multipliers!$A$2:$T$948,10,FALSE)</f>
        <v>#N/A</v>
      </c>
      <c r="P199" s="1" t="s">
        <v>88</v>
      </c>
      <c r="Q199" s="13" t="e">
        <f>VLOOKUP($Q$160,Multipliers!$A$2:$T$948,10,FALSE)</f>
        <v>#N/A</v>
      </c>
      <c r="W199" s="1" t="s">
        <v>88</v>
      </c>
      <c r="X199" s="13" t="e">
        <f>VLOOKUP($X$160,Multipliers!$A$2:$T$948,10,FALSE)</f>
        <v>#N/A</v>
      </c>
      <c r="AD199" s="1" t="s">
        <v>88</v>
      </c>
      <c r="AE199" s="13" t="e">
        <f>VLOOKUP($AE$160,Multipliers!$A$2:$T$948,10,FALSE)</f>
        <v>#N/A</v>
      </c>
      <c r="AK199" s="1" t="s">
        <v>88</v>
      </c>
      <c r="AL199" s="13" t="e">
        <f>VLOOKUP($AL$160,Multipliers!$A$2:$T$948,10,FALSE)</f>
        <v>#N/A</v>
      </c>
    </row>
    <row r="200" spans="2:57" ht="16.5" x14ac:dyDescent="0.3">
      <c r="B200" s="1" t="s">
        <v>89</v>
      </c>
      <c r="C200" s="13">
        <f>VLOOKUP($C$160,Multipliers!$A$2:$T$948,11,FALSE)</f>
        <v>3.9125948995999998E-2</v>
      </c>
      <c r="I200" s="1" t="s">
        <v>89</v>
      </c>
      <c r="J200" s="13" t="e">
        <f>VLOOKUP($J$160,Multipliers!$A$2:$T$948,11,FALSE)</f>
        <v>#N/A</v>
      </c>
      <c r="P200" s="1" t="s">
        <v>89</v>
      </c>
      <c r="Q200" s="13" t="e">
        <f>VLOOKUP($Q$160,Multipliers!$A$2:$T$948,11,FALSE)</f>
        <v>#N/A</v>
      </c>
      <c r="W200" s="1" t="s">
        <v>89</v>
      </c>
      <c r="X200" s="13" t="e">
        <f>VLOOKUP($X$160,Multipliers!$A$2:$T$948,11,FALSE)</f>
        <v>#N/A</v>
      </c>
      <c r="AD200" s="1" t="s">
        <v>89</v>
      </c>
      <c r="AE200" s="13" t="e">
        <f>VLOOKUP($AE$160,Multipliers!$A$2:$T$948,11,FALSE)</f>
        <v>#N/A</v>
      </c>
      <c r="AK200" s="1" t="s">
        <v>89</v>
      </c>
      <c r="AL200" s="13" t="e">
        <f>VLOOKUP($AL$160,Multipliers!$A$2:$T$948,11,FALSE)</f>
        <v>#N/A</v>
      </c>
    </row>
    <row r="204" spans="2:57" x14ac:dyDescent="0.25">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c r="AZ204" s="61"/>
    </row>
    <row r="206" spans="2:57" x14ac:dyDescent="0.25">
      <c r="AS206" t="s">
        <v>1135</v>
      </c>
      <c r="AU206" s="278">
        <v>4.4999999999999998E-2</v>
      </c>
      <c r="AY206" s="94">
        <f>NPV(0.02,AY209:AY258)</f>
        <v>-68565.255662659794</v>
      </c>
    </row>
    <row r="207" spans="2:57" ht="16.5" x14ac:dyDescent="0.3">
      <c r="B207" s="106" t="s">
        <v>1022</v>
      </c>
      <c r="C207" s="50"/>
      <c r="D207" s="50"/>
      <c r="E207" s="50"/>
      <c r="F207" s="50"/>
      <c r="G207" s="50"/>
      <c r="H207" s="50"/>
      <c r="I207" s="50"/>
      <c r="J207" s="50"/>
      <c r="K207" s="50"/>
      <c r="L207" s="50"/>
      <c r="O207" s="463" t="s">
        <v>1062</v>
      </c>
      <c r="P207" s="463" t="s">
        <v>1058</v>
      </c>
      <c r="R207" t="s">
        <v>1011</v>
      </c>
      <c r="S207" s="466" t="s">
        <v>1021</v>
      </c>
      <c r="T207" s="467"/>
      <c r="U207" s="467"/>
      <c r="V207" s="468" t="s">
        <v>1033</v>
      </c>
      <c r="W207" s="468"/>
      <c r="X207" s="468"/>
      <c r="Y207" s="469" t="s">
        <v>4</v>
      </c>
      <c r="Z207" s="469"/>
      <c r="AA207" s="469"/>
      <c r="AB207" s="461" t="s">
        <v>1034</v>
      </c>
      <c r="AC207" s="462"/>
      <c r="AD207" s="462"/>
      <c r="AE207" s="462"/>
      <c r="AF207" s="462"/>
      <c r="AG207" s="462"/>
      <c r="AH207" s="462"/>
      <c r="AI207" s="108"/>
      <c r="AJ207" s="113"/>
      <c r="AL207" s="465" t="s">
        <v>1077</v>
      </c>
      <c r="AM207" s="465"/>
      <c r="AN207" s="465"/>
      <c r="AO207" s="465"/>
      <c r="AP207" s="465"/>
      <c r="AQ207" s="465"/>
      <c r="AR207" s="465"/>
      <c r="AS207" s="465"/>
      <c r="AT207" s="465"/>
    </row>
    <row r="208" spans="2:57" ht="30" x14ac:dyDescent="0.3">
      <c r="O208" s="463"/>
      <c r="P208" s="463"/>
      <c r="S208" s="107" t="s">
        <v>14</v>
      </c>
      <c r="T208" s="87" t="s">
        <v>23</v>
      </c>
      <c r="U208" s="87" t="s">
        <v>22</v>
      </c>
      <c r="V208" s="85" t="s">
        <v>14</v>
      </c>
      <c r="W208" s="85" t="s">
        <v>23</v>
      </c>
      <c r="X208" s="85" t="s">
        <v>22</v>
      </c>
      <c r="Y208" s="86" t="s">
        <v>14</v>
      </c>
      <c r="Z208" s="86" t="s">
        <v>23</v>
      </c>
      <c r="AA208" s="86" t="s">
        <v>22</v>
      </c>
      <c r="AB208" s="109" t="s">
        <v>84</v>
      </c>
      <c r="AC208" s="110" t="s">
        <v>85</v>
      </c>
      <c r="AD208" s="110" t="s">
        <v>98</v>
      </c>
      <c r="AE208" s="110" t="s">
        <v>88</v>
      </c>
      <c r="AF208" s="110" t="s">
        <v>87</v>
      </c>
      <c r="AG208" s="110" t="s">
        <v>1061</v>
      </c>
      <c r="AH208" s="110" t="s">
        <v>82</v>
      </c>
      <c r="AI208" s="111" t="s">
        <v>1073</v>
      </c>
      <c r="AJ208" s="114" t="s">
        <v>1072</v>
      </c>
      <c r="AK208" s="117"/>
      <c r="AL208" s="118" t="s">
        <v>84</v>
      </c>
      <c r="AM208" s="118" t="s">
        <v>85</v>
      </c>
      <c r="AN208" s="118" t="s">
        <v>98</v>
      </c>
      <c r="AO208" s="118" t="s">
        <v>88</v>
      </c>
      <c r="AP208" s="118" t="s">
        <v>87</v>
      </c>
      <c r="AQ208" s="118" t="s">
        <v>1061</v>
      </c>
      <c r="AR208" s="118" t="s">
        <v>82</v>
      </c>
      <c r="AS208" s="118" t="s">
        <v>1073</v>
      </c>
      <c r="AT208" s="118" t="s">
        <v>1072</v>
      </c>
      <c r="AU208" s="118" t="s">
        <v>1080</v>
      </c>
      <c r="AW208" s="26"/>
      <c r="AX208" s="26" t="s">
        <v>0</v>
      </c>
      <c r="AY208" s="26" t="s">
        <v>1</v>
      </c>
      <c r="AZ208" s="26" t="s">
        <v>2</v>
      </c>
      <c r="BB208" s="464" t="s">
        <v>1123</v>
      </c>
      <c r="BC208" s="464"/>
      <c r="BD208" s="464"/>
      <c r="BE208" s="464"/>
    </row>
    <row r="209" spans="2:57" ht="16.5" x14ac:dyDescent="0.3">
      <c r="O209" s="463"/>
      <c r="P209" s="463"/>
      <c r="R209" t="s">
        <v>24</v>
      </c>
      <c r="S209" s="70">
        <f>Z32</f>
        <v>6.8953139722598316</v>
      </c>
      <c r="T209" s="71">
        <f>Z33</f>
        <v>513359.88630736101</v>
      </c>
      <c r="U209" s="72">
        <f>Z34</f>
        <v>1414652.1655113599</v>
      </c>
      <c r="V209" s="77">
        <v>0</v>
      </c>
      <c r="W209" s="78">
        <v>0</v>
      </c>
      <c r="X209" s="79">
        <v>0</v>
      </c>
      <c r="Y209" s="77">
        <v>0</v>
      </c>
      <c r="Z209" s="78">
        <v>0</v>
      </c>
      <c r="AA209" s="78">
        <v>0</v>
      </c>
      <c r="AB209" s="70">
        <v>0</v>
      </c>
      <c r="AC209" s="90">
        <v>0</v>
      </c>
      <c r="AD209" s="90">
        <v>0</v>
      </c>
      <c r="AE209" s="71">
        <v>0</v>
      </c>
      <c r="AF209" s="90">
        <v>0</v>
      </c>
      <c r="AG209" s="90">
        <v>0</v>
      </c>
      <c r="AH209" s="78">
        <v>0</v>
      </c>
      <c r="AI209" s="72">
        <v>0</v>
      </c>
      <c r="AJ209" s="115">
        <v>0</v>
      </c>
      <c r="AK209" s="119" t="s">
        <v>24</v>
      </c>
      <c r="AL209" s="280">
        <f>X32</f>
        <v>5.8400635890119998</v>
      </c>
      <c r="AM209" s="280">
        <f>Y32</f>
        <v>1.0552503832478322</v>
      </c>
      <c r="AN209" s="281">
        <f>Z33</f>
        <v>513359.88630736101</v>
      </c>
      <c r="AO209" s="281">
        <f>Y33</f>
        <v>51181.56041536096</v>
      </c>
      <c r="AP209" s="281">
        <f>X33</f>
        <v>462178.32589200005</v>
      </c>
      <c r="AQ209" s="281">
        <f>X34</f>
        <v>1200000</v>
      </c>
      <c r="AR209" s="281">
        <f>Y34</f>
        <v>214652.16551135998</v>
      </c>
      <c r="AS209" s="281">
        <f>C218</f>
        <v>3593.519204151527</v>
      </c>
      <c r="AT209" s="281">
        <f>D218</f>
        <v>3593.519204151527</v>
      </c>
      <c r="AU209" s="279">
        <f>Output!E104</f>
        <v>23101.194883831246</v>
      </c>
      <c r="AW209" s="88" t="s">
        <v>24</v>
      </c>
      <c r="AX209" s="89">
        <f>AN209+AS209+AT209+AU209</f>
        <v>543648.11959949532</v>
      </c>
      <c r="AY209" s="89">
        <f>-1*(Input!D91+Input!D95)</f>
        <v>-42500</v>
      </c>
      <c r="AZ209" s="27">
        <f>AX209+AY209</f>
        <v>501148.11959949532</v>
      </c>
      <c r="BB209" s="88" t="s">
        <v>37</v>
      </c>
      <c r="BC209" s="88"/>
      <c r="BD209" s="88" t="s">
        <v>1130</v>
      </c>
      <c r="BE209" s="88" t="s">
        <v>1124</v>
      </c>
    </row>
    <row r="210" spans="2:57" ht="16.5" x14ac:dyDescent="0.3">
      <c r="O210" s="463"/>
      <c r="P210" s="463"/>
      <c r="R210">
        <v>1</v>
      </c>
      <c r="S210" s="73">
        <v>0</v>
      </c>
      <c r="T210">
        <v>0</v>
      </c>
      <c r="U210" s="74">
        <v>0</v>
      </c>
      <c r="V210" s="80">
        <f>AW60+'Residential Calculations'!AE108</f>
        <v>0</v>
      </c>
      <c r="W210" s="46">
        <f>AW87+'Residential Calculations'!AE109</f>
        <v>0</v>
      </c>
      <c r="X210" s="81">
        <f>AW88+'Residential Calculations'!AE110</f>
        <v>0</v>
      </c>
      <c r="Y210" s="73">
        <v>0</v>
      </c>
      <c r="Z210">
        <v>0</v>
      </c>
      <c r="AA210">
        <v>0</v>
      </c>
      <c r="AB210" s="80">
        <v>0</v>
      </c>
      <c r="AC210" s="59">
        <v>0</v>
      </c>
      <c r="AD210" s="59">
        <v>0</v>
      </c>
      <c r="AE210" s="46">
        <v>0</v>
      </c>
      <c r="AF210" s="59">
        <v>0</v>
      </c>
      <c r="AG210" s="59">
        <v>0</v>
      </c>
      <c r="AH210">
        <v>0</v>
      </c>
      <c r="AI210" s="81">
        <v>0</v>
      </c>
      <c r="AJ210" s="115">
        <v>0</v>
      </c>
      <c r="AK210" s="119">
        <v>1</v>
      </c>
      <c r="AL210" s="120">
        <f>AU60+'Residential Calculations'!$AC$108</f>
        <v>0</v>
      </c>
      <c r="AM210" s="120">
        <f>AV60+'Residential Calculations'!$AD$108</f>
        <v>0</v>
      </c>
      <c r="AN210" s="115">
        <f>AW87+'Residential Calculations'!AE109</f>
        <v>0</v>
      </c>
      <c r="AO210" s="115">
        <f>AV87+'Residential Calculations'!AD109</f>
        <v>0</v>
      </c>
      <c r="AP210" s="115">
        <f>AU87+'Residential Calculations'!AC109</f>
        <v>0</v>
      </c>
      <c r="AQ210" s="115">
        <f>AU88+'Residential Calculations'!AC110</f>
        <v>0</v>
      </c>
      <c r="AR210" s="115">
        <f>AV88+'Residential Calculations'!AD110</f>
        <v>0</v>
      </c>
      <c r="AS210" s="115">
        <f>C230+C254</f>
        <v>0</v>
      </c>
      <c r="AT210" s="115">
        <f>D230+D254</f>
        <v>0</v>
      </c>
      <c r="AU210" s="46">
        <f>AN210*0.045</f>
        <v>0</v>
      </c>
      <c r="AW210" s="88" t="s">
        <v>3</v>
      </c>
      <c r="AX210" s="89">
        <f>AN210+AS210+AT210+AU210+BD210+BE210</f>
        <v>0</v>
      </c>
      <c r="AY210" s="89">
        <f>Input!$H103</f>
        <v>-3423</v>
      </c>
      <c r="AZ210" s="27">
        <f t="shared" ref="AZ210:AZ241" si="91">SUM(AX210:AY210)</f>
        <v>-3423</v>
      </c>
      <c r="BB210" s="259" t="str">
        <f>AW210</f>
        <v>Year 1</v>
      </c>
      <c r="BD210" s="46">
        <f>Input!E158</f>
        <v>0</v>
      </c>
      <c r="BE210" s="46">
        <f>Input!F158</f>
        <v>0</v>
      </c>
    </row>
    <row r="211" spans="2:57" ht="16.5" x14ac:dyDescent="0.3">
      <c r="B211" s="100" t="s">
        <v>1023</v>
      </c>
      <c r="C211" s="100" t="s">
        <v>1066</v>
      </c>
      <c r="D211" s="100" t="s">
        <v>1067</v>
      </c>
      <c r="O211" s="463"/>
      <c r="P211" s="463"/>
      <c r="R211">
        <v>2</v>
      </c>
      <c r="S211" s="73">
        <v>0</v>
      </c>
      <c r="T211">
        <v>0</v>
      </c>
      <c r="U211" s="74">
        <v>0</v>
      </c>
      <c r="V211" s="73">
        <v>0</v>
      </c>
      <c r="W211">
        <v>0</v>
      </c>
      <c r="X211" s="74">
        <v>0</v>
      </c>
      <c r="Y211" s="80">
        <f>AW112+'Residential Calculations'!AE108</f>
        <v>5.7192859616040002</v>
      </c>
      <c r="Z211" s="46">
        <f>AW139+('Residential Calculations'!AE109*(1.02))</f>
        <v>344185.33342414501</v>
      </c>
      <c r="AA211" s="46">
        <f>AW140+('Residential Calculations'!AE110*(1.02))</f>
        <v>1095173.1639451797</v>
      </c>
      <c r="AB211" s="80">
        <v>0</v>
      </c>
      <c r="AC211" s="59">
        <v>0</v>
      </c>
      <c r="AD211" s="59">
        <v>0</v>
      </c>
      <c r="AE211" s="46">
        <v>0</v>
      </c>
      <c r="AF211" s="59">
        <v>0</v>
      </c>
      <c r="AG211" s="59">
        <v>0</v>
      </c>
      <c r="AH211" s="46">
        <v>0</v>
      </c>
      <c r="AI211" s="81">
        <v>0</v>
      </c>
      <c r="AJ211" s="115">
        <v>0</v>
      </c>
      <c r="AK211" s="119">
        <v>2</v>
      </c>
      <c r="AL211" s="120">
        <f>AU112+'Residential Calculations'!AC108</f>
        <v>4.5</v>
      </c>
      <c r="AM211" s="120">
        <f>AV112+'Residential Calculations'!AD108</f>
        <v>1.2192859616039999</v>
      </c>
      <c r="AN211" s="115">
        <f>AW139+('Residential Calculations'!AE109*(1.02))</f>
        <v>344185.33342414501</v>
      </c>
      <c r="AO211" s="115">
        <f>AV139+('Residential Calculations'!AD109*(1.02))</f>
        <v>74185.333424145007</v>
      </c>
      <c r="AP211" s="115">
        <f>AU139+('Residential Calculations'!AC109*(1.02))</f>
        <v>270000</v>
      </c>
      <c r="AQ211" s="115">
        <f>AU140+('Residential Calculations'!AC110*(1.02))</f>
        <v>863857.84411986242</v>
      </c>
      <c r="AR211" s="115">
        <f>AV140+('Residential Calculations'!AD110*(1.02))</f>
        <v>231315.31982531719</v>
      </c>
      <c r="AS211" s="115">
        <f>G230+G254</f>
        <v>2409.2973339690147</v>
      </c>
      <c r="AT211" s="115">
        <f>H230+H254</f>
        <v>2409.2973339690147</v>
      </c>
      <c r="AU211" s="46">
        <f t="shared" ref="AU211:AU259" si="92">AN211*0.045</f>
        <v>15488.340004086525</v>
      </c>
      <c r="AW211" s="88" t="s">
        <v>4</v>
      </c>
      <c r="AX211" s="89">
        <f t="shared" ref="AX211:AX259" si="93">AN211+AS211+AT211+AU211+BD211+BE211</f>
        <v>364492.26809616963</v>
      </c>
      <c r="AY211" s="89">
        <f>Input!$H104</f>
        <v>-3396.1100000000006</v>
      </c>
      <c r="AZ211" s="27">
        <f t="shared" si="91"/>
        <v>361096.15809616965</v>
      </c>
      <c r="BB211" s="259" t="str">
        <f t="shared" ref="BB211:BB259" si="94">AW211</f>
        <v>Year 2</v>
      </c>
      <c r="BD211" s="46">
        <f>Input!E159</f>
        <v>0</v>
      </c>
      <c r="BE211" s="46">
        <f>Input!F159</f>
        <v>0</v>
      </c>
    </row>
    <row r="212" spans="2:57" ht="16.5" x14ac:dyDescent="0.3">
      <c r="B212" t="s">
        <v>1024</v>
      </c>
      <c r="C212" s="57">
        <f>Z33</f>
        <v>513359.88630736101</v>
      </c>
      <c r="D212" s="57">
        <f>C212</f>
        <v>513359.88630736101</v>
      </c>
      <c r="O212" s="463"/>
      <c r="P212" s="463"/>
      <c r="R212">
        <v>3</v>
      </c>
      <c r="S212" s="73">
        <v>0</v>
      </c>
      <c r="T212">
        <v>0</v>
      </c>
      <c r="U212" s="74">
        <v>0</v>
      </c>
      <c r="V212" s="73">
        <v>0</v>
      </c>
      <c r="W212">
        <v>0</v>
      </c>
      <c r="X212" s="74">
        <v>0</v>
      </c>
      <c r="Y212" s="73">
        <v>0</v>
      </c>
      <c r="Z212">
        <v>0</v>
      </c>
      <c r="AA212">
        <v>0</v>
      </c>
      <c r="AB212" s="95">
        <f>IF(R212&lt;=Input!$G$90,$AU$165+'Residential Calculations'!$AC$108,0)</f>
        <v>4.5</v>
      </c>
      <c r="AC212" s="96">
        <f>IF(R212&lt;=Input!$G$90,$BE$172+'Residential Calculations'!$AD$108,0)</f>
        <v>1.2192859616039999</v>
      </c>
      <c r="AD212" s="46">
        <f>SUM(AE212:AF212)</f>
        <v>344185.33342414501</v>
      </c>
      <c r="AE212" s="46">
        <f>IF(R212&lt;=Input!$G$90,(Calculations!BD173*Calculations!$BE$181)+('Residential Calculations'!$AD$109*(1.04)),0)</f>
        <v>74185.333424145007</v>
      </c>
      <c r="AF212" s="46">
        <f>BD173+('Residential Calculations'!AC109*(1.04))</f>
        <v>270000</v>
      </c>
      <c r="AG212" s="46">
        <f>IF(R212&lt;=Input!$G$90,(BD173*$BD$182)+('Residential Calculations'!$AC$110*(1.04)),0)</f>
        <v>863857.84411986254</v>
      </c>
      <c r="AH212" s="46">
        <f>IF(R212&lt;=Input!$G$90,(BD173*$BE$182)+('Residential Calculations'!$AD$110*(1.04)),0)</f>
        <v>231315.31982531719</v>
      </c>
      <c r="AI212" s="81">
        <f>K230+K254</f>
        <v>2409.2973339690147</v>
      </c>
      <c r="AJ212" s="115">
        <f>L230+L254</f>
        <v>2409.2973339690147</v>
      </c>
      <c r="AK212" s="119">
        <v>3</v>
      </c>
      <c r="AL212" s="121">
        <f>AB212</f>
        <v>4.5</v>
      </c>
      <c r="AM212" s="121">
        <f>AC212</f>
        <v>1.2192859616039999</v>
      </c>
      <c r="AN212" s="115">
        <f t="shared" ref="AN212:AT212" si="95">AD212</f>
        <v>344185.33342414501</v>
      </c>
      <c r="AO212" s="115">
        <f>AE212</f>
        <v>74185.333424145007</v>
      </c>
      <c r="AP212" s="115">
        <f>AF212</f>
        <v>270000</v>
      </c>
      <c r="AQ212" s="115">
        <f t="shared" si="95"/>
        <v>863857.84411986254</v>
      </c>
      <c r="AR212" s="115">
        <f t="shared" si="95"/>
        <v>231315.31982531719</v>
      </c>
      <c r="AS212" s="115">
        <f t="shared" si="95"/>
        <v>2409.2973339690147</v>
      </c>
      <c r="AT212" s="115">
        <f t="shared" si="95"/>
        <v>2409.2973339690147</v>
      </c>
      <c r="AU212" s="46">
        <f t="shared" si="92"/>
        <v>15488.340004086525</v>
      </c>
      <c r="AW212" s="88" t="s">
        <v>5</v>
      </c>
      <c r="AX212" s="89">
        <f t="shared" si="93"/>
        <v>364492.26809616963</v>
      </c>
      <c r="AY212" s="89">
        <f>Input!$H105</f>
        <v>-3367.7287000000006</v>
      </c>
      <c r="AZ212" s="27">
        <f t="shared" si="91"/>
        <v>361124.53939616965</v>
      </c>
      <c r="BB212" s="259" t="str">
        <f t="shared" si="94"/>
        <v>Year 3</v>
      </c>
      <c r="BD212" s="46">
        <f>Input!E160</f>
        <v>0</v>
      </c>
      <c r="BE212" s="46">
        <f>Input!F160</f>
        <v>0</v>
      </c>
    </row>
    <row r="213" spans="2:57" ht="16.5" x14ac:dyDescent="0.3">
      <c r="B213" t="s">
        <v>1068</v>
      </c>
      <c r="C213" s="98">
        <v>0.7</v>
      </c>
      <c r="D213" s="98">
        <v>0.7</v>
      </c>
      <c r="O213" s="463"/>
      <c r="P213" s="463"/>
      <c r="R213">
        <v>4</v>
      </c>
      <c r="S213" s="73">
        <v>0</v>
      </c>
      <c r="T213">
        <v>0</v>
      </c>
      <c r="U213" s="74">
        <v>0</v>
      </c>
      <c r="V213" s="73">
        <v>0</v>
      </c>
      <c r="W213">
        <v>0</v>
      </c>
      <c r="X213" s="74">
        <v>0</v>
      </c>
      <c r="Y213" s="73">
        <v>0</v>
      </c>
      <c r="Z213">
        <v>0</v>
      </c>
      <c r="AA213">
        <v>0</v>
      </c>
      <c r="AB213" s="95">
        <f>IF(R213&lt;=Input!$G$90,$AU$165+'Residential Calculations'!$AC$108,0)</f>
        <v>4.5</v>
      </c>
      <c r="AC213" s="96">
        <f>IF(R213&lt;=Input!$G$90,$BE$172+'Residential Calculations'!$AD$108,0)</f>
        <v>1.2192859616039999</v>
      </c>
      <c r="AD213" s="46">
        <f t="shared" ref="AD213:AD259" si="96">SUM(AE213:AF213)</f>
        <v>351069.04009262793</v>
      </c>
      <c r="AE213" s="46">
        <f>IF(R213&lt;=Input!$G$90,Calculations!AE212*(1+Input!$G$92),0)</f>
        <v>75669.040092627911</v>
      </c>
      <c r="AF213" s="46">
        <f>IF(R213&lt;=Input!$G$90,AF212*(1+Input!$G$92),0)</f>
        <v>275400</v>
      </c>
      <c r="AG213" s="46">
        <f>IF(R213&lt;=Input!$G$90,AG212*(1+Input!$G$92),0)</f>
        <v>881135.00100225979</v>
      </c>
      <c r="AH213" s="46">
        <f>IF(R213&lt;=Input!$G$90,AH212*(1+Input!$G$92),0)</f>
        <v>235941.62622182354</v>
      </c>
      <c r="AI213" s="81">
        <f>IF(R213&lt;=Input!$G$90,AI212*(1+Input!$G$92),0)</f>
        <v>2457.4832806483951</v>
      </c>
      <c r="AJ213" s="115">
        <f>IF(R213&lt;=Input!$G$90,Calculations!AJ212*(1+Input!$G$92),0)</f>
        <v>2457.4832806483951</v>
      </c>
      <c r="AK213" s="119">
        <v>4</v>
      </c>
      <c r="AL213" s="121">
        <f t="shared" ref="AL213:AL259" si="97">AB213</f>
        <v>4.5</v>
      </c>
      <c r="AM213" s="121">
        <f t="shared" ref="AM213:AM259" si="98">AC213</f>
        <v>1.2192859616039999</v>
      </c>
      <c r="AN213" s="115">
        <f t="shared" ref="AN213:AN259" si="99">AD213</f>
        <v>351069.04009262793</v>
      </c>
      <c r="AO213" s="115">
        <f t="shared" ref="AO213:AO259" si="100">AE213</f>
        <v>75669.040092627911</v>
      </c>
      <c r="AP213" s="115">
        <f t="shared" ref="AP213:AP259" si="101">AF213</f>
        <v>275400</v>
      </c>
      <c r="AQ213" s="115">
        <f t="shared" ref="AQ213:AQ259" si="102">AG213</f>
        <v>881135.00100225979</v>
      </c>
      <c r="AR213" s="115">
        <f t="shared" ref="AR213:AR259" si="103">AH213</f>
        <v>235941.62622182354</v>
      </c>
      <c r="AS213" s="115">
        <f t="shared" ref="AS213:AS259" si="104">AI213</f>
        <v>2457.4832806483951</v>
      </c>
      <c r="AT213" s="115">
        <f t="shared" ref="AT213:AT259" si="105">AJ213</f>
        <v>2457.4832806483951</v>
      </c>
      <c r="AU213" s="46">
        <f t="shared" si="92"/>
        <v>15798.106804168256</v>
      </c>
      <c r="AW213" s="88" t="s">
        <v>6</v>
      </c>
      <c r="AX213" s="89">
        <f t="shared" si="93"/>
        <v>371782.11345809302</v>
      </c>
      <c r="AY213" s="89">
        <f>Input!$H106</f>
        <v>-3337.8167390000008</v>
      </c>
      <c r="AZ213" s="27">
        <f t="shared" si="91"/>
        <v>368444.29671909305</v>
      </c>
      <c r="BB213" s="259" t="str">
        <f t="shared" si="94"/>
        <v>Year 4</v>
      </c>
      <c r="BD213" s="46">
        <f>Input!E161</f>
        <v>0</v>
      </c>
      <c r="BE213" s="46">
        <f>Input!F161</f>
        <v>0</v>
      </c>
    </row>
    <row r="214" spans="2:57" ht="16.5" x14ac:dyDescent="0.3">
      <c r="B214" t="s">
        <v>1069</v>
      </c>
      <c r="C214" s="57">
        <f>C212*C213</f>
        <v>359351.92041515268</v>
      </c>
      <c r="D214" s="57">
        <f>D212*D213</f>
        <v>359351.92041515268</v>
      </c>
      <c r="O214" s="463"/>
      <c r="P214" s="463"/>
      <c r="R214">
        <v>5</v>
      </c>
      <c r="S214" s="73">
        <v>0</v>
      </c>
      <c r="T214">
        <v>0</v>
      </c>
      <c r="U214" s="74">
        <v>0</v>
      </c>
      <c r="V214" s="73">
        <v>0</v>
      </c>
      <c r="W214">
        <v>0</v>
      </c>
      <c r="X214" s="74">
        <v>0</v>
      </c>
      <c r="Y214" s="73">
        <v>0</v>
      </c>
      <c r="Z214">
        <v>0</v>
      </c>
      <c r="AA214">
        <v>0</v>
      </c>
      <c r="AB214" s="95">
        <f>IF(R214&lt;=Input!$G$90,$AU$165+'Residential Calculations'!$AC$108,0)</f>
        <v>4.5</v>
      </c>
      <c r="AC214" s="96">
        <f>IF(R214&lt;=Input!$G$90,$BE$172+'Residential Calculations'!$AD$108,0)</f>
        <v>1.2192859616039999</v>
      </c>
      <c r="AD214" s="46">
        <f t="shared" si="96"/>
        <v>358090.42089448049</v>
      </c>
      <c r="AE214" s="46">
        <f>IF(R214&lt;=Input!$G$90,Calculations!AE213*(1+Input!$G$92),0)</f>
        <v>77182.42089448047</v>
      </c>
      <c r="AF214" s="46">
        <f>IF(R214&lt;=Input!$G$90,AF213*(1+Input!$G$92),0)</f>
        <v>280908</v>
      </c>
      <c r="AG214" s="46">
        <f>IF(R214&lt;=Input!$G$90,AG213*(1+Input!$G$92),0)</f>
        <v>898757.70102230494</v>
      </c>
      <c r="AH214" s="46">
        <f>IF(R214&lt;=Input!$G$90,AH213*(1+Input!$G$92),0)</f>
        <v>240660.45874626</v>
      </c>
      <c r="AI214" s="81">
        <f>IF(R214&lt;=Input!$G$90,AI213*(1+Input!$G$92),0)</f>
        <v>2506.632946261363</v>
      </c>
      <c r="AJ214" s="115">
        <f>IF(R214&lt;=Input!$G$90,Calculations!AJ213*(1+Input!$G$92),0)</f>
        <v>2506.632946261363</v>
      </c>
      <c r="AK214" s="119">
        <v>5</v>
      </c>
      <c r="AL214" s="121">
        <f t="shared" si="97"/>
        <v>4.5</v>
      </c>
      <c r="AM214" s="121">
        <f t="shared" si="98"/>
        <v>1.2192859616039999</v>
      </c>
      <c r="AN214" s="115">
        <f t="shared" si="99"/>
        <v>358090.42089448049</v>
      </c>
      <c r="AO214" s="115">
        <f t="shared" si="100"/>
        <v>77182.42089448047</v>
      </c>
      <c r="AP214" s="115">
        <f t="shared" si="101"/>
        <v>280908</v>
      </c>
      <c r="AQ214" s="115">
        <f t="shared" si="102"/>
        <v>898757.70102230494</v>
      </c>
      <c r="AR214" s="115">
        <f t="shared" si="103"/>
        <v>240660.45874626</v>
      </c>
      <c r="AS214" s="115">
        <f t="shared" si="104"/>
        <v>2506.632946261363</v>
      </c>
      <c r="AT214" s="115">
        <f t="shared" si="105"/>
        <v>2506.632946261363</v>
      </c>
      <c r="AU214" s="46">
        <f t="shared" si="92"/>
        <v>16114.068940251622</v>
      </c>
      <c r="AW214" s="88" t="s">
        <v>7</v>
      </c>
      <c r="AX214" s="89">
        <f t="shared" si="93"/>
        <v>379217.75572725484</v>
      </c>
      <c r="AY214" s="89">
        <f>Input!$H107</f>
        <v>-3306.3338734300014</v>
      </c>
      <c r="AZ214" s="27">
        <f t="shared" si="91"/>
        <v>375911.42185382487</v>
      </c>
      <c r="BB214" s="259" t="str">
        <f t="shared" si="94"/>
        <v>Year 5</v>
      </c>
      <c r="BD214" s="46">
        <f>Input!E162</f>
        <v>0</v>
      </c>
      <c r="BE214" s="46">
        <f>Input!F162</f>
        <v>0</v>
      </c>
    </row>
    <row r="215" spans="2:57" ht="16.5" x14ac:dyDescent="0.3">
      <c r="B215" t="s">
        <v>1027</v>
      </c>
      <c r="C215" s="98">
        <v>0.25</v>
      </c>
      <c r="D215" s="98">
        <v>0.25</v>
      </c>
      <c r="O215" s="97"/>
      <c r="P215" s="97"/>
      <c r="R215">
        <v>6</v>
      </c>
      <c r="S215" s="73">
        <v>0</v>
      </c>
      <c r="T215">
        <v>0</v>
      </c>
      <c r="U215" s="74">
        <v>0</v>
      </c>
      <c r="V215" s="73">
        <v>0</v>
      </c>
      <c r="W215">
        <v>0</v>
      </c>
      <c r="X215" s="74">
        <v>0</v>
      </c>
      <c r="Y215" s="73">
        <v>0</v>
      </c>
      <c r="Z215">
        <v>0</v>
      </c>
      <c r="AA215">
        <v>0</v>
      </c>
      <c r="AB215" s="95">
        <f>IF(R215&lt;=Input!$G$90,$AU$165+'Residential Calculations'!$AC$108,0)</f>
        <v>4.5</v>
      </c>
      <c r="AC215" s="96">
        <f>IF(R215&lt;=Input!$G$90,$BE$172+'Residential Calculations'!$AD$108,0)</f>
        <v>1.2192859616039999</v>
      </c>
      <c r="AD215" s="46">
        <f t="shared" si="96"/>
        <v>365252.22931237012</v>
      </c>
      <c r="AE215" s="46">
        <f>IF(R215&lt;=Input!$G$90,Calculations!AE214*(1+Input!$G$92),0)</f>
        <v>78726.069312370077</v>
      </c>
      <c r="AF215" s="46">
        <f>IF(R215&lt;=Input!$G$90,AF214*(1+Input!$G$92),0)</f>
        <v>286526.16000000003</v>
      </c>
      <c r="AG215" s="46">
        <f>IF(R215&lt;=Input!$G$90,AG214*(1+Input!$G$92),0)</f>
        <v>916732.85504275106</v>
      </c>
      <c r="AH215" s="46">
        <f>IF(R215&lt;=Input!$G$90,AH214*(1+Input!$G$92),0)</f>
        <v>245473.6679211852</v>
      </c>
      <c r="AI215" s="81">
        <f>IF(R215&lt;=Input!$G$90,AI214*(1+Input!$G$92),0)</f>
        <v>2556.7656051865902</v>
      </c>
      <c r="AJ215" s="115">
        <f>IF(R215&lt;=Input!$G$90,Calculations!AJ214*(1+Input!$G$92),0)</f>
        <v>2556.7656051865902</v>
      </c>
      <c r="AK215" s="119">
        <v>6</v>
      </c>
      <c r="AL215" s="121">
        <f t="shared" si="97"/>
        <v>4.5</v>
      </c>
      <c r="AM215" s="121">
        <f t="shared" si="98"/>
        <v>1.2192859616039999</v>
      </c>
      <c r="AN215" s="115">
        <f t="shared" si="99"/>
        <v>365252.22931237012</v>
      </c>
      <c r="AO215" s="115">
        <f t="shared" si="100"/>
        <v>78726.069312370077</v>
      </c>
      <c r="AP215" s="115">
        <f t="shared" si="101"/>
        <v>286526.16000000003</v>
      </c>
      <c r="AQ215" s="115">
        <f t="shared" si="102"/>
        <v>916732.85504275106</v>
      </c>
      <c r="AR215" s="115">
        <f t="shared" si="103"/>
        <v>245473.6679211852</v>
      </c>
      <c r="AS215" s="115">
        <f t="shared" si="104"/>
        <v>2556.7656051865902</v>
      </c>
      <c r="AT215" s="115">
        <f t="shared" si="105"/>
        <v>2556.7656051865902</v>
      </c>
      <c r="AU215" s="46">
        <f t="shared" si="92"/>
        <v>16436.350319056655</v>
      </c>
      <c r="AW215" s="88" t="s">
        <v>8</v>
      </c>
      <c r="AX215" s="89">
        <f t="shared" si="93"/>
        <v>386802.11084179993</v>
      </c>
      <c r="AY215" s="89">
        <f>Input!$H108</f>
        <v>-1885.3808277035023</v>
      </c>
      <c r="AZ215" s="27">
        <f t="shared" si="91"/>
        <v>384916.73001409642</v>
      </c>
      <c r="BB215" s="259" t="str">
        <f t="shared" si="94"/>
        <v>Year 6</v>
      </c>
      <c r="BD215" s="46">
        <f>Input!E163</f>
        <v>0</v>
      </c>
      <c r="BE215" s="46">
        <f>Input!F163</f>
        <v>0</v>
      </c>
    </row>
    <row r="216" spans="2:57" ht="16.5" x14ac:dyDescent="0.3">
      <c r="B216" t="s">
        <v>1030</v>
      </c>
      <c r="C216" s="57">
        <f>C214*C215</f>
        <v>89837.98010378817</v>
      </c>
      <c r="D216" s="57">
        <f>D214*D215</f>
        <v>89837.98010378817</v>
      </c>
      <c r="O216" s="463" t="s">
        <v>1057</v>
      </c>
      <c r="P216" s="463" t="s">
        <v>1010</v>
      </c>
      <c r="R216">
        <v>7</v>
      </c>
      <c r="S216" s="73">
        <v>0</v>
      </c>
      <c r="T216">
        <v>0</v>
      </c>
      <c r="U216" s="74">
        <v>0</v>
      </c>
      <c r="V216" s="73">
        <v>0</v>
      </c>
      <c r="W216">
        <v>0</v>
      </c>
      <c r="X216" s="74">
        <v>0</v>
      </c>
      <c r="Y216" s="73">
        <v>0</v>
      </c>
      <c r="Z216">
        <v>0</v>
      </c>
      <c r="AA216">
        <v>0</v>
      </c>
      <c r="AB216" s="95">
        <f>IF(R216&lt;=Input!$G$90,$AU$165+'Residential Calculations'!$AC$108,0)</f>
        <v>4.5</v>
      </c>
      <c r="AC216" s="96">
        <f>IF(R216&lt;=Input!$G$90,$BE$172+'Residential Calculations'!$AD$108,0)</f>
        <v>1.2192859616039999</v>
      </c>
      <c r="AD216" s="46">
        <f t="shared" si="96"/>
        <v>372557.27389861748</v>
      </c>
      <c r="AE216" s="46">
        <f>IF(R216&lt;=Input!$G$90,Calculations!AE215*(1+Input!$G$92),0)</f>
        <v>80300.590698617481</v>
      </c>
      <c r="AF216" s="46">
        <f>IF(R216&lt;=Input!$G$90,AF215*(1+Input!$G$92),0)</f>
        <v>292256.68320000003</v>
      </c>
      <c r="AG216" s="46">
        <f>IF(R216&lt;=Input!$G$90,AG215*(1+Input!$G$92),0)</f>
        <v>935067.51214360609</v>
      </c>
      <c r="AH216" s="46">
        <f>IF(R216&lt;=Input!$G$90,AH215*(1+Input!$G$92),0)</f>
        <v>250383.14127960891</v>
      </c>
      <c r="AI216" s="81">
        <f>IF(R216&lt;=Input!$G$90,AI215*(1+Input!$G$92),0)</f>
        <v>2607.900917290322</v>
      </c>
      <c r="AJ216" s="115">
        <f>IF(R216&lt;=Input!$G$90,Calculations!AJ215*(1+Input!$G$92),0)</f>
        <v>2607.900917290322</v>
      </c>
      <c r="AK216" s="119">
        <v>7</v>
      </c>
      <c r="AL216" s="121">
        <f t="shared" si="97"/>
        <v>4.5</v>
      </c>
      <c r="AM216" s="121">
        <f t="shared" si="98"/>
        <v>1.2192859616039999</v>
      </c>
      <c r="AN216" s="115">
        <f t="shared" si="99"/>
        <v>372557.27389861748</v>
      </c>
      <c r="AO216" s="115">
        <f t="shared" si="100"/>
        <v>80300.590698617481</v>
      </c>
      <c r="AP216" s="115">
        <f t="shared" si="101"/>
        <v>292256.68320000003</v>
      </c>
      <c r="AQ216" s="115">
        <f t="shared" si="102"/>
        <v>935067.51214360609</v>
      </c>
      <c r="AR216" s="115">
        <f t="shared" si="103"/>
        <v>250383.14127960891</v>
      </c>
      <c r="AS216" s="115">
        <f t="shared" si="104"/>
        <v>2607.900917290322</v>
      </c>
      <c r="AT216" s="115">
        <f t="shared" si="105"/>
        <v>2607.900917290322</v>
      </c>
      <c r="AU216" s="46">
        <f t="shared" si="92"/>
        <v>16765.077325437785</v>
      </c>
      <c r="AW216" s="88" t="s">
        <v>9</v>
      </c>
      <c r="AX216" s="89">
        <f t="shared" si="93"/>
        <v>394538.15305863589</v>
      </c>
      <c r="AY216" s="89">
        <f>Input!$H109</f>
        <v>-1822.8746359805373</v>
      </c>
      <c r="AZ216" s="27">
        <f t="shared" si="91"/>
        <v>392715.27842265536</v>
      </c>
      <c r="BB216" s="259" t="str">
        <f t="shared" si="94"/>
        <v>Year 7</v>
      </c>
      <c r="BD216" s="46">
        <f>Input!E164</f>
        <v>0</v>
      </c>
      <c r="BE216" s="46">
        <f>Input!F164</f>
        <v>0</v>
      </c>
    </row>
    <row r="217" spans="2:57" ht="16.5" x14ac:dyDescent="0.3">
      <c r="B217" t="s">
        <v>1070</v>
      </c>
      <c r="C217" s="99">
        <f>Input!C92</f>
        <v>0.04</v>
      </c>
      <c r="D217" s="99">
        <f>Input!C93</f>
        <v>0.04</v>
      </c>
      <c r="O217" s="463"/>
      <c r="P217" s="463"/>
      <c r="R217">
        <v>8</v>
      </c>
      <c r="S217" s="73">
        <v>0</v>
      </c>
      <c r="T217">
        <v>0</v>
      </c>
      <c r="U217" s="74">
        <v>0</v>
      </c>
      <c r="V217" s="73">
        <v>0</v>
      </c>
      <c r="W217">
        <v>0</v>
      </c>
      <c r="X217" s="74">
        <v>0</v>
      </c>
      <c r="Y217" s="73">
        <v>0</v>
      </c>
      <c r="Z217">
        <v>0</v>
      </c>
      <c r="AA217">
        <v>0</v>
      </c>
      <c r="AB217" s="95">
        <f>IF(R217&lt;=Input!$G$90,$AU$165+'Residential Calculations'!$AC$108,0)</f>
        <v>4.5</v>
      </c>
      <c r="AC217" s="96">
        <f>IF(R217&lt;=Input!$G$90,$BE$172+'Residential Calculations'!$AD$108,0)</f>
        <v>1.2192859616039999</v>
      </c>
      <c r="AD217" s="46">
        <f t="shared" si="96"/>
        <v>380008.41937658988</v>
      </c>
      <c r="AE217" s="46">
        <f>IF(R217&lt;=Input!$G$90,Calculations!AE216*(1+Input!$G$92),0)</f>
        <v>81906.60251258983</v>
      </c>
      <c r="AF217" s="46">
        <f>IF(R217&lt;=Input!$G$90,AF216*(1+Input!$G$92),0)</f>
        <v>298101.81686400005</v>
      </c>
      <c r="AG217" s="46">
        <f>IF(R217&lt;=Input!$G$90,AG216*(1+Input!$G$92),0)</f>
        <v>953768.86238647823</v>
      </c>
      <c r="AH217" s="46">
        <f>IF(R217&lt;=Input!$G$90,AH216*(1+Input!$G$92),0)</f>
        <v>255390.8041052011</v>
      </c>
      <c r="AI217" s="81">
        <f>IF(R217&lt;=Input!$G$90,AI216*(1+Input!$G$92),0)</f>
        <v>2660.0589356361284</v>
      </c>
      <c r="AJ217" s="115">
        <f>IF(R217&lt;=Input!$G$90,Calculations!AJ216*(1+Input!$G$92),0)</f>
        <v>2660.0589356361284</v>
      </c>
      <c r="AK217" s="119">
        <v>8</v>
      </c>
      <c r="AL217" s="121">
        <f t="shared" si="97"/>
        <v>4.5</v>
      </c>
      <c r="AM217" s="121">
        <f t="shared" si="98"/>
        <v>1.2192859616039999</v>
      </c>
      <c r="AN217" s="115">
        <f t="shared" si="99"/>
        <v>380008.41937658988</v>
      </c>
      <c r="AO217" s="115">
        <f t="shared" si="100"/>
        <v>81906.60251258983</v>
      </c>
      <c r="AP217" s="115">
        <f t="shared" si="101"/>
        <v>298101.81686400005</v>
      </c>
      <c r="AQ217" s="115">
        <f t="shared" si="102"/>
        <v>953768.86238647823</v>
      </c>
      <c r="AR217" s="115">
        <f t="shared" si="103"/>
        <v>255390.8041052011</v>
      </c>
      <c r="AS217" s="115">
        <f t="shared" si="104"/>
        <v>2660.0589356361284</v>
      </c>
      <c r="AT217" s="115">
        <f t="shared" si="105"/>
        <v>2660.0589356361284</v>
      </c>
      <c r="AU217" s="46">
        <f t="shared" si="92"/>
        <v>17100.378871946545</v>
      </c>
      <c r="AW217" s="88" t="s">
        <v>10</v>
      </c>
      <c r="AX217" s="89">
        <f t="shared" si="93"/>
        <v>402428.91611980868</v>
      </c>
      <c r="AY217" s="89">
        <f>Input!$H110</f>
        <v>-1758.1161823403418</v>
      </c>
      <c r="AZ217" s="27">
        <f t="shared" si="91"/>
        <v>400670.79993746831</v>
      </c>
      <c r="BB217" s="259" t="str">
        <f t="shared" si="94"/>
        <v>Year 8</v>
      </c>
      <c r="BD217" s="46">
        <f>Input!E165</f>
        <v>0</v>
      </c>
      <c r="BE217" s="46">
        <f>Input!F165</f>
        <v>0</v>
      </c>
    </row>
    <row r="218" spans="2:57" ht="16.5" x14ac:dyDescent="0.3">
      <c r="B218" t="s">
        <v>1071</v>
      </c>
      <c r="C218" s="57">
        <f>C216*C217</f>
        <v>3593.519204151527</v>
      </c>
      <c r="D218" s="112">
        <f>D216*D217</f>
        <v>3593.519204151527</v>
      </c>
      <c r="O218" s="463"/>
      <c r="P218" s="463"/>
      <c r="R218">
        <v>9</v>
      </c>
      <c r="S218" s="73">
        <v>0</v>
      </c>
      <c r="T218">
        <v>0</v>
      </c>
      <c r="U218" s="74">
        <v>0</v>
      </c>
      <c r="V218" s="73">
        <v>0</v>
      </c>
      <c r="W218">
        <v>0</v>
      </c>
      <c r="X218" s="74">
        <v>0</v>
      </c>
      <c r="Y218" s="73">
        <v>0</v>
      </c>
      <c r="Z218">
        <v>0</v>
      </c>
      <c r="AA218">
        <v>0</v>
      </c>
      <c r="AB218" s="95">
        <f>IF(R218&lt;=Input!$G$90,$AU$165+'Residential Calculations'!$AC$108,0)</f>
        <v>4.5</v>
      </c>
      <c r="AC218" s="96">
        <f>IF(R218&lt;=Input!$G$90,$BE$172+'Residential Calculations'!$AD$108,0)</f>
        <v>1.2192859616039999</v>
      </c>
      <c r="AD218" s="46">
        <f t="shared" si="96"/>
        <v>387608.58776412171</v>
      </c>
      <c r="AE218" s="46">
        <f>IF(R218&lt;=Input!$G$90,Calculations!AE217*(1+Input!$G$92),0)</f>
        <v>83544.734562841622</v>
      </c>
      <c r="AF218" s="46">
        <f>IF(R218&lt;=Input!$G$90,AF217*(1+Input!$G$92),0)</f>
        <v>304063.85320128006</v>
      </c>
      <c r="AG218" s="46">
        <f>IF(R218&lt;=Input!$G$90,AG217*(1+Input!$G$92),0)</f>
        <v>972844.2396342078</v>
      </c>
      <c r="AH218" s="46">
        <f>IF(R218&lt;=Input!$G$90,AH217*(1+Input!$G$92),0)</f>
        <v>260498.62018730512</v>
      </c>
      <c r="AI218" s="81">
        <f>IF(R218&lt;=Input!$G$90,AI217*(1+Input!$G$92),0)</f>
        <v>2713.2601143488509</v>
      </c>
      <c r="AJ218" s="115">
        <f>IF(R218&lt;=Input!$G$90,Calculations!AJ217*(1+Input!$G$92),0)</f>
        <v>2713.2601143488509</v>
      </c>
      <c r="AK218" s="119">
        <v>9</v>
      </c>
      <c r="AL218" s="121">
        <f t="shared" si="97"/>
        <v>4.5</v>
      </c>
      <c r="AM218" s="121">
        <f t="shared" si="98"/>
        <v>1.2192859616039999</v>
      </c>
      <c r="AN218" s="115">
        <f t="shared" si="99"/>
        <v>387608.58776412171</v>
      </c>
      <c r="AO218" s="115">
        <f t="shared" si="100"/>
        <v>83544.734562841622</v>
      </c>
      <c r="AP218" s="115">
        <f t="shared" si="101"/>
        <v>304063.85320128006</v>
      </c>
      <c r="AQ218" s="115">
        <f t="shared" si="102"/>
        <v>972844.2396342078</v>
      </c>
      <c r="AR218" s="115">
        <f t="shared" si="103"/>
        <v>260498.62018730512</v>
      </c>
      <c r="AS218" s="115">
        <f t="shared" si="104"/>
        <v>2713.2601143488509</v>
      </c>
      <c r="AT218" s="115">
        <f t="shared" si="105"/>
        <v>2713.2601143488509</v>
      </c>
      <c r="AU218" s="46">
        <f t="shared" si="92"/>
        <v>17442.386449385478</v>
      </c>
      <c r="AW218" s="88" t="s">
        <v>11</v>
      </c>
      <c r="AX218" s="89">
        <f t="shared" si="93"/>
        <v>410477.49444220489</v>
      </c>
      <c r="AY218" s="89">
        <f>Input!$H111</f>
        <v>-1691.0504001637455</v>
      </c>
      <c r="AZ218" s="27">
        <f t="shared" si="91"/>
        <v>408786.44404204114</v>
      </c>
      <c r="BB218" s="259" t="str">
        <f t="shared" si="94"/>
        <v>Year 9</v>
      </c>
      <c r="BD218" s="46">
        <f>Input!E166</f>
        <v>0</v>
      </c>
      <c r="BE218" s="46">
        <f>Input!F166</f>
        <v>0</v>
      </c>
    </row>
    <row r="219" spans="2:57" ht="16.5" x14ac:dyDescent="0.3">
      <c r="O219" s="463"/>
      <c r="P219" s="463"/>
      <c r="R219">
        <v>10</v>
      </c>
      <c r="S219" s="73">
        <v>0</v>
      </c>
      <c r="T219">
        <v>0</v>
      </c>
      <c r="U219" s="74">
        <v>0</v>
      </c>
      <c r="V219" s="73">
        <v>0</v>
      </c>
      <c r="W219">
        <v>0</v>
      </c>
      <c r="X219" s="74">
        <v>0</v>
      </c>
      <c r="Y219" s="73">
        <v>0</v>
      </c>
      <c r="Z219">
        <v>0</v>
      </c>
      <c r="AA219">
        <v>0</v>
      </c>
      <c r="AB219" s="95">
        <f>IF(R219&lt;=Input!$G$90,$AU$165+'Residential Calculations'!$AC$108,0)</f>
        <v>4.5</v>
      </c>
      <c r="AC219" s="96">
        <f>IF(R219&lt;=Input!$G$90,$BE$172+'Residential Calculations'!$AD$108,0)</f>
        <v>1.2192859616039999</v>
      </c>
      <c r="AD219" s="46">
        <f t="shared" si="96"/>
        <v>395360.75951940415</v>
      </c>
      <c r="AE219" s="46">
        <f>IF(R219&lt;=Input!$G$90,Calculations!AE218*(1+Input!$G$92),0)</f>
        <v>85215.629254098458</v>
      </c>
      <c r="AF219" s="46">
        <f>IF(R219&lt;=Input!$G$90,AF218*(1+Input!$G$92),0)</f>
        <v>310145.13026530569</v>
      </c>
      <c r="AG219" s="46">
        <f>IF(R219&lt;=Input!$G$90,AG218*(1+Input!$G$92),0)</f>
        <v>992301.12442689203</v>
      </c>
      <c r="AH219" s="46">
        <f>IF(R219&lt;=Input!$G$90,AH218*(1+Input!$G$92),0)</f>
        <v>265708.59259105125</v>
      </c>
      <c r="AI219" s="81">
        <f>IF(R219&lt;=Input!$G$90,AI218*(1+Input!$G$92),0)</f>
        <v>2767.5253166358279</v>
      </c>
      <c r="AJ219" s="115">
        <f>IF(R219&lt;=Input!$G$90,Calculations!AJ218*(1+Input!$G$92),0)</f>
        <v>2767.5253166358279</v>
      </c>
      <c r="AK219" s="119">
        <v>10</v>
      </c>
      <c r="AL219" s="121">
        <f t="shared" si="97"/>
        <v>4.5</v>
      </c>
      <c r="AM219" s="121">
        <f t="shared" si="98"/>
        <v>1.2192859616039999</v>
      </c>
      <c r="AN219" s="115">
        <f t="shared" si="99"/>
        <v>395360.75951940415</v>
      </c>
      <c r="AO219" s="115">
        <f t="shared" si="100"/>
        <v>85215.629254098458</v>
      </c>
      <c r="AP219" s="115">
        <f t="shared" si="101"/>
        <v>310145.13026530569</v>
      </c>
      <c r="AQ219" s="115">
        <f t="shared" si="102"/>
        <v>992301.12442689203</v>
      </c>
      <c r="AR219" s="115">
        <f t="shared" si="103"/>
        <v>265708.59259105125</v>
      </c>
      <c r="AS219" s="115">
        <f t="shared" si="104"/>
        <v>2767.5253166358279</v>
      </c>
      <c r="AT219" s="115">
        <f t="shared" si="105"/>
        <v>2767.5253166358279</v>
      </c>
      <c r="AU219" s="46">
        <f t="shared" si="92"/>
        <v>17791.234178373186</v>
      </c>
      <c r="AW219" s="88" t="s">
        <v>12</v>
      </c>
      <c r="AX219" s="89">
        <f t="shared" si="93"/>
        <v>418687.04433104902</v>
      </c>
      <c r="AY219" s="89">
        <f>Input!$H112</f>
        <v>-1621.6210212853839</v>
      </c>
      <c r="AZ219" s="27">
        <f t="shared" si="91"/>
        <v>417065.42330976366</v>
      </c>
      <c r="BB219" s="259" t="str">
        <f t="shared" si="94"/>
        <v>Year 10</v>
      </c>
      <c r="BD219" s="46">
        <f>Input!E167</f>
        <v>0</v>
      </c>
      <c r="BE219" s="46">
        <f>Input!F167</f>
        <v>0</v>
      </c>
    </row>
    <row r="220" spans="2:57" ht="16.5" x14ac:dyDescent="0.3">
      <c r="O220" s="463"/>
      <c r="P220" s="463"/>
      <c r="R220">
        <v>11</v>
      </c>
      <c r="S220" s="73">
        <v>0</v>
      </c>
      <c r="T220">
        <v>0</v>
      </c>
      <c r="U220" s="74">
        <v>0</v>
      </c>
      <c r="V220" s="73">
        <v>0</v>
      </c>
      <c r="W220">
        <v>0</v>
      </c>
      <c r="X220" s="74">
        <v>0</v>
      </c>
      <c r="Y220" s="73">
        <v>0</v>
      </c>
      <c r="Z220">
        <v>0</v>
      </c>
      <c r="AA220">
        <v>0</v>
      </c>
      <c r="AB220" s="95">
        <f>IF(R220&lt;=Input!$G$90,$AU$165+'Residential Calculations'!$AC$108,0)</f>
        <v>4.5</v>
      </c>
      <c r="AC220" s="96">
        <f>IF(R220&lt;=Input!$G$90,$BE$172+'Residential Calculations'!$AD$108,0)</f>
        <v>1.2192859616039999</v>
      </c>
      <c r="AD220" s="46">
        <f t="shared" si="96"/>
        <v>403267.97470979224</v>
      </c>
      <c r="AE220" s="46">
        <f>IF(R220&lt;=Input!$G$90,Calculations!AE219*(1+Input!$G$92),0)</f>
        <v>86919.941839180436</v>
      </c>
      <c r="AF220" s="46">
        <f>IF(R220&lt;=Input!$G$90,AF219*(1+Input!$G$92),0)</f>
        <v>316348.03287061182</v>
      </c>
      <c r="AG220" s="46">
        <f>IF(R220&lt;=Input!$G$90,AG219*(1+Input!$G$92),0)</f>
        <v>1012147.1469154299</v>
      </c>
      <c r="AH220" s="46">
        <f>IF(R220&lt;=Input!$G$90,AH219*(1+Input!$G$92),0)</f>
        <v>271022.76444287226</v>
      </c>
      <c r="AI220" s="81">
        <f>IF(R220&lt;=Input!$G$90,AI219*(1+Input!$G$92),0)</f>
        <v>2822.8758229685445</v>
      </c>
      <c r="AJ220" s="115">
        <f>IF(R220&lt;=Input!$G$90,Calculations!AJ219*(1+Input!$G$92),0)</f>
        <v>2822.8758229685445</v>
      </c>
      <c r="AK220" s="119">
        <v>11</v>
      </c>
      <c r="AL220" s="121">
        <f t="shared" si="97"/>
        <v>4.5</v>
      </c>
      <c r="AM220" s="121">
        <f t="shared" si="98"/>
        <v>1.2192859616039999</v>
      </c>
      <c r="AN220" s="115">
        <f t="shared" si="99"/>
        <v>403267.97470979224</v>
      </c>
      <c r="AO220" s="115">
        <f t="shared" si="100"/>
        <v>86919.941839180436</v>
      </c>
      <c r="AP220" s="115">
        <f t="shared" si="101"/>
        <v>316348.03287061182</v>
      </c>
      <c r="AQ220" s="115">
        <f t="shared" si="102"/>
        <v>1012147.1469154299</v>
      </c>
      <c r="AR220" s="115">
        <f t="shared" si="103"/>
        <v>271022.76444287226</v>
      </c>
      <c r="AS220" s="115">
        <f t="shared" si="104"/>
        <v>2822.8758229685445</v>
      </c>
      <c r="AT220" s="115">
        <f t="shared" si="105"/>
        <v>2822.8758229685445</v>
      </c>
      <c r="AU220" s="46">
        <f t="shared" si="92"/>
        <v>18147.058861940652</v>
      </c>
      <c r="AW220" s="88" t="s">
        <v>38</v>
      </c>
      <c r="AX220" s="89">
        <f t="shared" si="93"/>
        <v>427060.78521766997</v>
      </c>
      <c r="AY220" s="89">
        <f>Input!$H113</f>
        <v>-1213.571965795838</v>
      </c>
      <c r="AZ220" s="27">
        <f t="shared" si="91"/>
        <v>425847.21325187414</v>
      </c>
      <c r="BB220" s="259" t="str">
        <f t="shared" si="94"/>
        <v>Year 11</v>
      </c>
      <c r="BD220" s="46">
        <f>Input!E168</f>
        <v>0</v>
      </c>
      <c r="BE220" s="46">
        <f>Input!F168</f>
        <v>0</v>
      </c>
    </row>
    <row r="221" spans="2:57" ht="16.5" x14ac:dyDescent="0.3">
      <c r="B221" t="s">
        <v>1031</v>
      </c>
      <c r="O221" s="463"/>
      <c r="P221" s="463"/>
      <c r="R221">
        <v>12</v>
      </c>
      <c r="S221" s="73">
        <v>0</v>
      </c>
      <c r="T221">
        <v>0</v>
      </c>
      <c r="U221" s="74">
        <v>0</v>
      </c>
      <c r="V221" s="73">
        <v>0</v>
      </c>
      <c r="W221">
        <v>0</v>
      </c>
      <c r="X221" s="74">
        <v>0</v>
      </c>
      <c r="Y221" s="73">
        <v>0</v>
      </c>
      <c r="Z221">
        <v>0</v>
      </c>
      <c r="AA221">
        <v>0</v>
      </c>
      <c r="AB221" s="95">
        <f>IF(R221&lt;=Input!$G$90,$AU$165+'Residential Calculations'!$AC$108,0)</f>
        <v>4.5</v>
      </c>
      <c r="AC221" s="96">
        <f>IF(R221&lt;=Input!$G$90,$BE$172+'Residential Calculations'!$AD$108,0)</f>
        <v>1.2192859616039999</v>
      </c>
      <c r="AD221" s="46">
        <f t="shared" si="96"/>
        <v>411333.33420398808</v>
      </c>
      <c r="AE221" s="46">
        <f>IF(R221&lt;=Input!$G$90,Calculations!AE220*(1+Input!$G$92),0)</f>
        <v>88658.340675964049</v>
      </c>
      <c r="AF221" s="46">
        <f>IF(R221&lt;=Input!$G$90,AF220*(1+Input!$G$92),0)</f>
        <v>322674.99352802406</v>
      </c>
      <c r="AG221" s="46">
        <f>IF(R221&lt;=Input!$G$90,AG220*(1+Input!$G$92),0)</f>
        <v>1032390.0898537384</v>
      </c>
      <c r="AH221" s="46">
        <f>IF(R221&lt;=Input!$G$90,AH220*(1+Input!$G$92),0)</f>
        <v>276443.21973172971</v>
      </c>
      <c r="AI221" s="81">
        <f>IF(R221&lt;=Input!$G$90,AI220*(1+Input!$G$92),0)</f>
        <v>2879.3333394279157</v>
      </c>
      <c r="AJ221" s="115">
        <f>IF(R221&lt;=Input!$G$90,Calculations!AJ220*(1+Input!$G$92),0)</f>
        <v>2879.3333394279157</v>
      </c>
      <c r="AK221" s="119">
        <v>12</v>
      </c>
      <c r="AL221" s="121">
        <f t="shared" si="97"/>
        <v>4.5</v>
      </c>
      <c r="AM221" s="121">
        <f t="shared" si="98"/>
        <v>1.2192859616039999</v>
      </c>
      <c r="AN221" s="115">
        <f t="shared" si="99"/>
        <v>411333.33420398808</v>
      </c>
      <c r="AO221" s="115">
        <f t="shared" si="100"/>
        <v>88658.340675964049</v>
      </c>
      <c r="AP221" s="115">
        <f t="shared" si="101"/>
        <v>322674.99352802406</v>
      </c>
      <c r="AQ221" s="115">
        <f t="shared" si="102"/>
        <v>1032390.0898537384</v>
      </c>
      <c r="AR221" s="115">
        <f t="shared" si="103"/>
        <v>276443.21973172971</v>
      </c>
      <c r="AS221" s="115">
        <f t="shared" si="104"/>
        <v>2879.3333394279157</v>
      </c>
      <c r="AT221" s="115">
        <f t="shared" si="105"/>
        <v>2879.3333394279157</v>
      </c>
      <c r="AU221" s="46">
        <f t="shared" si="92"/>
        <v>18510.000039179464</v>
      </c>
      <c r="AW221" s="88" t="s">
        <v>39</v>
      </c>
      <c r="AX221" s="89">
        <f t="shared" si="93"/>
        <v>435602.00092202332</v>
      </c>
      <c r="AY221" s="89">
        <f>Input!$H114</f>
        <v>-1132.5176854537949</v>
      </c>
      <c r="AZ221" s="27">
        <f t="shared" si="91"/>
        <v>434469.4832365695</v>
      </c>
      <c r="BB221" s="259" t="str">
        <f t="shared" si="94"/>
        <v>Year 12</v>
      </c>
      <c r="BD221" s="46">
        <f>Input!E169</f>
        <v>0</v>
      </c>
      <c r="BE221" s="46">
        <f>Input!F169</f>
        <v>0</v>
      </c>
    </row>
    <row r="222" spans="2:57" ht="16.5" x14ac:dyDescent="0.3">
      <c r="O222" s="463"/>
      <c r="P222" s="463"/>
      <c r="R222">
        <v>13</v>
      </c>
      <c r="S222" s="73">
        <v>0</v>
      </c>
      <c r="T222">
        <v>0</v>
      </c>
      <c r="U222" s="74">
        <v>0</v>
      </c>
      <c r="V222" s="73">
        <v>0</v>
      </c>
      <c r="W222">
        <v>0</v>
      </c>
      <c r="X222" s="74">
        <v>0</v>
      </c>
      <c r="Y222" s="73">
        <v>0</v>
      </c>
      <c r="Z222">
        <v>0</v>
      </c>
      <c r="AA222">
        <v>0</v>
      </c>
      <c r="AB222" s="95">
        <f>IF(R222&lt;=Input!$G$90,$AU$165+'Residential Calculations'!$AC$108,0)</f>
        <v>4.5</v>
      </c>
      <c r="AC222" s="96">
        <f>IF(R222&lt;=Input!$G$90,$BE$172+'Residential Calculations'!$AD$108,0)</f>
        <v>1.2192859616039999</v>
      </c>
      <c r="AD222" s="46">
        <f t="shared" si="96"/>
        <v>419560.00088806788</v>
      </c>
      <c r="AE222" s="46">
        <f>IF(R222&lt;=Input!$G$90,Calculations!AE221*(1+Input!$G$92),0)</f>
        <v>90431.507489483338</v>
      </c>
      <c r="AF222" s="46">
        <f>IF(R222&lt;=Input!$G$90,AF221*(1+Input!$G$92),0)</f>
        <v>329128.49339858454</v>
      </c>
      <c r="AG222" s="46">
        <f>IF(R222&lt;=Input!$G$90,AG221*(1+Input!$G$92),0)</f>
        <v>1053037.8916508132</v>
      </c>
      <c r="AH222" s="46">
        <f>IF(R222&lt;=Input!$G$90,AH221*(1+Input!$G$92),0)</f>
        <v>281972.08412636432</v>
      </c>
      <c r="AI222" s="81">
        <f>IF(R222&lt;=Input!$G$90,AI221*(1+Input!$G$92),0)</f>
        <v>2936.9200062164741</v>
      </c>
      <c r="AJ222" s="115">
        <f>IF(R222&lt;=Input!$G$90,Calculations!AJ221*(1+Input!$G$92),0)</f>
        <v>2936.9200062164741</v>
      </c>
      <c r="AK222" s="119">
        <v>13</v>
      </c>
      <c r="AL222" s="121">
        <f t="shared" si="97"/>
        <v>4.5</v>
      </c>
      <c r="AM222" s="121">
        <f t="shared" si="98"/>
        <v>1.2192859616039999</v>
      </c>
      <c r="AN222" s="115">
        <f t="shared" si="99"/>
        <v>419560.00088806788</v>
      </c>
      <c r="AO222" s="115">
        <f t="shared" si="100"/>
        <v>90431.507489483338</v>
      </c>
      <c r="AP222" s="115">
        <f t="shared" si="101"/>
        <v>329128.49339858454</v>
      </c>
      <c r="AQ222" s="115">
        <f t="shared" si="102"/>
        <v>1053037.8916508132</v>
      </c>
      <c r="AR222" s="115">
        <f t="shared" si="103"/>
        <v>281972.08412636432</v>
      </c>
      <c r="AS222" s="115">
        <f t="shared" si="104"/>
        <v>2936.9200062164741</v>
      </c>
      <c r="AT222" s="115">
        <f t="shared" si="105"/>
        <v>2936.9200062164741</v>
      </c>
      <c r="AU222" s="46">
        <f t="shared" si="92"/>
        <v>18880.200039963052</v>
      </c>
      <c r="AW222" s="88" t="s">
        <v>40</v>
      </c>
      <c r="AX222" s="89">
        <f t="shared" si="93"/>
        <v>444314.04094046383</v>
      </c>
      <c r="AY222" s="89">
        <f>Input!$H115</f>
        <v>-1048.7890623083331</v>
      </c>
      <c r="AZ222" s="27">
        <f t="shared" si="91"/>
        <v>443265.25187815551</v>
      </c>
      <c r="BB222" s="259" t="str">
        <f t="shared" si="94"/>
        <v>Year 13</v>
      </c>
      <c r="BD222" s="46">
        <f>Input!E170</f>
        <v>0</v>
      </c>
      <c r="BE222" s="46">
        <f>Input!F170</f>
        <v>0</v>
      </c>
    </row>
    <row r="223" spans="2:57" ht="16.5" x14ac:dyDescent="0.3">
      <c r="B223" s="44" t="s">
        <v>3</v>
      </c>
      <c r="C223" s="44" t="s">
        <v>1066</v>
      </c>
      <c r="D223" s="44" t="s">
        <v>1067</v>
      </c>
      <c r="F223" s="69" t="s">
        <v>4</v>
      </c>
      <c r="G223" s="69" t="s">
        <v>1066</v>
      </c>
      <c r="H223" s="69" t="s">
        <v>1067</v>
      </c>
      <c r="J223" s="103" t="s">
        <v>1032</v>
      </c>
      <c r="K223" s="103" t="s">
        <v>1066</v>
      </c>
      <c r="L223" s="103" t="s">
        <v>1067</v>
      </c>
      <c r="O223" s="463"/>
      <c r="P223" s="463"/>
      <c r="R223">
        <v>14</v>
      </c>
      <c r="S223" s="73">
        <v>0</v>
      </c>
      <c r="T223">
        <v>0</v>
      </c>
      <c r="U223" s="74">
        <v>0</v>
      </c>
      <c r="V223" s="73">
        <v>0</v>
      </c>
      <c r="W223">
        <v>0</v>
      </c>
      <c r="X223" s="74">
        <v>0</v>
      </c>
      <c r="Y223" s="73">
        <v>0</v>
      </c>
      <c r="Z223">
        <v>0</v>
      </c>
      <c r="AA223">
        <v>0</v>
      </c>
      <c r="AB223" s="95">
        <f>IF(R223&lt;=Input!$G$90,$AU$165+'Residential Calculations'!$AC$108,0)</f>
        <v>4.5</v>
      </c>
      <c r="AC223" s="96">
        <f>IF(R223&lt;=Input!$G$90,$BE$172+'Residential Calculations'!$AD$108,0)</f>
        <v>1.2192859616039999</v>
      </c>
      <c r="AD223" s="46">
        <f t="shared" si="96"/>
        <v>427951.20090582926</v>
      </c>
      <c r="AE223" s="46">
        <f>IF(R223&lt;=Input!$G$90,Calculations!AE222*(1+Input!$G$92),0)</f>
        <v>92240.137639273002</v>
      </c>
      <c r="AF223" s="46">
        <f>IF(R223&lt;=Input!$G$90,AF222*(1+Input!$G$92),0)</f>
        <v>335711.06326655624</v>
      </c>
      <c r="AG223" s="46">
        <f>IF(R223&lt;=Input!$G$90,AG222*(1+Input!$G$92),0)</f>
        <v>1074098.6494838295</v>
      </c>
      <c r="AH223" s="46">
        <f>IF(R223&lt;=Input!$G$90,AH222*(1+Input!$G$92),0)</f>
        <v>287611.52580889163</v>
      </c>
      <c r="AI223" s="81">
        <f>IF(R223&lt;=Input!$G$90,AI222*(1+Input!$G$92),0)</f>
        <v>2995.6584063408036</v>
      </c>
      <c r="AJ223" s="115">
        <f>IF(R223&lt;=Input!$G$90,Calculations!AJ222*(1+Input!$G$92),0)</f>
        <v>2995.6584063408036</v>
      </c>
      <c r="AK223" s="119">
        <v>14</v>
      </c>
      <c r="AL223" s="121">
        <f t="shared" si="97"/>
        <v>4.5</v>
      </c>
      <c r="AM223" s="121">
        <f t="shared" si="98"/>
        <v>1.2192859616039999</v>
      </c>
      <c r="AN223" s="115">
        <f t="shared" si="99"/>
        <v>427951.20090582926</v>
      </c>
      <c r="AO223" s="115">
        <f t="shared" si="100"/>
        <v>92240.137639273002</v>
      </c>
      <c r="AP223" s="115">
        <f t="shared" si="101"/>
        <v>335711.06326655624</v>
      </c>
      <c r="AQ223" s="115">
        <f t="shared" si="102"/>
        <v>1074098.6494838295</v>
      </c>
      <c r="AR223" s="115">
        <f t="shared" si="103"/>
        <v>287611.52580889163</v>
      </c>
      <c r="AS223" s="115">
        <f t="shared" si="104"/>
        <v>2995.6584063408036</v>
      </c>
      <c r="AT223" s="115">
        <f t="shared" si="105"/>
        <v>2995.6584063408036</v>
      </c>
      <c r="AU223" s="46">
        <f t="shared" si="92"/>
        <v>19257.804040762316</v>
      </c>
      <c r="AW223" s="88" t="s">
        <v>41</v>
      </c>
      <c r="AX223" s="89">
        <f t="shared" si="93"/>
        <v>453200.32175927318</v>
      </c>
      <c r="AY223" s="89">
        <f>Input!$H116</f>
        <v>-962.32207693141754</v>
      </c>
      <c r="AZ223" s="27">
        <f t="shared" si="91"/>
        <v>452237.99968234176</v>
      </c>
      <c r="BB223" s="259" t="str">
        <f t="shared" si="94"/>
        <v>Year 14</v>
      </c>
      <c r="BD223" s="46">
        <f>Input!E171</f>
        <v>0</v>
      </c>
      <c r="BE223" s="46">
        <f>Input!F171</f>
        <v>0</v>
      </c>
    </row>
    <row r="224" spans="2:57" ht="16.5" x14ac:dyDescent="0.3">
      <c r="B224" t="s">
        <v>1024</v>
      </c>
      <c r="C224" s="57">
        <f>AW87</f>
        <v>0</v>
      </c>
      <c r="D224" s="57">
        <f>C224</f>
        <v>0</v>
      </c>
      <c r="F224" t="s">
        <v>1024</v>
      </c>
      <c r="G224" s="57">
        <f>AW139</f>
        <v>344185.33342414501</v>
      </c>
      <c r="H224" s="57">
        <f>G224</f>
        <v>344185.33342414501</v>
      </c>
      <c r="J224" t="s">
        <v>1024</v>
      </c>
      <c r="K224" s="57">
        <f>Calculations!AW192</f>
        <v>344185.33342414501</v>
      </c>
      <c r="L224" s="57">
        <f>K224</f>
        <v>344185.33342414501</v>
      </c>
      <c r="R224">
        <v>15</v>
      </c>
      <c r="S224" s="73">
        <v>0</v>
      </c>
      <c r="T224">
        <v>0</v>
      </c>
      <c r="U224" s="74">
        <v>0</v>
      </c>
      <c r="V224" s="73">
        <v>0</v>
      </c>
      <c r="W224">
        <v>0</v>
      </c>
      <c r="X224" s="74">
        <v>0</v>
      </c>
      <c r="Y224" s="73">
        <v>0</v>
      </c>
      <c r="Z224">
        <v>0</v>
      </c>
      <c r="AA224">
        <v>0</v>
      </c>
      <c r="AB224" s="95">
        <f>IF(R224&lt;=Input!$G$90,$AU$165+'Residential Calculations'!$AC$108,0)</f>
        <v>4.5</v>
      </c>
      <c r="AC224" s="96">
        <f>IF(R224&lt;=Input!$G$90,$BE$172+'Residential Calculations'!$AD$108,0)</f>
        <v>1.2192859616039999</v>
      </c>
      <c r="AD224" s="46">
        <f t="shared" si="96"/>
        <v>436510.22492394585</v>
      </c>
      <c r="AE224" s="46">
        <f>IF(R224&lt;=Input!$G$90,Calculations!AE223*(1+Input!$G$92),0)</f>
        <v>94084.940392058459</v>
      </c>
      <c r="AF224" s="46">
        <f>IF(R224&lt;=Input!$G$90,AF223*(1+Input!$G$92),0)</f>
        <v>342425.28453188739</v>
      </c>
      <c r="AG224" s="46">
        <f>IF(R224&lt;=Input!$G$90,AG223*(1+Input!$G$92),0)</f>
        <v>1095580.622473506</v>
      </c>
      <c r="AH224" s="46">
        <f>IF(R224&lt;=Input!$G$90,AH223*(1+Input!$G$92),0)</f>
        <v>293363.75632506947</v>
      </c>
      <c r="AI224" s="81">
        <f>IF(R224&lt;=Input!$G$90,AI223*(1+Input!$G$92),0)</f>
        <v>3055.5715744676199</v>
      </c>
      <c r="AJ224" s="115">
        <f>IF(R224&lt;=Input!$G$90,Calculations!AJ223*(1+Input!$G$92),0)</f>
        <v>3055.5715744676199</v>
      </c>
      <c r="AK224" s="119">
        <v>15</v>
      </c>
      <c r="AL224" s="121">
        <f t="shared" si="97"/>
        <v>4.5</v>
      </c>
      <c r="AM224" s="121">
        <f t="shared" si="98"/>
        <v>1.2192859616039999</v>
      </c>
      <c r="AN224" s="115">
        <f t="shared" si="99"/>
        <v>436510.22492394585</v>
      </c>
      <c r="AO224" s="115">
        <f t="shared" si="100"/>
        <v>94084.940392058459</v>
      </c>
      <c r="AP224" s="115">
        <f t="shared" si="101"/>
        <v>342425.28453188739</v>
      </c>
      <c r="AQ224" s="115">
        <f t="shared" si="102"/>
        <v>1095580.622473506</v>
      </c>
      <c r="AR224" s="115">
        <f t="shared" si="103"/>
        <v>293363.75632506947</v>
      </c>
      <c r="AS224" s="115">
        <f t="shared" si="104"/>
        <v>3055.5715744676199</v>
      </c>
      <c r="AT224" s="115">
        <f t="shared" si="105"/>
        <v>3055.5715744676199</v>
      </c>
      <c r="AU224" s="46">
        <f t="shared" si="92"/>
        <v>19642.960121577562</v>
      </c>
      <c r="AW224" s="88" t="s">
        <v>42</v>
      </c>
      <c r="AX224" s="89">
        <f t="shared" si="93"/>
        <v>462264.32819445868</v>
      </c>
      <c r="AY224" s="89">
        <f>Input!$H117</f>
        <v>-873.05132418073117</v>
      </c>
      <c r="AZ224" s="27">
        <f t="shared" si="91"/>
        <v>461391.27687027794</v>
      </c>
      <c r="BB224" s="259" t="str">
        <f t="shared" si="94"/>
        <v>Year 15</v>
      </c>
      <c r="BD224" s="46">
        <f>Input!E172</f>
        <v>0</v>
      </c>
      <c r="BE224" s="46">
        <f>Input!F172</f>
        <v>0</v>
      </c>
    </row>
    <row r="225" spans="2:57" ht="16.5" x14ac:dyDescent="0.3">
      <c r="B225" t="s">
        <v>1025</v>
      </c>
      <c r="C225" s="98">
        <v>0.7</v>
      </c>
      <c r="D225" s="98">
        <v>0.7</v>
      </c>
      <c r="F225" t="s">
        <v>1025</v>
      </c>
      <c r="G225" s="98">
        <v>0.7</v>
      </c>
      <c r="H225" s="98">
        <v>0.7</v>
      </c>
      <c r="J225" t="s">
        <v>1025</v>
      </c>
      <c r="K225" s="98">
        <v>0.7</v>
      </c>
      <c r="L225" s="98">
        <v>0.7</v>
      </c>
      <c r="R225">
        <v>16</v>
      </c>
      <c r="S225" s="73">
        <v>0</v>
      </c>
      <c r="T225">
        <v>0</v>
      </c>
      <c r="U225" s="74">
        <v>0</v>
      </c>
      <c r="V225" s="73">
        <v>0</v>
      </c>
      <c r="W225">
        <v>0</v>
      </c>
      <c r="X225" s="74">
        <v>0</v>
      </c>
      <c r="Y225" s="73">
        <v>0</v>
      </c>
      <c r="Z225">
        <v>0</v>
      </c>
      <c r="AA225">
        <v>0</v>
      </c>
      <c r="AB225" s="95">
        <f>IF(R225&lt;=Input!$G$90,$AU$165+'Residential Calculations'!$AC$108,0)</f>
        <v>0</v>
      </c>
      <c r="AC225" s="96">
        <f>IF(R225&lt;=Input!$G$90,$BE$172+'Residential Calculations'!$AD$108,0)</f>
        <v>0</v>
      </c>
      <c r="AD225" s="46">
        <f t="shared" si="96"/>
        <v>0</v>
      </c>
      <c r="AE225" s="46">
        <f>IF(R225&lt;=Input!$G$90,Calculations!AE224*(1+Input!$G$92),0)</f>
        <v>0</v>
      </c>
      <c r="AF225" s="46">
        <f>IF(R225&lt;=Input!$G$90,AF224*(1+Input!$G$92),0)</f>
        <v>0</v>
      </c>
      <c r="AG225" s="46">
        <f>IF(R225&lt;=Input!$G$90,AG224*(1+Input!$G$92),0)</f>
        <v>0</v>
      </c>
      <c r="AH225" s="46">
        <f>IF(R225&lt;=Input!$G$90,AH224*(1+Input!$G$92),0)</f>
        <v>0</v>
      </c>
      <c r="AI225" s="81">
        <f>IF(R225&lt;=Input!$G$90,AI224*(1+Input!$G$92),0)</f>
        <v>0</v>
      </c>
      <c r="AJ225" s="115">
        <f>IF(R225&lt;=Input!$G$90,Calculations!AJ224*(1+Input!$G$92),0)</f>
        <v>0</v>
      </c>
      <c r="AK225" s="119">
        <v>16</v>
      </c>
      <c r="AL225" s="121">
        <f t="shared" si="97"/>
        <v>0</v>
      </c>
      <c r="AM225" s="121">
        <f t="shared" si="98"/>
        <v>0</v>
      </c>
      <c r="AN225" s="115">
        <f t="shared" si="99"/>
        <v>0</v>
      </c>
      <c r="AO225" s="115">
        <f t="shared" si="100"/>
        <v>0</v>
      </c>
      <c r="AP225" s="115">
        <f t="shared" si="101"/>
        <v>0</v>
      </c>
      <c r="AQ225" s="115">
        <f t="shared" si="102"/>
        <v>0</v>
      </c>
      <c r="AR225" s="115">
        <f t="shared" si="103"/>
        <v>0</v>
      </c>
      <c r="AS225" s="115">
        <f t="shared" si="104"/>
        <v>0</v>
      </c>
      <c r="AT225" s="115">
        <f t="shared" si="105"/>
        <v>0</v>
      </c>
      <c r="AU225" s="46">
        <f t="shared" si="92"/>
        <v>0</v>
      </c>
      <c r="AW225" s="88" t="s">
        <v>43</v>
      </c>
      <c r="AX225" s="89">
        <f t="shared" si="93"/>
        <v>0</v>
      </c>
      <c r="AY225" s="89" t="str">
        <f>Input!$H118</f>
        <v xml:space="preserve"> - </v>
      </c>
      <c r="AZ225" s="27">
        <f t="shared" si="91"/>
        <v>0</v>
      </c>
      <c r="BB225" s="259" t="str">
        <f t="shared" si="94"/>
        <v>Year 16</v>
      </c>
      <c r="BD225">
        <f>Input!E173</f>
        <v>0</v>
      </c>
      <c r="BE225">
        <f>Input!F173</f>
        <v>0</v>
      </c>
    </row>
    <row r="226" spans="2:57" ht="16.5" x14ac:dyDescent="0.3">
      <c r="B226" t="s">
        <v>1026</v>
      </c>
      <c r="C226" s="57">
        <f>C224*C225</f>
        <v>0</v>
      </c>
      <c r="D226" s="57">
        <f>D224*D225</f>
        <v>0</v>
      </c>
      <c r="F226" t="s">
        <v>1026</v>
      </c>
      <c r="G226" s="57">
        <f>G224*G225</f>
        <v>240929.73339690149</v>
      </c>
      <c r="H226" s="57">
        <f>H224*H225</f>
        <v>240929.73339690149</v>
      </c>
      <c r="J226" t="s">
        <v>1026</v>
      </c>
      <c r="K226" s="57">
        <f>K224*K225</f>
        <v>240929.73339690149</v>
      </c>
      <c r="L226" s="57">
        <f>L224*L225</f>
        <v>240929.73339690149</v>
      </c>
      <c r="R226">
        <v>17</v>
      </c>
      <c r="S226" s="73">
        <v>0</v>
      </c>
      <c r="T226">
        <v>0</v>
      </c>
      <c r="U226" s="74">
        <v>0</v>
      </c>
      <c r="V226" s="73">
        <v>0</v>
      </c>
      <c r="W226">
        <v>0</v>
      </c>
      <c r="X226" s="74">
        <v>0</v>
      </c>
      <c r="Y226" s="73">
        <v>0</v>
      </c>
      <c r="Z226">
        <v>0</v>
      </c>
      <c r="AA226">
        <v>0</v>
      </c>
      <c r="AB226" s="95">
        <f>IF(R226&lt;=Input!$G$90,$AU$165+'Residential Calculations'!$AC$108,0)</f>
        <v>0</v>
      </c>
      <c r="AC226" s="96">
        <f>IF(R226&lt;=Input!$G$90,$BE$172+'Residential Calculations'!$AD$108,0)</f>
        <v>0</v>
      </c>
      <c r="AD226" s="46">
        <f t="shared" si="96"/>
        <v>0</v>
      </c>
      <c r="AE226" s="46">
        <f>IF(R226&lt;=Input!$G$90,Calculations!AE225*(1+Input!$G$92),0)</f>
        <v>0</v>
      </c>
      <c r="AF226" s="46">
        <f>IF(R226&lt;=Input!$G$90,AF225*(1+Input!$G$92),0)</f>
        <v>0</v>
      </c>
      <c r="AG226" s="46">
        <f>IF(R226&lt;=Input!$G$90,AG225*(1+Input!$G$92),0)</f>
        <v>0</v>
      </c>
      <c r="AH226" s="46">
        <f>IF(R226&lt;=Input!$G$90,AH225*(1+Input!$G$92),0)</f>
        <v>0</v>
      </c>
      <c r="AI226" s="81">
        <f>IF(R226&lt;=Input!$G$90,AI225*(1+Input!$G$92),0)</f>
        <v>0</v>
      </c>
      <c r="AJ226" s="115">
        <f>IF(R226&lt;=Input!$G$90,Calculations!AJ225*(1+Input!$G$92),0)</f>
        <v>0</v>
      </c>
      <c r="AK226" s="119">
        <v>17</v>
      </c>
      <c r="AL226" s="121">
        <f t="shared" si="97"/>
        <v>0</v>
      </c>
      <c r="AM226" s="121">
        <f t="shared" si="98"/>
        <v>0</v>
      </c>
      <c r="AN226" s="115">
        <f t="shared" si="99"/>
        <v>0</v>
      </c>
      <c r="AO226" s="115">
        <f t="shared" si="100"/>
        <v>0</v>
      </c>
      <c r="AP226" s="115">
        <f t="shared" si="101"/>
        <v>0</v>
      </c>
      <c r="AQ226" s="115">
        <f t="shared" si="102"/>
        <v>0</v>
      </c>
      <c r="AR226" s="115">
        <f t="shared" si="103"/>
        <v>0</v>
      </c>
      <c r="AS226" s="115">
        <f t="shared" si="104"/>
        <v>0</v>
      </c>
      <c r="AT226" s="115">
        <f t="shared" si="105"/>
        <v>0</v>
      </c>
      <c r="AU226" s="46">
        <f t="shared" si="92"/>
        <v>0</v>
      </c>
      <c r="AW226" s="88" t="s">
        <v>44</v>
      </c>
      <c r="AX226" s="89">
        <f t="shared" si="93"/>
        <v>0</v>
      </c>
      <c r="AY226" s="89" t="str">
        <f>Input!$H119</f>
        <v xml:space="preserve"> - </v>
      </c>
      <c r="AZ226" s="27">
        <f t="shared" si="91"/>
        <v>0</v>
      </c>
      <c r="BB226" s="259" t="str">
        <f t="shared" si="94"/>
        <v>Year 17</v>
      </c>
      <c r="BD226">
        <f>Input!E174</f>
        <v>0</v>
      </c>
      <c r="BE226">
        <f>Input!F174</f>
        <v>0</v>
      </c>
    </row>
    <row r="227" spans="2:57" ht="16.5" x14ac:dyDescent="0.3">
      <c r="B227" t="s">
        <v>1027</v>
      </c>
      <c r="C227" s="98">
        <v>0.25</v>
      </c>
      <c r="D227" s="98">
        <v>0.25</v>
      </c>
      <c r="F227" t="s">
        <v>1027</v>
      </c>
      <c r="G227" s="98">
        <v>0.25</v>
      </c>
      <c r="H227" s="98">
        <v>0.25</v>
      </c>
      <c r="J227" t="s">
        <v>1027</v>
      </c>
      <c r="K227" s="98">
        <v>0.25</v>
      </c>
      <c r="L227" s="98">
        <v>0.25</v>
      </c>
      <c r="R227">
        <v>18</v>
      </c>
      <c r="S227" s="73">
        <v>0</v>
      </c>
      <c r="T227">
        <v>0</v>
      </c>
      <c r="U227" s="74">
        <v>0</v>
      </c>
      <c r="V227" s="73">
        <v>0</v>
      </c>
      <c r="W227">
        <v>0</v>
      </c>
      <c r="X227" s="74">
        <v>0</v>
      </c>
      <c r="Y227" s="73">
        <v>0</v>
      </c>
      <c r="Z227">
        <v>0</v>
      </c>
      <c r="AA227">
        <v>0</v>
      </c>
      <c r="AB227" s="95">
        <f>IF(R227&lt;=Input!$G$90,$AU$165+'Residential Calculations'!$AC$108,0)</f>
        <v>0</v>
      </c>
      <c r="AC227" s="96">
        <f>IF(R227&lt;=Input!$G$90,$BE$172+'Residential Calculations'!$AD$108,0)</f>
        <v>0</v>
      </c>
      <c r="AD227" s="46">
        <f t="shared" si="96"/>
        <v>0</v>
      </c>
      <c r="AE227" s="46">
        <f>IF(R227&lt;=Input!$G$90,Calculations!AE226*(1+Input!$G$92),0)</f>
        <v>0</v>
      </c>
      <c r="AF227" s="46">
        <f>IF(R227&lt;=Input!$G$90,AF226*(1+Input!$G$92),0)</f>
        <v>0</v>
      </c>
      <c r="AG227" s="46">
        <f>IF(R227&lt;=Input!$G$90,AG226*(1+Input!$G$92),0)</f>
        <v>0</v>
      </c>
      <c r="AH227" s="46">
        <f>IF(R227&lt;=Input!$G$90,AH226*(1+Input!$G$92),0)</f>
        <v>0</v>
      </c>
      <c r="AI227" s="81">
        <f>IF(R227&lt;=Input!$G$90,AI226*(1+Input!$G$92),0)</f>
        <v>0</v>
      </c>
      <c r="AJ227" s="115">
        <f>IF(R227&lt;=Input!$G$90,Calculations!AJ226*(1+Input!$G$92),0)</f>
        <v>0</v>
      </c>
      <c r="AK227" s="119">
        <v>18</v>
      </c>
      <c r="AL227" s="121">
        <f t="shared" si="97"/>
        <v>0</v>
      </c>
      <c r="AM227" s="121">
        <f t="shared" si="98"/>
        <v>0</v>
      </c>
      <c r="AN227" s="115">
        <f t="shared" si="99"/>
        <v>0</v>
      </c>
      <c r="AO227" s="115">
        <f t="shared" si="100"/>
        <v>0</v>
      </c>
      <c r="AP227" s="115">
        <f t="shared" si="101"/>
        <v>0</v>
      </c>
      <c r="AQ227" s="115">
        <f t="shared" si="102"/>
        <v>0</v>
      </c>
      <c r="AR227" s="115">
        <f t="shared" si="103"/>
        <v>0</v>
      </c>
      <c r="AS227" s="115">
        <f t="shared" si="104"/>
        <v>0</v>
      </c>
      <c r="AT227" s="115">
        <f t="shared" si="105"/>
        <v>0</v>
      </c>
      <c r="AU227" s="46">
        <f t="shared" si="92"/>
        <v>0</v>
      </c>
      <c r="AW227" s="88" t="s">
        <v>45</v>
      </c>
      <c r="AX227" s="89">
        <f t="shared" si="93"/>
        <v>0</v>
      </c>
      <c r="AY227" s="89" t="str">
        <f>Input!$H120</f>
        <v xml:space="preserve"> - </v>
      </c>
      <c r="AZ227" s="27">
        <f t="shared" si="91"/>
        <v>0</v>
      </c>
      <c r="BB227" s="259" t="str">
        <f t="shared" si="94"/>
        <v>Year 18</v>
      </c>
      <c r="BD227">
        <f>Input!E175</f>
        <v>0</v>
      </c>
      <c r="BE227">
        <f>Input!F175</f>
        <v>0</v>
      </c>
    </row>
    <row r="228" spans="2:57" ht="16.5" x14ac:dyDescent="0.3">
      <c r="B228" t="s">
        <v>1030</v>
      </c>
      <c r="C228" s="57">
        <f>C226*C227</f>
        <v>0</v>
      </c>
      <c r="D228" s="57">
        <f>D226*D227</f>
        <v>0</v>
      </c>
      <c r="F228" t="s">
        <v>1030</v>
      </c>
      <c r="G228" s="57">
        <f>G226*G227</f>
        <v>60232.433349225372</v>
      </c>
      <c r="H228" s="57">
        <f>H226*H227</f>
        <v>60232.433349225372</v>
      </c>
      <c r="J228" t="s">
        <v>1030</v>
      </c>
      <c r="K228" s="57">
        <f>K226*K227</f>
        <v>60232.433349225372</v>
      </c>
      <c r="L228" s="57">
        <f>L226*L227</f>
        <v>60232.433349225372</v>
      </c>
      <c r="R228">
        <v>19</v>
      </c>
      <c r="S228" s="73">
        <v>0</v>
      </c>
      <c r="T228">
        <v>0</v>
      </c>
      <c r="U228" s="74">
        <v>0</v>
      </c>
      <c r="V228" s="73">
        <v>0</v>
      </c>
      <c r="W228">
        <v>0</v>
      </c>
      <c r="X228" s="74">
        <v>0</v>
      </c>
      <c r="Y228" s="73">
        <v>0</v>
      </c>
      <c r="Z228">
        <v>0</v>
      </c>
      <c r="AA228">
        <v>0</v>
      </c>
      <c r="AB228" s="95">
        <f>IF(R228&lt;=Input!$G$90,$AU$165+'Residential Calculations'!$AC$108,0)</f>
        <v>0</v>
      </c>
      <c r="AC228" s="96">
        <f>IF(R228&lt;=Input!$G$90,$BE$172+'Residential Calculations'!$AD$108,0)</f>
        <v>0</v>
      </c>
      <c r="AD228" s="46">
        <f>SUM(AE228:AF228)</f>
        <v>0</v>
      </c>
      <c r="AE228" s="46">
        <f>IF(R228&lt;=Input!$G$90,Calculations!AE227*(1+Input!$G$92),0)</f>
        <v>0</v>
      </c>
      <c r="AF228" s="46">
        <f>IF(R228&lt;=Input!$G$90,AF227*(1+Input!$G$92),0)</f>
        <v>0</v>
      </c>
      <c r="AG228" s="46">
        <f>IF(R228&lt;=Input!$G$90,AG227*(1+Input!$G$92),0)</f>
        <v>0</v>
      </c>
      <c r="AH228" s="46">
        <f>IF(R228&lt;=Input!$G$90,AH227*(1+Input!$G$92),0)</f>
        <v>0</v>
      </c>
      <c r="AI228" s="81">
        <f>IF(R228&lt;=Input!$G$90,AI227*(1+Input!$G$92),0)</f>
        <v>0</v>
      </c>
      <c r="AJ228" s="115">
        <f>IF(R228&lt;=Input!$G$90,Calculations!AJ227*(1+Input!$G$92),0)</f>
        <v>0</v>
      </c>
      <c r="AK228" s="119">
        <v>19</v>
      </c>
      <c r="AL228" s="121">
        <f t="shared" si="97"/>
        <v>0</v>
      </c>
      <c r="AM228" s="121">
        <f t="shared" si="98"/>
        <v>0</v>
      </c>
      <c r="AN228" s="115">
        <f t="shared" si="99"/>
        <v>0</v>
      </c>
      <c r="AO228" s="115">
        <f t="shared" si="100"/>
        <v>0</v>
      </c>
      <c r="AP228" s="115">
        <f t="shared" si="101"/>
        <v>0</v>
      </c>
      <c r="AQ228" s="115">
        <f t="shared" si="102"/>
        <v>0</v>
      </c>
      <c r="AR228" s="115">
        <f t="shared" si="103"/>
        <v>0</v>
      </c>
      <c r="AS228" s="115">
        <f t="shared" si="104"/>
        <v>0</v>
      </c>
      <c r="AT228" s="115">
        <f t="shared" si="105"/>
        <v>0</v>
      </c>
      <c r="AU228" s="46">
        <f t="shared" si="92"/>
        <v>0</v>
      </c>
      <c r="AW228" s="88" t="s">
        <v>46</v>
      </c>
      <c r="AX228" s="89">
        <f t="shared" si="93"/>
        <v>0</v>
      </c>
      <c r="AY228" s="89" t="str">
        <f>Input!$H121</f>
        <v xml:space="preserve"> - </v>
      </c>
      <c r="AZ228" s="27">
        <f t="shared" si="91"/>
        <v>0</v>
      </c>
      <c r="BB228" s="259" t="str">
        <f t="shared" si="94"/>
        <v>Year 19</v>
      </c>
      <c r="BD228">
        <f>Input!E176</f>
        <v>0</v>
      </c>
      <c r="BE228">
        <f>Input!F176</f>
        <v>0</v>
      </c>
    </row>
    <row r="229" spans="2:57" ht="16.5" x14ac:dyDescent="0.3">
      <c r="B229" t="s">
        <v>1028</v>
      </c>
      <c r="C229" s="99">
        <f>Input!$C$92</f>
        <v>0.04</v>
      </c>
      <c r="D229" s="99">
        <f>Input!C93</f>
        <v>0.04</v>
      </c>
      <c r="F229" t="s">
        <v>1028</v>
      </c>
      <c r="G229" s="99">
        <f>Input!$C$92</f>
        <v>0.04</v>
      </c>
      <c r="H229" s="99">
        <f>Input!C93</f>
        <v>0.04</v>
      </c>
      <c r="J229" t="s">
        <v>1028</v>
      </c>
      <c r="K229" s="99">
        <f>Input!$C$92</f>
        <v>0.04</v>
      </c>
      <c r="L229" s="99">
        <f>Input!C93</f>
        <v>0.04</v>
      </c>
      <c r="R229">
        <v>20</v>
      </c>
      <c r="S229" s="73">
        <v>0</v>
      </c>
      <c r="T229">
        <v>0</v>
      </c>
      <c r="U229" s="74">
        <v>0</v>
      </c>
      <c r="V229" s="73">
        <v>0</v>
      </c>
      <c r="W229">
        <v>0</v>
      </c>
      <c r="X229" s="74">
        <v>0</v>
      </c>
      <c r="Y229" s="73">
        <v>0</v>
      </c>
      <c r="Z229">
        <v>0</v>
      </c>
      <c r="AA229">
        <v>0</v>
      </c>
      <c r="AB229" s="95">
        <f>IF(R229&lt;=Input!$G$90,$AU$165+'Residential Calculations'!$AC$108,0)</f>
        <v>0</v>
      </c>
      <c r="AC229" s="96">
        <f>IF(R229&lt;=Input!$G$90,$BE$172+'Residential Calculations'!$AD$108,0)</f>
        <v>0</v>
      </c>
      <c r="AD229" s="46">
        <f t="shared" si="96"/>
        <v>0</v>
      </c>
      <c r="AE229" s="46">
        <f>IF(R229&lt;=Input!$G$90,Calculations!AE228*(1+Input!$G$92),0)</f>
        <v>0</v>
      </c>
      <c r="AF229" s="46">
        <f>IF(R229&lt;=Input!$G$90,AF228*(1+Input!$G$92),0)</f>
        <v>0</v>
      </c>
      <c r="AG229" s="46">
        <f>IF(R229&lt;=Input!$G$90,AG228*(1+Input!$G$92),0)</f>
        <v>0</v>
      </c>
      <c r="AH229" s="46">
        <f>IF(R229&lt;=Input!$G$90,AH228*(1+Input!$G$92),0)</f>
        <v>0</v>
      </c>
      <c r="AI229" s="81">
        <f>IF(R229&lt;=Input!$G$90,AI228*(1+Input!$G$92),0)</f>
        <v>0</v>
      </c>
      <c r="AJ229" s="115">
        <f>IF(R229&lt;=Input!$G$90,Calculations!AJ228*(1+Input!$G$92),0)</f>
        <v>0</v>
      </c>
      <c r="AK229" s="119">
        <v>20</v>
      </c>
      <c r="AL229" s="121">
        <f t="shared" si="97"/>
        <v>0</v>
      </c>
      <c r="AM229" s="121">
        <f t="shared" si="98"/>
        <v>0</v>
      </c>
      <c r="AN229" s="115">
        <f t="shared" si="99"/>
        <v>0</v>
      </c>
      <c r="AO229" s="115">
        <f t="shared" si="100"/>
        <v>0</v>
      </c>
      <c r="AP229" s="115">
        <f t="shared" si="101"/>
        <v>0</v>
      </c>
      <c r="AQ229" s="115">
        <f t="shared" si="102"/>
        <v>0</v>
      </c>
      <c r="AR229" s="115">
        <f t="shared" si="103"/>
        <v>0</v>
      </c>
      <c r="AS229" s="115">
        <f t="shared" si="104"/>
        <v>0</v>
      </c>
      <c r="AT229" s="115">
        <f t="shared" si="105"/>
        <v>0</v>
      </c>
      <c r="AU229" s="46">
        <f t="shared" si="92"/>
        <v>0</v>
      </c>
      <c r="AW229" s="88" t="s">
        <v>47</v>
      </c>
      <c r="AX229" s="89">
        <f t="shared" si="93"/>
        <v>0</v>
      </c>
      <c r="AY229" s="89" t="str">
        <f>Input!$H122</f>
        <v xml:space="preserve"> - </v>
      </c>
      <c r="AZ229" s="27">
        <f t="shared" si="91"/>
        <v>0</v>
      </c>
      <c r="BB229" s="259" t="str">
        <f t="shared" si="94"/>
        <v>Year 20</v>
      </c>
      <c r="BD229">
        <f>Input!E177</f>
        <v>0</v>
      </c>
      <c r="BE229">
        <f>Input!F177</f>
        <v>0</v>
      </c>
    </row>
    <row r="230" spans="2:57" ht="16.5" x14ac:dyDescent="0.3">
      <c r="B230" t="s">
        <v>1029</v>
      </c>
      <c r="C230" s="57">
        <f>C228*C229</f>
        <v>0</v>
      </c>
      <c r="D230" s="112">
        <f>D228*D229</f>
        <v>0</v>
      </c>
      <c r="F230" t="s">
        <v>1029</v>
      </c>
      <c r="G230" s="57">
        <f>G228*G229</f>
        <v>2409.2973339690147</v>
      </c>
      <c r="H230" s="57">
        <f>H228*H229</f>
        <v>2409.2973339690147</v>
      </c>
      <c r="J230" t="s">
        <v>1029</v>
      </c>
      <c r="K230" s="57">
        <f>K228*K229</f>
        <v>2409.2973339690147</v>
      </c>
      <c r="L230" s="57">
        <f>L228*L229</f>
        <v>2409.2973339690147</v>
      </c>
      <c r="R230">
        <v>21</v>
      </c>
      <c r="S230" s="73">
        <v>0</v>
      </c>
      <c r="T230">
        <v>0</v>
      </c>
      <c r="U230" s="74">
        <v>0</v>
      </c>
      <c r="V230" s="73">
        <v>0</v>
      </c>
      <c r="W230">
        <v>0</v>
      </c>
      <c r="X230" s="74">
        <v>0</v>
      </c>
      <c r="Y230" s="73">
        <v>0</v>
      </c>
      <c r="Z230">
        <v>0</v>
      </c>
      <c r="AA230">
        <v>0</v>
      </c>
      <c r="AB230" s="95">
        <f>IF(R230&lt;=Input!$G$90,$AU$165+'Residential Calculations'!$AC$108,0)</f>
        <v>0</v>
      </c>
      <c r="AC230" s="96">
        <f>IF(R230&lt;=Input!$G$90,$BE$172+'Residential Calculations'!$AD$108,0)</f>
        <v>0</v>
      </c>
      <c r="AD230" s="46">
        <f t="shared" si="96"/>
        <v>0</v>
      </c>
      <c r="AE230" s="46">
        <f>IF(R230&lt;=Input!$G$90,Calculations!AE229*(1+Input!$G$92),0)</f>
        <v>0</v>
      </c>
      <c r="AF230" s="46">
        <f>IF(R230&lt;=Input!$G$90,AF229*(1+Input!$G$92),0)</f>
        <v>0</v>
      </c>
      <c r="AG230" s="46">
        <f>IF(R230&lt;=Input!$G$90,AG229*(1+Input!$G$92),0)</f>
        <v>0</v>
      </c>
      <c r="AH230" s="46">
        <f>IF(R230&lt;=Input!$G$90,AH229*(1+Input!$G$92),0)</f>
        <v>0</v>
      </c>
      <c r="AI230" s="81">
        <f>IF(R230&lt;=Input!$G$90,AI229*(1+Input!$G$92),0)</f>
        <v>0</v>
      </c>
      <c r="AJ230" s="115">
        <f>IF(R230&lt;=Input!$G$90,Calculations!AJ229*(1+Input!$G$92),0)</f>
        <v>0</v>
      </c>
      <c r="AK230" s="119">
        <v>21</v>
      </c>
      <c r="AL230" s="121">
        <f t="shared" si="97"/>
        <v>0</v>
      </c>
      <c r="AM230" s="121">
        <f t="shared" si="98"/>
        <v>0</v>
      </c>
      <c r="AN230" s="115">
        <f t="shared" si="99"/>
        <v>0</v>
      </c>
      <c r="AO230" s="115">
        <f t="shared" si="100"/>
        <v>0</v>
      </c>
      <c r="AP230" s="115">
        <f t="shared" si="101"/>
        <v>0</v>
      </c>
      <c r="AQ230" s="115">
        <f t="shared" si="102"/>
        <v>0</v>
      </c>
      <c r="AR230" s="115">
        <f t="shared" si="103"/>
        <v>0</v>
      </c>
      <c r="AS230" s="115">
        <f t="shared" si="104"/>
        <v>0</v>
      </c>
      <c r="AT230" s="115">
        <f t="shared" si="105"/>
        <v>0</v>
      </c>
      <c r="AU230" s="46">
        <f t="shared" si="92"/>
        <v>0</v>
      </c>
      <c r="AW230" s="88" t="s">
        <v>48</v>
      </c>
      <c r="AX230" s="89">
        <f t="shared" si="93"/>
        <v>0</v>
      </c>
      <c r="AY230" s="89" t="str">
        <f>Input!$H123</f>
        <v xml:space="preserve"> - </v>
      </c>
      <c r="AZ230" s="27">
        <f t="shared" si="91"/>
        <v>0</v>
      </c>
      <c r="BB230" s="259" t="str">
        <f t="shared" si="94"/>
        <v>Year 21</v>
      </c>
      <c r="BD230">
        <f>Input!E178</f>
        <v>0</v>
      </c>
      <c r="BE230">
        <f>Input!F178</f>
        <v>0</v>
      </c>
    </row>
    <row r="231" spans="2:57" ht="16.5" x14ac:dyDescent="0.3">
      <c r="R231">
        <v>22</v>
      </c>
      <c r="S231" s="73">
        <v>0</v>
      </c>
      <c r="T231">
        <v>0</v>
      </c>
      <c r="U231">
        <v>0</v>
      </c>
      <c r="V231">
        <v>0</v>
      </c>
      <c r="W231">
        <v>0</v>
      </c>
      <c r="X231">
        <v>0</v>
      </c>
      <c r="Y231">
        <v>0</v>
      </c>
      <c r="Z231">
        <v>0</v>
      </c>
      <c r="AA231">
        <v>0</v>
      </c>
      <c r="AB231" s="95">
        <f>IF(R231&lt;=Input!$G$90,$AU$165+'Residential Calculations'!$AC$108,0)</f>
        <v>0</v>
      </c>
      <c r="AC231" s="96">
        <f>IF(R231&lt;=Input!$G$90,$BE$172+'Residential Calculations'!$AD$108,0)</f>
        <v>0</v>
      </c>
      <c r="AD231" s="46">
        <f t="shared" si="96"/>
        <v>0</v>
      </c>
      <c r="AE231" s="46">
        <f>IF(R231&lt;=Input!$G$90,Calculations!AE230*(1+Input!$G$92),0)</f>
        <v>0</v>
      </c>
      <c r="AF231" s="46">
        <f>IF(R231&lt;=Input!$G$90,AF230*(1+Input!$G$92),0)</f>
        <v>0</v>
      </c>
      <c r="AG231" s="46">
        <f>IF(R231&lt;=Input!$G$90,AG230*(1+Input!$G$92),0)</f>
        <v>0</v>
      </c>
      <c r="AH231" s="46">
        <f>IF(R231&lt;=Input!$G$90,AH230*(1+Input!$G$92),0)</f>
        <v>0</v>
      </c>
      <c r="AI231" s="81">
        <f>IF(R231&lt;=Input!$G$90,AI230*(1+Input!$G$92),0)</f>
        <v>0</v>
      </c>
      <c r="AJ231" s="115">
        <f>IF(R231&lt;=Input!$G$90,Calculations!AJ230*(1+Input!$G$92),0)</f>
        <v>0</v>
      </c>
      <c r="AK231" s="119">
        <v>22</v>
      </c>
      <c r="AL231" s="121">
        <f t="shared" si="97"/>
        <v>0</v>
      </c>
      <c r="AM231" s="121">
        <f t="shared" si="98"/>
        <v>0</v>
      </c>
      <c r="AN231" s="115">
        <f t="shared" si="99"/>
        <v>0</v>
      </c>
      <c r="AO231" s="115">
        <f t="shared" si="100"/>
        <v>0</v>
      </c>
      <c r="AP231" s="115">
        <f t="shared" si="101"/>
        <v>0</v>
      </c>
      <c r="AQ231" s="115">
        <f t="shared" si="102"/>
        <v>0</v>
      </c>
      <c r="AR231" s="115">
        <f t="shared" si="103"/>
        <v>0</v>
      </c>
      <c r="AS231" s="115">
        <f t="shared" si="104"/>
        <v>0</v>
      </c>
      <c r="AT231" s="115">
        <f t="shared" si="105"/>
        <v>0</v>
      </c>
      <c r="AU231" s="46">
        <f t="shared" si="92"/>
        <v>0</v>
      </c>
      <c r="AW231" s="88" t="s">
        <v>49</v>
      </c>
      <c r="AX231" s="89">
        <f t="shared" si="93"/>
        <v>0</v>
      </c>
      <c r="AY231" s="89" t="str">
        <f>Input!$H124</f>
        <v xml:space="preserve"> - </v>
      </c>
      <c r="AZ231" s="27">
        <f t="shared" si="91"/>
        <v>0</v>
      </c>
      <c r="BB231" s="259" t="str">
        <f t="shared" si="94"/>
        <v>Year 22</v>
      </c>
      <c r="BD231">
        <f>Input!E179</f>
        <v>0</v>
      </c>
      <c r="BE231">
        <f>Input!F179</f>
        <v>0</v>
      </c>
    </row>
    <row r="232" spans="2:57" ht="16.5" x14ac:dyDescent="0.3">
      <c r="I232" s="46"/>
      <c r="R232">
        <v>23</v>
      </c>
      <c r="S232" s="73">
        <v>0</v>
      </c>
      <c r="T232">
        <v>0</v>
      </c>
      <c r="U232">
        <v>0</v>
      </c>
      <c r="V232">
        <v>0</v>
      </c>
      <c r="W232">
        <v>0</v>
      </c>
      <c r="X232">
        <v>0</v>
      </c>
      <c r="Y232">
        <v>0</v>
      </c>
      <c r="Z232">
        <v>0</v>
      </c>
      <c r="AA232">
        <v>0</v>
      </c>
      <c r="AB232" s="95">
        <f>IF(R232&lt;=Input!$G$90,$AU$165+'Residential Calculations'!$AC$108,0)</f>
        <v>0</v>
      </c>
      <c r="AC232" s="96">
        <f>IF(R232&lt;=Input!$G$90,$BE$172+'Residential Calculations'!$AD$108,0)</f>
        <v>0</v>
      </c>
      <c r="AD232" s="46">
        <f t="shared" si="96"/>
        <v>0</v>
      </c>
      <c r="AE232" s="46">
        <f>IF(R232&lt;=Input!$G$90,Calculations!AE231*(1+Input!$G$92),0)</f>
        <v>0</v>
      </c>
      <c r="AF232" s="46">
        <f>IF(R232&lt;=Input!$G$90,AF231*(1+Input!$G$92),0)</f>
        <v>0</v>
      </c>
      <c r="AG232" s="46">
        <f>IF(R232&lt;=Input!$G$90,AG231*(1+Input!$G$92),0)</f>
        <v>0</v>
      </c>
      <c r="AH232" s="46">
        <f>IF(R232&lt;=Input!$G$90,AH231*(1+Input!$G$92),0)</f>
        <v>0</v>
      </c>
      <c r="AI232" s="81">
        <f>IF(R232&lt;=Input!$G$90,AI231*(1+Input!$G$92),0)</f>
        <v>0</v>
      </c>
      <c r="AJ232" s="115">
        <f>IF(R232&lt;=Input!$G$90,Calculations!AJ231*(1+Input!$G$92),0)</f>
        <v>0</v>
      </c>
      <c r="AK232" s="119">
        <v>23</v>
      </c>
      <c r="AL232" s="121">
        <f t="shared" si="97"/>
        <v>0</v>
      </c>
      <c r="AM232" s="121">
        <f t="shared" si="98"/>
        <v>0</v>
      </c>
      <c r="AN232" s="115">
        <f t="shared" si="99"/>
        <v>0</v>
      </c>
      <c r="AO232" s="115">
        <f t="shared" si="100"/>
        <v>0</v>
      </c>
      <c r="AP232" s="115">
        <f t="shared" si="101"/>
        <v>0</v>
      </c>
      <c r="AQ232" s="115">
        <f t="shared" si="102"/>
        <v>0</v>
      </c>
      <c r="AR232" s="115">
        <f t="shared" si="103"/>
        <v>0</v>
      </c>
      <c r="AS232" s="115">
        <f t="shared" si="104"/>
        <v>0</v>
      </c>
      <c r="AT232" s="115">
        <f t="shared" si="105"/>
        <v>0</v>
      </c>
      <c r="AU232" s="46">
        <f t="shared" si="92"/>
        <v>0</v>
      </c>
      <c r="AW232" s="88" t="s">
        <v>50</v>
      </c>
      <c r="AX232" s="89">
        <f t="shared" si="93"/>
        <v>0</v>
      </c>
      <c r="AY232" s="89" t="str">
        <f>Input!$H125</f>
        <v xml:space="preserve"> - </v>
      </c>
      <c r="AZ232" s="27">
        <f t="shared" si="91"/>
        <v>0</v>
      </c>
      <c r="BB232" s="259" t="str">
        <f t="shared" si="94"/>
        <v>Year 23</v>
      </c>
      <c r="BD232">
        <f>Input!E180</f>
        <v>0</v>
      </c>
      <c r="BE232">
        <f>Input!F180</f>
        <v>0</v>
      </c>
    </row>
    <row r="233" spans="2:57" ht="16.5" x14ac:dyDescent="0.3">
      <c r="R233">
        <v>24</v>
      </c>
      <c r="S233" s="73">
        <v>0</v>
      </c>
      <c r="T233">
        <v>0</v>
      </c>
      <c r="U233">
        <v>0</v>
      </c>
      <c r="V233">
        <v>0</v>
      </c>
      <c r="W233">
        <v>0</v>
      </c>
      <c r="X233">
        <v>0</v>
      </c>
      <c r="Y233">
        <v>0</v>
      </c>
      <c r="Z233">
        <v>0</v>
      </c>
      <c r="AA233">
        <v>0</v>
      </c>
      <c r="AB233" s="95">
        <f>IF(R233&lt;=Input!$G$90,$AU$165+'Residential Calculations'!$AC$108,0)</f>
        <v>0</v>
      </c>
      <c r="AC233" s="96">
        <f>IF(R233&lt;=Input!$G$90,$BE$172+'Residential Calculations'!$AD$108,0)</f>
        <v>0</v>
      </c>
      <c r="AD233" s="46">
        <f t="shared" si="96"/>
        <v>0</v>
      </c>
      <c r="AE233" s="46">
        <f>IF(R233&lt;=Input!$G$90,Calculations!AE232*(1+Input!$G$92),0)</f>
        <v>0</v>
      </c>
      <c r="AF233" s="46">
        <f>IF(R233&lt;=Input!$G$90,AF232*(1+Input!$G$92),0)</f>
        <v>0</v>
      </c>
      <c r="AG233" s="46">
        <f>IF(R233&lt;=Input!$G$90,AG232*(1+Input!$G$92),0)</f>
        <v>0</v>
      </c>
      <c r="AH233" s="46">
        <f>IF(R233&lt;=Input!$G$90,AH232*(1+Input!$G$92),0)</f>
        <v>0</v>
      </c>
      <c r="AI233" s="81">
        <f>IF(R233&lt;=Input!$G$90,AI232*(1+Input!$G$92),0)</f>
        <v>0</v>
      </c>
      <c r="AJ233" s="115">
        <f>IF(R233&lt;=Input!$G$90,Calculations!AJ232*(1+Input!$G$92),0)</f>
        <v>0</v>
      </c>
      <c r="AK233" s="119">
        <v>24</v>
      </c>
      <c r="AL233" s="121">
        <f t="shared" si="97"/>
        <v>0</v>
      </c>
      <c r="AM233" s="121">
        <f t="shared" si="98"/>
        <v>0</v>
      </c>
      <c r="AN233" s="115">
        <f t="shared" si="99"/>
        <v>0</v>
      </c>
      <c r="AO233" s="115">
        <f t="shared" si="100"/>
        <v>0</v>
      </c>
      <c r="AP233" s="115">
        <f t="shared" si="101"/>
        <v>0</v>
      </c>
      <c r="AQ233" s="115">
        <f t="shared" si="102"/>
        <v>0</v>
      </c>
      <c r="AR233" s="115">
        <f t="shared" si="103"/>
        <v>0</v>
      </c>
      <c r="AS233" s="115">
        <f t="shared" si="104"/>
        <v>0</v>
      </c>
      <c r="AT233" s="115">
        <f t="shared" si="105"/>
        <v>0</v>
      </c>
      <c r="AU233" s="46">
        <f t="shared" si="92"/>
        <v>0</v>
      </c>
      <c r="AW233" s="88" t="s">
        <v>51</v>
      </c>
      <c r="AX233" s="89">
        <f t="shared" si="93"/>
        <v>0</v>
      </c>
      <c r="AY233" s="89" t="str">
        <f>Input!$H126</f>
        <v xml:space="preserve"> - </v>
      </c>
      <c r="AZ233" s="27">
        <f t="shared" si="91"/>
        <v>0</v>
      </c>
      <c r="BB233" s="259" t="str">
        <f t="shared" si="94"/>
        <v>Year 24</v>
      </c>
      <c r="BD233">
        <f>Input!E181</f>
        <v>0</v>
      </c>
      <c r="BE233">
        <f>Input!F181</f>
        <v>0</v>
      </c>
    </row>
    <row r="234" spans="2:57" ht="16.5" x14ac:dyDescent="0.3">
      <c r="R234">
        <v>25</v>
      </c>
      <c r="S234" s="73">
        <v>0</v>
      </c>
      <c r="T234">
        <v>0</v>
      </c>
      <c r="U234">
        <v>0</v>
      </c>
      <c r="V234">
        <v>0</v>
      </c>
      <c r="W234">
        <v>0</v>
      </c>
      <c r="X234">
        <v>0</v>
      </c>
      <c r="Y234">
        <v>0</v>
      </c>
      <c r="Z234">
        <v>0</v>
      </c>
      <c r="AA234">
        <v>0</v>
      </c>
      <c r="AB234" s="95">
        <f>IF(R234&lt;=Input!$G$90,$AU$165+'Residential Calculations'!$AC$108,0)</f>
        <v>0</v>
      </c>
      <c r="AC234" s="96">
        <f>IF(R234&lt;=Input!$G$90,$BE$172+'Residential Calculations'!$AD$108,0)</f>
        <v>0</v>
      </c>
      <c r="AD234" s="46">
        <f t="shared" si="96"/>
        <v>0</v>
      </c>
      <c r="AE234" s="46">
        <f>IF(R234&lt;=Input!$G$90,Calculations!AE233*(1+Input!$G$92),0)</f>
        <v>0</v>
      </c>
      <c r="AF234" s="46">
        <f>IF(R234&lt;=Input!$G$90,AF233*(1+Input!$G$92),0)</f>
        <v>0</v>
      </c>
      <c r="AG234" s="46">
        <f>IF(R234&lt;=Input!$G$90,AG233*(1+Input!$G$92),0)</f>
        <v>0</v>
      </c>
      <c r="AH234" s="46">
        <f>IF(R234&lt;=Input!$G$90,AH233*(1+Input!$G$92),0)</f>
        <v>0</v>
      </c>
      <c r="AI234" s="81">
        <f>IF(R234&lt;=Input!$G$90,AI233*(1+Input!$G$92),0)</f>
        <v>0</v>
      </c>
      <c r="AJ234" s="115">
        <f>IF(R234&lt;=Input!$G$90,Calculations!AJ233*(1+Input!$G$92),0)</f>
        <v>0</v>
      </c>
      <c r="AK234" s="119">
        <v>25</v>
      </c>
      <c r="AL234" s="121">
        <f t="shared" si="97"/>
        <v>0</v>
      </c>
      <c r="AM234" s="121">
        <f t="shared" si="98"/>
        <v>0</v>
      </c>
      <c r="AN234" s="115">
        <f t="shared" si="99"/>
        <v>0</v>
      </c>
      <c r="AO234" s="115">
        <f t="shared" si="100"/>
        <v>0</v>
      </c>
      <c r="AP234" s="115">
        <f t="shared" si="101"/>
        <v>0</v>
      </c>
      <c r="AQ234" s="115">
        <f t="shared" si="102"/>
        <v>0</v>
      </c>
      <c r="AR234" s="115">
        <f t="shared" si="103"/>
        <v>0</v>
      </c>
      <c r="AS234" s="115">
        <f t="shared" si="104"/>
        <v>0</v>
      </c>
      <c r="AT234" s="115">
        <f t="shared" si="105"/>
        <v>0</v>
      </c>
      <c r="AU234" s="46">
        <f t="shared" si="92"/>
        <v>0</v>
      </c>
      <c r="AW234" s="88" t="s">
        <v>52</v>
      </c>
      <c r="AX234" s="89">
        <f t="shared" si="93"/>
        <v>0</v>
      </c>
      <c r="AY234" s="89" t="str">
        <f>Input!$H127</f>
        <v xml:space="preserve"> - </v>
      </c>
      <c r="AZ234" s="27">
        <f t="shared" si="91"/>
        <v>0</v>
      </c>
      <c r="BB234" s="259" t="str">
        <f t="shared" si="94"/>
        <v>Year 25</v>
      </c>
      <c r="BD234">
        <f>Input!E182</f>
        <v>0</v>
      </c>
      <c r="BE234">
        <f>Input!F182</f>
        <v>0</v>
      </c>
    </row>
    <row r="235" spans="2:57" ht="16.5" x14ac:dyDescent="0.3">
      <c r="B235" s="100" t="s">
        <v>1262</v>
      </c>
      <c r="C235" s="100" t="s">
        <v>1066</v>
      </c>
      <c r="D235" s="100" t="s">
        <v>1067</v>
      </c>
      <c r="R235">
        <v>26</v>
      </c>
      <c r="S235" s="73">
        <v>0</v>
      </c>
      <c r="T235">
        <v>0</v>
      </c>
      <c r="U235">
        <v>0</v>
      </c>
      <c r="V235">
        <v>0</v>
      </c>
      <c r="W235">
        <v>0</v>
      </c>
      <c r="X235">
        <v>0</v>
      </c>
      <c r="Y235">
        <v>0</v>
      </c>
      <c r="Z235">
        <v>0</v>
      </c>
      <c r="AA235">
        <v>0</v>
      </c>
      <c r="AB235" s="95">
        <f>IF(R235&lt;=Input!$G$90,$AU$165+'Residential Calculations'!$AC$108,0)</f>
        <v>0</v>
      </c>
      <c r="AC235" s="96">
        <f>IF(R235&lt;=Input!$G$90,$BE$172+'Residential Calculations'!$AD$108,0)</f>
        <v>0</v>
      </c>
      <c r="AD235" s="46">
        <f t="shared" si="96"/>
        <v>0</v>
      </c>
      <c r="AE235" s="46">
        <f>IF(R235&lt;=Input!$G$90,Calculations!AE234*(1+Input!$G$92),0)</f>
        <v>0</v>
      </c>
      <c r="AF235" s="46">
        <f>IF(R235&lt;=Input!$G$90,AF234*(1+Input!$G$92),0)</f>
        <v>0</v>
      </c>
      <c r="AG235" s="46">
        <f>IF(R235&lt;=Input!$G$90,AG234*(1+Input!$G$92),0)</f>
        <v>0</v>
      </c>
      <c r="AH235" s="46">
        <f>IF(R235&lt;=Input!$G$90,AH234*(1+Input!$G$92),0)</f>
        <v>0</v>
      </c>
      <c r="AI235" s="81">
        <f>IF(R235&lt;=Input!$G$90,AI234*(1+Input!$G$92),0)</f>
        <v>0</v>
      </c>
      <c r="AJ235" s="115">
        <f>IF(R235&lt;=Input!$G$90,Calculations!AJ234*(1+Input!$G$92),0)</f>
        <v>0</v>
      </c>
      <c r="AK235" s="119">
        <v>26</v>
      </c>
      <c r="AL235" s="121">
        <f t="shared" si="97"/>
        <v>0</v>
      </c>
      <c r="AM235" s="121">
        <f t="shared" si="98"/>
        <v>0</v>
      </c>
      <c r="AN235" s="115">
        <f t="shared" si="99"/>
        <v>0</v>
      </c>
      <c r="AO235" s="115">
        <f t="shared" si="100"/>
        <v>0</v>
      </c>
      <c r="AP235" s="115">
        <f t="shared" si="101"/>
        <v>0</v>
      </c>
      <c r="AQ235" s="115">
        <f t="shared" si="102"/>
        <v>0</v>
      </c>
      <c r="AR235" s="115">
        <f t="shared" si="103"/>
        <v>0</v>
      </c>
      <c r="AS235" s="115">
        <f t="shared" si="104"/>
        <v>0</v>
      </c>
      <c r="AT235" s="115">
        <f t="shared" si="105"/>
        <v>0</v>
      </c>
      <c r="AU235" s="46">
        <f t="shared" si="92"/>
        <v>0</v>
      </c>
      <c r="AW235" s="88" t="s">
        <v>53</v>
      </c>
      <c r="AX235" s="89">
        <f t="shared" si="93"/>
        <v>0</v>
      </c>
      <c r="AY235" s="89" t="str">
        <f>Input!$H128</f>
        <v xml:space="preserve"> - </v>
      </c>
      <c r="AZ235" s="27">
        <f t="shared" si="91"/>
        <v>0</v>
      </c>
      <c r="BB235" s="259" t="str">
        <f t="shared" si="94"/>
        <v>Year 26</v>
      </c>
      <c r="BD235">
        <f>Input!E183</f>
        <v>0</v>
      </c>
      <c r="BE235">
        <f>Input!F183</f>
        <v>0</v>
      </c>
    </row>
    <row r="236" spans="2:57" ht="16.5" x14ac:dyDescent="0.3">
      <c r="B236" t="s">
        <v>1261</v>
      </c>
      <c r="C236" s="57" t="e">
        <f>'Residential Calculations'!$J$58</f>
        <v>#N/A</v>
      </c>
      <c r="D236" s="57" t="e">
        <f>C236</f>
        <v>#N/A</v>
      </c>
      <c r="R236">
        <v>27</v>
      </c>
      <c r="S236" s="73">
        <v>0</v>
      </c>
      <c r="T236">
        <v>0</v>
      </c>
      <c r="U236">
        <v>0</v>
      </c>
      <c r="V236">
        <v>0</v>
      </c>
      <c r="W236">
        <v>0</v>
      </c>
      <c r="X236">
        <v>0</v>
      </c>
      <c r="Y236">
        <v>0</v>
      </c>
      <c r="Z236">
        <v>0</v>
      </c>
      <c r="AA236">
        <v>0</v>
      </c>
      <c r="AB236" s="95">
        <f>IF(R236&lt;=Input!$G$90,$AU$165+'Residential Calculations'!$AC$108,0)</f>
        <v>0</v>
      </c>
      <c r="AC236" s="96">
        <f>IF(R236&lt;=Input!$G$90,$BE$172+'Residential Calculations'!$AD$108,0)</f>
        <v>0</v>
      </c>
      <c r="AD236" s="46">
        <f t="shared" si="96"/>
        <v>0</v>
      </c>
      <c r="AE236" s="46">
        <f>IF(R236&lt;=Input!$G$90,Calculations!AE235*(1+Input!$G$92),0)</f>
        <v>0</v>
      </c>
      <c r="AF236" s="46">
        <f>IF(R236&lt;=Input!$G$90,AF235*(1+Input!$G$92),0)</f>
        <v>0</v>
      </c>
      <c r="AG236" s="46">
        <f>IF(R236&lt;=Input!$G$90,AG235*(1+Input!$G$92),0)</f>
        <v>0</v>
      </c>
      <c r="AH236" s="46">
        <f>IF(R236&lt;=Input!$G$90,AH235*(1+Input!$G$92),0)</f>
        <v>0</v>
      </c>
      <c r="AI236" s="81">
        <f>IF(R236&lt;=Input!$G$90,AI235*(1+Input!$G$92),0)</f>
        <v>0</v>
      </c>
      <c r="AJ236" s="115">
        <f>IF(R236&lt;=Input!$G$90,Calculations!AJ235*(1+Input!$G$92),0)</f>
        <v>0</v>
      </c>
      <c r="AK236" s="119">
        <v>27</v>
      </c>
      <c r="AL236" s="121">
        <f t="shared" si="97"/>
        <v>0</v>
      </c>
      <c r="AM236" s="121">
        <f t="shared" si="98"/>
        <v>0</v>
      </c>
      <c r="AN236" s="115">
        <f t="shared" si="99"/>
        <v>0</v>
      </c>
      <c r="AO236" s="115">
        <f t="shared" si="100"/>
        <v>0</v>
      </c>
      <c r="AP236" s="115">
        <f t="shared" si="101"/>
        <v>0</v>
      </c>
      <c r="AQ236" s="115">
        <f t="shared" si="102"/>
        <v>0</v>
      </c>
      <c r="AR236" s="115">
        <f t="shared" si="103"/>
        <v>0</v>
      </c>
      <c r="AS236" s="115">
        <f t="shared" si="104"/>
        <v>0</v>
      </c>
      <c r="AT236" s="115">
        <f t="shared" si="105"/>
        <v>0</v>
      </c>
      <c r="AU236" s="46">
        <f t="shared" si="92"/>
        <v>0</v>
      </c>
      <c r="AW236" s="88" t="s">
        <v>54</v>
      </c>
      <c r="AX236" s="89">
        <f t="shared" si="93"/>
        <v>0</v>
      </c>
      <c r="AY236" s="89" t="str">
        <f>Input!$H129</f>
        <v xml:space="preserve"> - </v>
      </c>
      <c r="AZ236" s="27">
        <f t="shared" si="91"/>
        <v>0</v>
      </c>
      <c r="BB236" s="259" t="str">
        <f t="shared" si="94"/>
        <v>Year 27</v>
      </c>
      <c r="BD236">
        <f>Input!E184</f>
        <v>0</v>
      </c>
      <c r="BE236">
        <f>Input!F184</f>
        <v>0</v>
      </c>
    </row>
    <row r="237" spans="2:57" ht="16.5" x14ac:dyDescent="0.3">
      <c r="B237" t="s">
        <v>1068</v>
      </c>
      <c r="C237" s="98">
        <v>0.7</v>
      </c>
      <c r="D237" s="98">
        <v>0.7</v>
      </c>
      <c r="R237">
        <v>28</v>
      </c>
      <c r="S237" s="73">
        <v>0</v>
      </c>
      <c r="T237">
        <v>0</v>
      </c>
      <c r="U237">
        <v>0</v>
      </c>
      <c r="V237">
        <v>0</v>
      </c>
      <c r="W237">
        <v>0</v>
      </c>
      <c r="X237">
        <v>0</v>
      </c>
      <c r="Y237">
        <v>0</v>
      </c>
      <c r="Z237">
        <v>0</v>
      </c>
      <c r="AA237">
        <v>0</v>
      </c>
      <c r="AB237" s="95">
        <f>IF(R237&lt;=Input!$G$90,$AU$165+'Residential Calculations'!$AC$108,0)</f>
        <v>0</v>
      </c>
      <c r="AC237" s="96">
        <f>IF(R237&lt;=Input!$G$90,$BE$172+'Residential Calculations'!$AD$108,0)</f>
        <v>0</v>
      </c>
      <c r="AD237" s="46">
        <f t="shared" si="96"/>
        <v>0</v>
      </c>
      <c r="AE237" s="46">
        <f>IF(R237&lt;=Input!$G$90,Calculations!AE236*(1+Input!$G$92),0)</f>
        <v>0</v>
      </c>
      <c r="AF237" s="46">
        <f>IF(R237&lt;=Input!$G$90,AF236*(1+Input!$G$92),0)</f>
        <v>0</v>
      </c>
      <c r="AG237" s="46">
        <f>IF(R237&lt;=Input!$G$90,AG236*(1+Input!$G$92),0)</f>
        <v>0</v>
      </c>
      <c r="AH237" s="46">
        <f>IF(R237&lt;=Input!$G$90,AH236*(1+Input!$G$92),0)</f>
        <v>0</v>
      </c>
      <c r="AI237" s="81">
        <f>IF(R237&lt;=Input!$G$90,AI236*(1+Input!$G$92),0)</f>
        <v>0</v>
      </c>
      <c r="AJ237" s="115">
        <f>IF(R237&lt;=Input!$G$90,Calculations!AJ236*(1+Input!$G$92),0)</f>
        <v>0</v>
      </c>
      <c r="AK237" s="119">
        <v>28</v>
      </c>
      <c r="AL237" s="121">
        <f t="shared" si="97"/>
        <v>0</v>
      </c>
      <c r="AM237" s="121">
        <f t="shared" si="98"/>
        <v>0</v>
      </c>
      <c r="AN237" s="115">
        <f t="shared" si="99"/>
        <v>0</v>
      </c>
      <c r="AO237" s="115">
        <f t="shared" si="100"/>
        <v>0</v>
      </c>
      <c r="AP237" s="115">
        <f t="shared" si="101"/>
        <v>0</v>
      </c>
      <c r="AQ237" s="115">
        <f t="shared" si="102"/>
        <v>0</v>
      </c>
      <c r="AR237" s="115">
        <f t="shared" si="103"/>
        <v>0</v>
      </c>
      <c r="AS237" s="115">
        <f t="shared" si="104"/>
        <v>0</v>
      </c>
      <c r="AT237" s="115">
        <f t="shared" si="105"/>
        <v>0</v>
      </c>
      <c r="AU237" s="46">
        <f t="shared" si="92"/>
        <v>0</v>
      </c>
      <c r="AW237" s="88" t="s">
        <v>55</v>
      </c>
      <c r="AX237" s="89">
        <f t="shared" si="93"/>
        <v>0</v>
      </c>
      <c r="AY237" s="89" t="str">
        <f>Input!$H130</f>
        <v xml:space="preserve"> - </v>
      </c>
      <c r="AZ237" s="27">
        <f t="shared" si="91"/>
        <v>0</v>
      </c>
      <c r="BB237" s="259" t="str">
        <f t="shared" si="94"/>
        <v>Year 28</v>
      </c>
      <c r="BD237">
        <f>Input!E185</f>
        <v>0</v>
      </c>
      <c r="BE237">
        <f>Input!F185</f>
        <v>0</v>
      </c>
    </row>
    <row r="238" spans="2:57" ht="16.5" x14ac:dyDescent="0.3">
      <c r="B238" t="s">
        <v>1069</v>
      </c>
      <c r="C238" s="57" t="e">
        <f>C236*C237</f>
        <v>#N/A</v>
      </c>
      <c r="D238" s="57" t="e">
        <f>D236*D237</f>
        <v>#N/A</v>
      </c>
      <c r="R238">
        <v>29</v>
      </c>
      <c r="S238" s="73">
        <v>0</v>
      </c>
      <c r="T238">
        <v>0</v>
      </c>
      <c r="U238">
        <v>0</v>
      </c>
      <c r="V238">
        <v>0</v>
      </c>
      <c r="W238">
        <v>0</v>
      </c>
      <c r="X238">
        <v>0</v>
      </c>
      <c r="Y238">
        <v>0</v>
      </c>
      <c r="Z238">
        <v>0</v>
      </c>
      <c r="AA238">
        <v>0</v>
      </c>
      <c r="AB238" s="95">
        <f>IF(R238&lt;=Input!$G$90,$AU$165+'Residential Calculations'!$AC$108,0)</f>
        <v>0</v>
      </c>
      <c r="AC238" s="96">
        <f>IF(R238&lt;=Input!$G$90,$BE$172+'Residential Calculations'!$AD$108,0)</f>
        <v>0</v>
      </c>
      <c r="AD238" s="46">
        <f t="shared" si="96"/>
        <v>0</v>
      </c>
      <c r="AE238" s="46">
        <f>IF(R238&lt;=Input!$G$90,Calculations!AE237*(1+Input!$G$92),0)</f>
        <v>0</v>
      </c>
      <c r="AF238" s="46">
        <f>IF(R238&lt;=Input!$G$90,AF237*(1+Input!$G$92),0)</f>
        <v>0</v>
      </c>
      <c r="AG238" s="46">
        <f>IF(R238&lt;=Input!$G$90,AG237*(1+Input!$G$92),0)</f>
        <v>0</v>
      </c>
      <c r="AH238" s="46">
        <f>IF(R238&lt;=Input!$G$90,AH237*(1+Input!$G$92),0)</f>
        <v>0</v>
      </c>
      <c r="AI238" s="81">
        <f>IF(R238&lt;=Input!$G$90,AI237*(1+Input!$G$92),0)</f>
        <v>0</v>
      </c>
      <c r="AJ238" s="115">
        <f>IF(R238&lt;=Input!$G$90,Calculations!AJ237*(1+Input!$G$92),0)</f>
        <v>0</v>
      </c>
      <c r="AK238" s="119">
        <v>29</v>
      </c>
      <c r="AL238" s="121">
        <f t="shared" si="97"/>
        <v>0</v>
      </c>
      <c r="AM238" s="121">
        <f t="shared" si="98"/>
        <v>0</v>
      </c>
      <c r="AN238" s="115">
        <f t="shared" si="99"/>
        <v>0</v>
      </c>
      <c r="AO238" s="115">
        <f t="shared" si="100"/>
        <v>0</v>
      </c>
      <c r="AP238" s="115">
        <f t="shared" si="101"/>
        <v>0</v>
      </c>
      <c r="AQ238" s="115">
        <f t="shared" si="102"/>
        <v>0</v>
      </c>
      <c r="AR238" s="115">
        <f t="shared" si="103"/>
        <v>0</v>
      </c>
      <c r="AS238" s="115">
        <f t="shared" si="104"/>
        <v>0</v>
      </c>
      <c r="AT238" s="115">
        <f t="shared" si="105"/>
        <v>0</v>
      </c>
      <c r="AU238" s="46">
        <f t="shared" si="92"/>
        <v>0</v>
      </c>
      <c r="AW238" s="88" t="s">
        <v>56</v>
      </c>
      <c r="AX238" s="89">
        <f t="shared" si="93"/>
        <v>0</v>
      </c>
      <c r="AY238" s="89" t="str">
        <f>Input!$H131</f>
        <v xml:space="preserve"> - </v>
      </c>
      <c r="AZ238" s="27">
        <f t="shared" si="91"/>
        <v>0</v>
      </c>
      <c r="BB238" s="259" t="str">
        <f t="shared" si="94"/>
        <v>Year 29</v>
      </c>
      <c r="BD238">
        <f>Input!E186</f>
        <v>0</v>
      </c>
      <c r="BE238">
        <f>Input!F186</f>
        <v>0</v>
      </c>
    </row>
    <row r="239" spans="2:57" ht="16.5" x14ac:dyDescent="0.3">
      <c r="B239" t="s">
        <v>1027</v>
      </c>
      <c r="C239" s="98">
        <v>0.25</v>
      </c>
      <c r="D239" s="98">
        <v>0.25</v>
      </c>
      <c r="R239">
        <v>30</v>
      </c>
      <c r="S239" s="73">
        <v>0</v>
      </c>
      <c r="T239">
        <v>0</v>
      </c>
      <c r="U239">
        <v>0</v>
      </c>
      <c r="V239">
        <v>0</v>
      </c>
      <c r="W239">
        <v>0</v>
      </c>
      <c r="X239">
        <v>0</v>
      </c>
      <c r="Y239">
        <v>0</v>
      </c>
      <c r="Z239">
        <v>0</v>
      </c>
      <c r="AA239">
        <v>0</v>
      </c>
      <c r="AB239" s="95">
        <f>IF(R239&lt;=Input!$G$90,$AU$165+'Residential Calculations'!$AC$108,0)</f>
        <v>0</v>
      </c>
      <c r="AC239" s="96">
        <f>IF(R239&lt;=Input!$G$90,$BE$172+'Residential Calculations'!$AD$108,0)</f>
        <v>0</v>
      </c>
      <c r="AD239" s="46">
        <f t="shared" si="96"/>
        <v>0</v>
      </c>
      <c r="AE239" s="46">
        <f>IF(R239&lt;=Input!$G$90,Calculations!AE238*(1+Input!$G$92),0)</f>
        <v>0</v>
      </c>
      <c r="AF239" s="46">
        <f>IF(R239&lt;=Input!$G$90,AF238*(1+Input!$G$92),0)</f>
        <v>0</v>
      </c>
      <c r="AG239" s="46">
        <f>IF(R239&lt;=Input!$G$90,AG238*(1+Input!$G$92),0)</f>
        <v>0</v>
      </c>
      <c r="AH239" s="46">
        <f>IF(R239&lt;=Input!$G$90,AH238*(1+Input!$G$92),0)</f>
        <v>0</v>
      </c>
      <c r="AI239" s="81">
        <f>IF(R239&lt;=Input!$G$90,AI238*(1+Input!$G$92),0)</f>
        <v>0</v>
      </c>
      <c r="AJ239" s="115">
        <f>IF(R239&lt;=Input!$G$90,Calculations!AJ238*(1+Input!$G$92),0)</f>
        <v>0</v>
      </c>
      <c r="AK239" s="119">
        <v>30</v>
      </c>
      <c r="AL239" s="121">
        <f t="shared" si="97"/>
        <v>0</v>
      </c>
      <c r="AM239" s="121">
        <f t="shared" si="98"/>
        <v>0</v>
      </c>
      <c r="AN239" s="115">
        <f t="shared" si="99"/>
        <v>0</v>
      </c>
      <c r="AO239" s="115">
        <f t="shared" si="100"/>
        <v>0</v>
      </c>
      <c r="AP239" s="115">
        <f t="shared" si="101"/>
        <v>0</v>
      </c>
      <c r="AQ239" s="115">
        <f t="shared" si="102"/>
        <v>0</v>
      </c>
      <c r="AR239" s="115">
        <f t="shared" si="103"/>
        <v>0</v>
      </c>
      <c r="AS239" s="115">
        <f t="shared" si="104"/>
        <v>0</v>
      </c>
      <c r="AT239" s="115">
        <f t="shared" si="105"/>
        <v>0</v>
      </c>
      <c r="AU239" s="46">
        <f t="shared" si="92"/>
        <v>0</v>
      </c>
      <c r="AW239" s="88" t="s">
        <v>57</v>
      </c>
      <c r="AX239" s="89">
        <f t="shared" si="93"/>
        <v>0</v>
      </c>
      <c r="AY239" s="89" t="str">
        <f>Input!$H132</f>
        <v xml:space="preserve"> - </v>
      </c>
      <c r="AZ239" s="27">
        <f t="shared" si="91"/>
        <v>0</v>
      </c>
      <c r="BB239" s="259" t="str">
        <f t="shared" si="94"/>
        <v>Year 30</v>
      </c>
      <c r="BD239">
        <f>Input!E187</f>
        <v>0</v>
      </c>
      <c r="BE239">
        <f>Input!F187</f>
        <v>0</v>
      </c>
    </row>
    <row r="240" spans="2:57" ht="16.5" x14ac:dyDescent="0.3">
      <c r="B240" t="s">
        <v>1030</v>
      </c>
      <c r="C240" s="57" t="e">
        <f>C238*C239</f>
        <v>#N/A</v>
      </c>
      <c r="D240" s="57" t="e">
        <f>D238*D239</f>
        <v>#N/A</v>
      </c>
      <c r="R240">
        <v>31</v>
      </c>
      <c r="S240" s="73">
        <v>0</v>
      </c>
      <c r="T240">
        <v>0</v>
      </c>
      <c r="U240">
        <v>0</v>
      </c>
      <c r="V240">
        <v>0</v>
      </c>
      <c r="W240">
        <v>0</v>
      </c>
      <c r="X240">
        <v>0</v>
      </c>
      <c r="Y240">
        <v>0</v>
      </c>
      <c r="Z240">
        <v>0</v>
      </c>
      <c r="AA240">
        <v>0</v>
      </c>
      <c r="AB240" s="95">
        <f>IF(R240&lt;=Input!$G$90,$AU$165+'Residential Calculations'!$AC$108,0)</f>
        <v>0</v>
      </c>
      <c r="AC240" s="96">
        <f>IF(R240&lt;=Input!$G$90,$BE$172+'Residential Calculations'!$AD$108,0)</f>
        <v>0</v>
      </c>
      <c r="AD240" s="46">
        <f t="shared" si="96"/>
        <v>0</v>
      </c>
      <c r="AE240" s="46">
        <f>IF(R240&lt;=Input!$G$90,Calculations!AE239*(1+Input!$G$92),0)</f>
        <v>0</v>
      </c>
      <c r="AF240" s="46">
        <f>IF(R240&lt;=Input!$G$90,AF239*(1+Input!$G$92),0)</f>
        <v>0</v>
      </c>
      <c r="AG240" s="46">
        <f>IF(R240&lt;=Input!$G$90,AG239*(1+Input!$G$92),0)</f>
        <v>0</v>
      </c>
      <c r="AH240" s="46">
        <f>IF(R240&lt;=Input!$G$90,AH239*(1+Input!$G$92),0)</f>
        <v>0</v>
      </c>
      <c r="AI240" s="81">
        <f>IF(R240&lt;=Input!$G$90,AI239*(1+Input!$G$92),0)</f>
        <v>0</v>
      </c>
      <c r="AJ240" s="115">
        <f>IF(R240&lt;=Input!$G$90,Calculations!AJ239*(1+Input!$G$92),0)</f>
        <v>0</v>
      </c>
      <c r="AK240" s="119">
        <v>31</v>
      </c>
      <c r="AL240" s="121">
        <f t="shared" si="97"/>
        <v>0</v>
      </c>
      <c r="AM240" s="121">
        <f t="shared" si="98"/>
        <v>0</v>
      </c>
      <c r="AN240" s="115">
        <f t="shared" si="99"/>
        <v>0</v>
      </c>
      <c r="AO240" s="115">
        <f t="shared" si="100"/>
        <v>0</v>
      </c>
      <c r="AP240" s="115">
        <f t="shared" si="101"/>
        <v>0</v>
      </c>
      <c r="AQ240" s="115">
        <f t="shared" si="102"/>
        <v>0</v>
      </c>
      <c r="AR240" s="115">
        <f t="shared" si="103"/>
        <v>0</v>
      </c>
      <c r="AS240" s="115">
        <f t="shared" si="104"/>
        <v>0</v>
      </c>
      <c r="AT240" s="115">
        <f t="shared" si="105"/>
        <v>0</v>
      </c>
      <c r="AU240" s="46">
        <f t="shared" si="92"/>
        <v>0</v>
      </c>
      <c r="AW240" s="88" t="s">
        <v>1035</v>
      </c>
      <c r="AX240" s="89">
        <f t="shared" si="93"/>
        <v>0</v>
      </c>
      <c r="AY240" s="89" t="str">
        <f>Input!$H133</f>
        <v xml:space="preserve"> - </v>
      </c>
      <c r="AZ240" s="27">
        <f t="shared" si="91"/>
        <v>0</v>
      </c>
      <c r="BB240" s="259" t="str">
        <f t="shared" si="94"/>
        <v>Year 31</v>
      </c>
      <c r="BD240">
        <f>Input!E188</f>
        <v>0</v>
      </c>
      <c r="BE240">
        <f>Input!F188</f>
        <v>0</v>
      </c>
    </row>
    <row r="241" spans="2:57" ht="16.5" x14ac:dyDescent="0.3">
      <c r="B241" t="s">
        <v>1070</v>
      </c>
      <c r="C241" s="99">
        <f>C229</f>
        <v>0.04</v>
      </c>
      <c r="D241" s="99">
        <f>D229</f>
        <v>0.04</v>
      </c>
      <c r="R241">
        <v>32</v>
      </c>
      <c r="S241" s="73">
        <v>0</v>
      </c>
      <c r="T241">
        <v>0</v>
      </c>
      <c r="U241">
        <v>0</v>
      </c>
      <c r="V241">
        <v>0</v>
      </c>
      <c r="W241">
        <v>0</v>
      </c>
      <c r="X241">
        <v>0</v>
      </c>
      <c r="Y241">
        <v>0</v>
      </c>
      <c r="Z241">
        <v>0</v>
      </c>
      <c r="AA241">
        <v>0</v>
      </c>
      <c r="AB241" s="95">
        <f>IF(R241&lt;=Input!$G$90,$AU$165+'Residential Calculations'!$AC$108,0)</f>
        <v>0</v>
      </c>
      <c r="AC241" s="96">
        <f>IF(R241&lt;=Input!$G$90,$BE$172+'Residential Calculations'!$AD$108,0)</f>
        <v>0</v>
      </c>
      <c r="AD241" s="46">
        <f t="shared" si="96"/>
        <v>0</v>
      </c>
      <c r="AE241" s="46">
        <f>IF(R241&lt;=Input!$G$90,Calculations!AE240*(1+Input!$G$92),0)</f>
        <v>0</v>
      </c>
      <c r="AF241" s="46">
        <f>IF(R241&lt;=Input!$G$90,AF240*(1+Input!$G$92),0)</f>
        <v>0</v>
      </c>
      <c r="AG241" s="46">
        <f>IF(R241&lt;=Input!$G$90,AG240*(1+Input!$G$92),0)</f>
        <v>0</v>
      </c>
      <c r="AH241" s="46">
        <f>IF(R241&lt;=Input!$G$90,AH240*(1+Input!$G$92),0)</f>
        <v>0</v>
      </c>
      <c r="AI241" s="81">
        <f>IF(R241&lt;=Input!$G$90,AI240*(1+Input!$G$92),0)</f>
        <v>0</v>
      </c>
      <c r="AJ241" s="115">
        <f>IF(R241&lt;=Input!$G$90,Calculations!AJ240*(1+Input!$G$92),0)</f>
        <v>0</v>
      </c>
      <c r="AK241" s="119">
        <v>32</v>
      </c>
      <c r="AL241" s="121">
        <f t="shared" si="97"/>
        <v>0</v>
      </c>
      <c r="AM241" s="121">
        <f t="shared" si="98"/>
        <v>0</v>
      </c>
      <c r="AN241" s="115">
        <f t="shared" si="99"/>
        <v>0</v>
      </c>
      <c r="AO241" s="115">
        <f t="shared" si="100"/>
        <v>0</v>
      </c>
      <c r="AP241" s="115">
        <f t="shared" si="101"/>
        <v>0</v>
      </c>
      <c r="AQ241" s="115">
        <f t="shared" si="102"/>
        <v>0</v>
      </c>
      <c r="AR241" s="115">
        <f t="shared" si="103"/>
        <v>0</v>
      </c>
      <c r="AS241" s="115">
        <f t="shared" si="104"/>
        <v>0</v>
      </c>
      <c r="AT241" s="115">
        <f t="shared" si="105"/>
        <v>0</v>
      </c>
      <c r="AU241" s="46">
        <f t="shared" si="92"/>
        <v>0</v>
      </c>
      <c r="AW241" s="88" t="s">
        <v>1036</v>
      </c>
      <c r="AX241" s="89">
        <f t="shared" si="93"/>
        <v>0</v>
      </c>
      <c r="AY241" s="89" t="str">
        <f>Input!$H134</f>
        <v xml:space="preserve"> - </v>
      </c>
      <c r="AZ241" s="27">
        <f t="shared" si="91"/>
        <v>0</v>
      </c>
      <c r="BB241" s="259" t="str">
        <f t="shared" si="94"/>
        <v>Year 32</v>
      </c>
      <c r="BD241">
        <f>Input!E189</f>
        <v>0</v>
      </c>
      <c r="BE241">
        <f>Input!F189</f>
        <v>0</v>
      </c>
    </row>
    <row r="242" spans="2:57" ht="16.5" x14ac:dyDescent="0.3">
      <c r="B242" t="s">
        <v>1071</v>
      </c>
      <c r="C242" s="57" t="e">
        <f>C240*C241</f>
        <v>#N/A</v>
      </c>
      <c r="D242" s="112" t="e">
        <f>D240*D241</f>
        <v>#N/A</v>
      </c>
      <c r="R242">
        <v>33</v>
      </c>
      <c r="S242" s="73">
        <v>0</v>
      </c>
      <c r="T242">
        <v>0</v>
      </c>
      <c r="U242">
        <v>0</v>
      </c>
      <c r="V242">
        <v>0</v>
      </c>
      <c r="W242">
        <v>0</v>
      </c>
      <c r="X242">
        <v>0</v>
      </c>
      <c r="Y242">
        <v>0</v>
      </c>
      <c r="Z242">
        <v>0</v>
      </c>
      <c r="AA242">
        <v>0</v>
      </c>
      <c r="AB242" s="95">
        <f>IF(R242&lt;=Input!$G$90,$AU$165+'Residential Calculations'!$AC$108,0)</f>
        <v>0</v>
      </c>
      <c r="AC242" s="96">
        <f>IF(R242&lt;=Input!$G$90,$BE$172+'Residential Calculations'!$AD$108,0)</f>
        <v>0</v>
      </c>
      <c r="AD242" s="46">
        <f t="shared" si="96"/>
        <v>0</v>
      </c>
      <c r="AE242" s="46">
        <f>IF(R242&lt;=Input!$G$90,Calculations!AE241*(1+Input!$G$92),0)</f>
        <v>0</v>
      </c>
      <c r="AF242" s="46">
        <f>IF(R242&lt;=Input!$G$90,AF241*(1+Input!$G$92),0)</f>
        <v>0</v>
      </c>
      <c r="AG242" s="46">
        <f>IF(R242&lt;=Input!$G$90,AG241*(1+Input!$G$92),0)</f>
        <v>0</v>
      </c>
      <c r="AH242" s="46">
        <f>IF(R242&lt;=Input!$G$90,AH241*(1+Input!$G$92),0)</f>
        <v>0</v>
      </c>
      <c r="AI242" s="81">
        <f>IF(R242&lt;=Input!$G$90,AI241*(1+Input!$G$92),0)</f>
        <v>0</v>
      </c>
      <c r="AJ242" s="115">
        <f>IF(R242&lt;=Input!$G$90,Calculations!AJ241*(1+Input!$G$92),0)</f>
        <v>0</v>
      </c>
      <c r="AK242" s="119">
        <v>33</v>
      </c>
      <c r="AL242" s="121">
        <f t="shared" si="97"/>
        <v>0</v>
      </c>
      <c r="AM242" s="121">
        <f t="shared" si="98"/>
        <v>0</v>
      </c>
      <c r="AN242" s="115">
        <f t="shared" si="99"/>
        <v>0</v>
      </c>
      <c r="AO242" s="115">
        <f t="shared" si="100"/>
        <v>0</v>
      </c>
      <c r="AP242" s="115">
        <f t="shared" si="101"/>
        <v>0</v>
      </c>
      <c r="AQ242" s="115">
        <f t="shared" si="102"/>
        <v>0</v>
      </c>
      <c r="AR242" s="115">
        <f t="shared" si="103"/>
        <v>0</v>
      </c>
      <c r="AS242" s="115">
        <f t="shared" si="104"/>
        <v>0</v>
      </c>
      <c r="AT242" s="115">
        <f t="shared" si="105"/>
        <v>0</v>
      </c>
      <c r="AU242" s="46">
        <f t="shared" si="92"/>
        <v>0</v>
      </c>
      <c r="AW242" s="88" t="s">
        <v>1037</v>
      </c>
      <c r="AX242" s="89">
        <f t="shared" si="93"/>
        <v>0</v>
      </c>
      <c r="AY242" s="89" t="str">
        <f>Input!$H135</f>
        <v xml:space="preserve"> - </v>
      </c>
      <c r="AZ242" s="27">
        <f t="shared" ref="AZ242:AZ259" si="106">SUM(AX242:AY242)</f>
        <v>0</v>
      </c>
      <c r="BB242" s="259" t="str">
        <f t="shared" si="94"/>
        <v>Year 33</v>
      </c>
      <c r="BD242">
        <f>Input!E190</f>
        <v>0</v>
      </c>
      <c r="BE242">
        <f>Input!F190</f>
        <v>0</v>
      </c>
    </row>
    <row r="243" spans="2:57" ht="16.5" x14ac:dyDescent="0.3">
      <c r="R243">
        <v>34</v>
      </c>
      <c r="S243" s="73">
        <v>0</v>
      </c>
      <c r="T243">
        <v>0</v>
      </c>
      <c r="U243">
        <v>0</v>
      </c>
      <c r="V243">
        <v>0</v>
      </c>
      <c r="W243">
        <v>0</v>
      </c>
      <c r="X243">
        <v>0</v>
      </c>
      <c r="Y243">
        <v>0</v>
      </c>
      <c r="Z243">
        <v>0</v>
      </c>
      <c r="AA243">
        <v>0</v>
      </c>
      <c r="AB243" s="95">
        <f>IF(R243&lt;=Input!$G$90,$AU$165+'Residential Calculations'!$AC$108,0)</f>
        <v>0</v>
      </c>
      <c r="AC243" s="96">
        <f>IF(R243&lt;=Input!$G$90,$BE$172+'Residential Calculations'!$AD$108,0)</f>
        <v>0</v>
      </c>
      <c r="AD243" s="46">
        <f t="shared" si="96"/>
        <v>0</v>
      </c>
      <c r="AE243" s="46">
        <f>IF(R243&lt;=Input!$G$90,Calculations!AE242*(1+Input!$G$92),0)</f>
        <v>0</v>
      </c>
      <c r="AF243" s="46">
        <f>IF(R243&lt;=Input!$G$90,AF242*(1+Input!$G$92),0)</f>
        <v>0</v>
      </c>
      <c r="AG243" s="46">
        <f>IF(R243&lt;=Input!$G$90,AG242*(1+Input!$G$92),0)</f>
        <v>0</v>
      </c>
      <c r="AH243" s="46">
        <f>IF(R243&lt;=Input!$G$90,AH242*(1+Input!$G$92),0)</f>
        <v>0</v>
      </c>
      <c r="AI243" s="81">
        <f>IF(R243&lt;=Input!$G$90,AI242*(1+Input!$G$92),0)</f>
        <v>0</v>
      </c>
      <c r="AJ243" s="115">
        <f>IF(R243&lt;=Input!$G$90,Calculations!AJ242*(1+Input!$G$92),0)</f>
        <v>0</v>
      </c>
      <c r="AK243" s="119">
        <v>34</v>
      </c>
      <c r="AL243" s="121">
        <f t="shared" si="97"/>
        <v>0</v>
      </c>
      <c r="AM243" s="121">
        <f t="shared" si="98"/>
        <v>0</v>
      </c>
      <c r="AN243" s="115">
        <f t="shared" si="99"/>
        <v>0</v>
      </c>
      <c r="AO243" s="115">
        <f t="shared" si="100"/>
        <v>0</v>
      </c>
      <c r="AP243" s="115">
        <f t="shared" si="101"/>
        <v>0</v>
      </c>
      <c r="AQ243" s="115">
        <f t="shared" si="102"/>
        <v>0</v>
      </c>
      <c r="AR243" s="115">
        <f t="shared" si="103"/>
        <v>0</v>
      </c>
      <c r="AS243" s="115">
        <f t="shared" si="104"/>
        <v>0</v>
      </c>
      <c r="AT243" s="115">
        <f t="shared" si="105"/>
        <v>0</v>
      </c>
      <c r="AU243" s="46">
        <f t="shared" si="92"/>
        <v>0</v>
      </c>
      <c r="AW243" s="88" t="s">
        <v>1038</v>
      </c>
      <c r="AX243" s="89">
        <f t="shared" si="93"/>
        <v>0</v>
      </c>
      <c r="AY243" s="89" t="str">
        <f>Input!$H136</f>
        <v xml:space="preserve"> - </v>
      </c>
      <c r="AZ243" s="27">
        <f t="shared" si="106"/>
        <v>0</v>
      </c>
      <c r="BB243" s="259" t="str">
        <f t="shared" si="94"/>
        <v>Year 34</v>
      </c>
      <c r="BD243">
        <f>Input!E191</f>
        <v>0</v>
      </c>
      <c r="BE243">
        <f>Input!F191</f>
        <v>0</v>
      </c>
    </row>
    <row r="244" spans="2:57" ht="16.5" x14ac:dyDescent="0.3">
      <c r="R244">
        <v>35</v>
      </c>
      <c r="S244" s="73">
        <v>0</v>
      </c>
      <c r="T244">
        <v>0</v>
      </c>
      <c r="U244">
        <v>0</v>
      </c>
      <c r="V244">
        <v>0</v>
      </c>
      <c r="W244">
        <v>0</v>
      </c>
      <c r="X244">
        <v>0</v>
      </c>
      <c r="Y244">
        <v>0</v>
      </c>
      <c r="Z244">
        <v>0</v>
      </c>
      <c r="AA244">
        <v>0</v>
      </c>
      <c r="AB244" s="95">
        <f>IF(R244&lt;=Input!$G$90,$AU$165+'Residential Calculations'!$AC$108,0)</f>
        <v>0</v>
      </c>
      <c r="AC244" s="96">
        <f>IF(R244&lt;=Input!$G$90,$BE$172+'Residential Calculations'!$AD$108,0)</f>
        <v>0</v>
      </c>
      <c r="AD244" s="46">
        <f t="shared" si="96"/>
        <v>0</v>
      </c>
      <c r="AE244" s="46">
        <f>IF(R244&lt;=Input!$G$90,Calculations!AE243*(1+Input!$G$92),0)</f>
        <v>0</v>
      </c>
      <c r="AF244" s="46">
        <f>IF(R244&lt;=Input!$G$90,AF243*(1+Input!$G$92),0)</f>
        <v>0</v>
      </c>
      <c r="AG244" s="46">
        <f>IF(R244&lt;=Input!$G$90,AG243*(1+Input!$G$92),0)</f>
        <v>0</v>
      </c>
      <c r="AH244" s="46">
        <f>IF(R244&lt;=Input!$G$90,AH243*(1+Input!$G$92),0)</f>
        <v>0</v>
      </c>
      <c r="AI244" s="81">
        <f>IF(R244&lt;=Input!$G$90,AI243*(1+Input!$G$92),0)</f>
        <v>0</v>
      </c>
      <c r="AJ244" s="115">
        <f>IF(R244&lt;=Input!$G$90,Calculations!AJ243*(1+Input!$G$92),0)</f>
        <v>0</v>
      </c>
      <c r="AK244" s="119">
        <v>35</v>
      </c>
      <c r="AL244" s="121">
        <f t="shared" si="97"/>
        <v>0</v>
      </c>
      <c r="AM244" s="121">
        <f t="shared" si="98"/>
        <v>0</v>
      </c>
      <c r="AN244" s="115">
        <f t="shared" si="99"/>
        <v>0</v>
      </c>
      <c r="AO244" s="115">
        <f t="shared" si="100"/>
        <v>0</v>
      </c>
      <c r="AP244" s="115">
        <f t="shared" si="101"/>
        <v>0</v>
      </c>
      <c r="AQ244" s="115">
        <f t="shared" si="102"/>
        <v>0</v>
      </c>
      <c r="AR244" s="115">
        <f t="shared" si="103"/>
        <v>0</v>
      </c>
      <c r="AS244" s="115">
        <f t="shared" si="104"/>
        <v>0</v>
      </c>
      <c r="AT244" s="115">
        <f t="shared" si="105"/>
        <v>0</v>
      </c>
      <c r="AU244" s="46">
        <f t="shared" si="92"/>
        <v>0</v>
      </c>
      <c r="AW244" s="88" t="s">
        <v>1039</v>
      </c>
      <c r="AX244" s="89">
        <f t="shared" si="93"/>
        <v>0</v>
      </c>
      <c r="AY244" s="89" t="str">
        <f>Input!$H137</f>
        <v xml:space="preserve"> - </v>
      </c>
      <c r="AZ244" s="27">
        <f t="shared" si="106"/>
        <v>0</v>
      </c>
      <c r="BB244" s="259" t="str">
        <f t="shared" si="94"/>
        <v>Year 35</v>
      </c>
      <c r="BD244">
        <f>Input!E192</f>
        <v>0</v>
      </c>
      <c r="BE244">
        <f>Input!F192</f>
        <v>0</v>
      </c>
    </row>
    <row r="245" spans="2:57" ht="16.5" x14ac:dyDescent="0.3">
      <c r="R245">
        <v>36</v>
      </c>
      <c r="S245" s="73">
        <v>0</v>
      </c>
      <c r="T245">
        <v>0</v>
      </c>
      <c r="U245">
        <v>0</v>
      </c>
      <c r="V245">
        <v>0</v>
      </c>
      <c r="W245">
        <v>0</v>
      </c>
      <c r="X245">
        <v>0</v>
      </c>
      <c r="Y245">
        <v>0</v>
      </c>
      <c r="Z245">
        <v>0</v>
      </c>
      <c r="AA245">
        <v>0</v>
      </c>
      <c r="AB245" s="95">
        <f>IF(R245&lt;=Input!$G$90,$AU$165+'Residential Calculations'!$AC$108,0)</f>
        <v>0</v>
      </c>
      <c r="AC245" s="96">
        <f>IF(R245&lt;=Input!$G$90,$BE$172+'Residential Calculations'!$AD$108,0)</f>
        <v>0</v>
      </c>
      <c r="AD245" s="46">
        <f t="shared" si="96"/>
        <v>0</v>
      </c>
      <c r="AE245" s="46">
        <f>IF(R245&lt;=Input!$G$90,Calculations!AE244*(1+Input!$G$92),0)</f>
        <v>0</v>
      </c>
      <c r="AF245" s="46">
        <f>IF(R245&lt;=Input!$G$90,AF244*(1+Input!$G$92),0)</f>
        <v>0</v>
      </c>
      <c r="AG245" s="46">
        <f>IF(R245&lt;=Input!$G$90,AG244*(1+Input!$G$92),0)</f>
        <v>0</v>
      </c>
      <c r="AH245" s="46">
        <f>IF(R245&lt;=Input!$G$90,AH244*(1+Input!$G$92),0)</f>
        <v>0</v>
      </c>
      <c r="AI245" s="81">
        <f>IF(R245&lt;=Input!$G$90,AI244*(1+Input!$G$92),0)</f>
        <v>0</v>
      </c>
      <c r="AJ245" s="115">
        <f>IF(R245&lt;=Input!$G$90,Calculations!AJ244*(1+Input!$G$92),0)</f>
        <v>0</v>
      </c>
      <c r="AK245" s="119">
        <v>36</v>
      </c>
      <c r="AL245" s="121">
        <f t="shared" si="97"/>
        <v>0</v>
      </c>
      <c r="AM245" s="121">
        <f t="shared" si="98"/>
        <v>0</v>
      </c>
      <c r="AN245" s="115">
        <f t="shared" si="99"/>
        <v>0</v>
      </c>
      <c r="AO245" s="115">
        <f t="shared" si="100"/>
        <v>0</v>
      </c>
      <c r="AP245" s="115">
        <f t="shared" si="101"/>
        <v>0</v>
      </c>
      <c r="AQ245" s="115">
        <f t="shared" si="102"/>
        <v>0</v>
      </c>
      <c r="AR245" s="115">
        <f t="shared" si="103"/>
        <v>0</v>
      </c>
      <c r="AS245" s="115">
        <f t="shared" si="104"/>
        <v>0</v>
      </c>
      <c r="AT245" s="115">
        <f t="shared" si="105"/>
        <v>0</v>
      </c>
      <c r="AU245" s="46">
        <f t="shared" si="92"/>
        <v>0</v>
      </c>
      <c r="AW245" s="88" t="s">
        <v>1040</v>
      </c>
      <c r="AX245" s="89">
        <f t="shared" si="93"/>
        <v>0</v>
      </c>
      <c r="AY245" s="89" t="str">
        <f>Input!$H138</f>
        <v xml:space="preserve"> - </v>
      </c>
      <c r="AZ245" s="27">
        <f t="shared" si="106"/>
        <v>0</v>
      </c>
      <c r="BB245" s="259" t="str">
        <f t="shared" si="94"/>
        <v>Year 36</v>
      </c>
      <c r="BD245">
        <f>Input!E193</f>
        <v>0</v>
      </c>
      <c r="BE245">
        <f>Input!F193</f>
        <v>0</v>
      </c>
    </row>
    <row r="246" spans="2:57" ht="16.5" x14ac:dyDescent="0.3">
      <c r="R246">
        <v>37</v>
      </c>
      <c r="S246" s="73">
        <v>0</v>
      </c>
      <c r="T246">
        <v>0</v>
      </c>
      <c r="U246">
        <v>0</v>
      </c>
      <c r="V246">
        <v>0</v>
      </c>
      <c r="W246">
        <v>0</v>
      </c>
      <c r="X246">
        <v>0</v>
      </c>
      <c r="Y246">
        <v>0</v>
      </c>
      <c r="Z246">
        <v>0</v>
      </c>
      <c r="AA246">
        <v>0</v>
      </c>
      <c r="AB246" s="95">
        <f>IF(R246&lt;=Input!$G$90,$AU$165+'Residential Calculations'!$AC$108,0)</f>
        <v>0</v>
      </c>
      <c r="AC246" s="96">
        <f>IF(R246&lt;=Input!$G$90,$BE$172+'Residential Calculations'!$AD$108,0)</f>
        <v>0</v>
      </c>
      <c r="AD246" s="46">
        <f t="shared" si="96"/>
        <v>0</v>
      </c>
      <c r="AE246" s="46">
        <f>IF(R246&lt;=Input!$G$90,Calculations!AE245*(1+Input!$G$92),0)</f>
        <v>0</v>
      </c>
      <c r="AF246" s="46">
        <f>IF(R246&lt;=Input!$G$90,AF245*(1+Input!$G$92),0)</f>
        <v>0</v>
      </c>
      <c r="AG246" s="46">
        <f>IF(R246&lt;=Input!$G$90,AG245*(1+Input!$G$92),0)</f>
        <v>0</v>
      </c>
      <c r="AH246" s="46">
        <f>IF(R246&lt;=Input!$G$90,AH245*(1+Input!$G$92),0)</f>
        <v>0</v>
      </c>
      <c r="AI246" s="81">
        <f>IF(R246&lt;=Input!$G$90,AI245*(1+Input!$G$92),0)</f>
        <v>0</v>
      </c>
      <c r="AJ246" s="115">
        <f>IF(R246&lt;=Input!$G$90,Calculations!AJ245*(1+Input!$G$92),0)</f>
        <v>0</v>
      </c>
      <c r="AK246" s="119">
        <v>37</v>
      </c>
      <c r="AL246" s="121">
        <f t="shared" si="97"/>
        <v>0</v>
      </c>
      <c r="AM246" s="121">
        <f t="shared" si="98"/>
        <v>0</v>
      </c>
      <c r="AN246" s="115">
        <f t="shared" si="99"/>
        <v>0</v>
      </c>
      <c r="AO246" s="115">
        <f t="shared" si="100"/>
        <v>0</v>
      </c>
      <c r="AP246" s="115">
        <f t="shared" si="101"/>
        <v>0</v>
      </c>
      <c r="AQ246" s="115">
        <f t="shared" si="102"/>
        <v>0</v>
      </c>
      <c r="AR246" s="115">
        <f t="shared" si="103"/>
        <v>0</v>
      </c>
      <c r="AS246" s="115">
        <f t="shared" si="104"/>
        <v>0</v>
      </c>
      <c r="AT246" s="115">
        <f t="shared" si="105"/>
        <v>0</v>
      </c>
      <c r="AU246" s="46">
        <f t="shared" si="92"/>
        <v>0</v>
      </c>
      <c r="AW246" s="88" t="s">
        <v>1041</v>
      </c>
      <c r="AX246" s="89">
        <f t="shared" si="93"/>
        <v>0</v>
      </c>
      <c r="AY246" s="89" t="str">
        <f>Input!$H139</f>
        <v xml:space="preserve"> - </v>
      </c>
      <c r="AZ246" s="27">
        <f t="shared" si="106"/>
        <v>0</v>
      </c>
      <c r="BB246" s="259" t="str">
        <f t="shared" si="94"/>
        <v>Year 37</v>
      </c>
      <c r="BD246">
        <f>Input!E194</f>
        <v>0</v>
      </c>
      <c r="BE246">
        <f>Input!F194</f>
        <v>0</v>
      </c>
    </row>
    <row r="247" spans="2:57" ht="16.5" x14ac:dyDescent="0.3">
      <c r="B247" s="44" t="s">
        <v>1263</v>
      </c>
      <c r="C247" s="44" t="s">
        <v>1066</v>
      </c>
      <c r="D247" s="44" t="s">
        <v>1067</v>
      </c>
      <c r="R247">
        <v>38</v>
      </c>
      <c r="S247" s="73">
        <v>0</v>
      </c>
      <c r="T247">
        <v>0</v>
      </c>
      <c r="U247">
        <v>0</v>
      </c>
      <c r="V247">
        <v>0</v>
      </c>
      <c r="W247">
        <v>0</v>
      </c>
      <c r="X247">
        <v>0</v>
      </c>
      <c r="Y247">
        <v>0</v>
      </c>
      <c r="Z247">
        <v>0</v>
      </c>
      <c r="AA247">
        <v>0</v>
      </c>
      <c r="AB247" s="95">
        <f>IF(R247&lt;=Input!$G$90,$AU$165+'Residential Calculations'!$AC$108,0)</f>
        <v>0</v>
      </c>
      <c r="AC247" s="96">
        <f>IF(R247&lt;=Input!$G$90,$BE$172+'Residential Calculations'!$AD$108,0)</f>
        <v>0</v>
      </c>
      <c r="AD247" s="46">
        <f t="shared" si="96"/>
        <v>0</v>
      </c>
      <c r="AE247" s="46">
        <f>IF(R247&lt;=Input!$G$90,Calculations!AE246*(1+Input!$G$92),0)</f>
        <v>0</v>
      </c>
      <c r="AF247" s="46">
        <f>IF(R247&lt;=Input!$G$90,AF246*(1+Input!$G$92),0)</f>
        <v>0</v>
      </c>
      <c r="AG247" s="46">
        <f>IF(R247&lt;=Input!$G$90,AG246*(1+Input!$G$92),0)</f>
        <v>0</v>
      </c>
      <c r="AH247" s="46">
        <f>IF(R247&lt;=Input!$G$90,AH246*(1+Input!$G$92),0)</f>
        <v>0</v>
      </c>
      <c r="AI247" s="81">
        <f>IF(R247&lt;=Input!$G$90,AI246*(1+Input!$G$92),0)</f>
        <v>0</v>
      </c>
      <c r="AJ247" s="115">
        <f>IF(R247&lt;=Input!$G$90,Calculations!AJ246*(1+Input!$G$92),0)</f>
        <v>0</v>
      </c>
      <c r="AK247" s="119">
        <v>38</v>
      </c>
      <c r="AL247" s="121">
        <f t="shared" si="97"/>
        <v>0</v>
      </c>
      <c r="AM247" s="121">
        <f t="shared" si="98"/>
        <v>0</v>
      </c>
      <c r="AN247" s="115">
        <f t="shared" si="99"/>
        <v>0</v>
      </c>
      <c r="AO247" s="115">
        <f t="shared" si="100"/>
        <v>0</v>
      </c>
      <c r="AP247" s="115">
        <f t="shared" si="101"/>
        <v>0</v>
      </c>
      <c r="AQ247" s="115">
        <f t="shared" si="102"/>
        <v>0</v>
      </c>
      <c r="AR247" s="115">
        <f t="shared" si="103"/>
        <v>0</v>
      </c>
      <c r="AS247" s="115">
        <f t="shared" si="104"/>
        <v>0</v>
      </c>
      <c r="AT247" s="115">
        <f t="shared" si="105"/>
        <v>0</v>
      </c>
      <c r="AU247" s="46">
        <f t="shared" si="92"/>
        <v>0</v>
      </c>
      <c r="AW247" s="88" t="s">
        <v>1042</v>
      </c>
      <c r="AX247" s="89">
        <f t="shared" si="93"/>
        <v>0</v>
      </c>
      <c r="AY247" s="89" t="str">
        <f>Input!$H140</f>
        <v xml:space="preserve"> - </v>
      </c>
      <c r="AZ247" s="27">
        <f t="shared" si="106"/>
        <v>0</v>
      </c>
      <c r="BB247" s="259" t="str">
        <f t="shared" si="94"/>
        <v>Year 38</v>
      </c>
      <c r="BD247">
        <f>Input!E195</f>
        <v>0</v>
      </c>
      <c r="BE247">
        <f>Input!F195</f>
        <v>0</v>
      </c>
    </row>
    <row r="248" spans="2:57" ht="16.5" x14ac:dyDescent="0.3">
      <c r="B248" t="s">
        <v>1265</v>
      </c>
      <c r="C248" s="57">
        <f>IFERROR(C236,0)</f>
        <v>0</v>
      </c>
      <c r="D248" s="57">
        <f>IFERROR(D236,0)</f>
        <v>0</v>
      </c>
      <c r="G248" s="46"/>
      <c r="H248" s="46"/>
      <c r="K248" s="46"/>
      <c r="L248" s="46"/>
      <c r="R248">
        <v>39</v>
      </c>
      <c r="S248" s="73">
        <v>0</v>
      </c>
      <c r="T248">
        <v>0</v>
      </c>
      <c r="U248">
        <v>0</v>
      </c>
      <c r="V248">
        <v>0</v>
      </c>
      <c r="W248">
        <v>0</v>
      </c>
      <c r="X248">
        <v>0</v>
      </c>
      <c r="Y248">
        <v>0</v>
      </c>
      <c r="Z248">
        <v>0</v>
      </c>
      <c r="AA248">
        <v>0</v>
      </c>
      <c r="AB248" s="95">
        <f>IF(R248&lt;=Input!$G$90,$AU$165+'Residential Calculations'!$AC$108,0)</f>
        <v>0</v>
      </c>
      <c r="AC248" s="96">
        <f>IF(R248&lt;=Input!$G$90,$BE$172+'Residential Calculations'!$AD$108,0)</f>
        <v>0</v>
      </c>
      <c r="AD248" s="46">
        <f t="shared" si="96"/>
        <v>0</v>
      </c>
      <c r="AE248" s="46">
        <f>IF(R248&lt;=Input!$G$90,Calculations!AE247*(1+Input!$G$92),0)</f>
        <v>0</v>
      </c>
      <c r="AF248" s="46">
        <f>IF(R248&lt;=Input!$G$90,AF247*(1+Input!$G$92),0)</f>
        <v>0</v>
      </c>
      <c r="AG248" s="46">
        <f>IF(R248&lt;=Input!$G$90,AG247*(1+Input!$G$92),0)</f>
        <v>0</v>
      </c>
      <c r="AH248" s="46">
        <f>IF(R248&lt;=Input!$G$90,AH247*(1+Input!$G$92),0)</f>
        <v>0</v>
      </c>
      <c r="AI248" s="81">
        <f>IF(R248&lt;=Input!$G$90,AI247*(1+Input!$G$92),0)</f>
        <v>0</v>
      </c>
      <c r="AJ248" s="115">
        <f>IF(R248&lt;=Input!$G$90,Calculations!AJ247*(1+Input!$G$92),0)</f>
        <v>0</v>
      </c>
      <c r="AK248" s="119">
        <v>39</v>
      </c>
      <c r="AL248" s="121">
        <f t="shared" si="97"/>
        <v>0</v>
      </c>
      <c r="AM248" s="121">
        <f t="shared" si="98"/>
        <v>0</v>
      </c>
      <c r="AN248" s="115">
        <f t="shared" si="99"/>
        <v>0</v>
      </c>
      <c r="AO248" s="115">
        <f t="shared" si="100"/>
        <v>0</v>
      </c>
      <c r="AP248" s="115">
        <f t="shared" si="101"/>
        <v>0</v>
      </c>
      <c r="AQ248" s="115">
        <f t="shared" si="102"/>
        <v>0</v>
      </c>
      <c r="AR248" s="115">
        <f t="shared" si="103"/>
        <v>0</v>
      </c>
      <c r="AS248" s="115">
        <f t="shared" si="104"/>
        <v>0</v>
      </c>
      <c r="AT248" s="115">
        <f t="shared" si="105"/>
        <v>0</v>
      </c>
      <c r="AU248" s="46">
        <f t="shared" si="92"/>
        <v>0</v>
      </c>
      <c r="AW248" s="88" t="s">
        <v>1043</v>
      </c>
      <c r="AX248" s="89">
        <f t="shared" si="93"/>
        <v>0</v>
      </c>
      <c r="AY248" s="89" t="str">
        <f>Input!$H141</f>
        <v xml:space="preserve"> - </v>
      </c>
      <c r="AZ248" s="27">
        <f t="shared" si="106"/>
        <v>0</v>
      </c>
      <c r="BB248" s="259" t="str">
        <f t="shared" si="94"/>
        <v>Year 39</v>
      </c>
      <c r="BD248">
        <f>Input!E196</f>
        <v>0</v>
      </c>
      <c r="BE248">
        <f>Input!F196</f>
        <v>0</v>
      </c>
    </row>
    <row r="249" spans="2:57" ht="16.5" x14ac:dyDescent="0.3">
      <c r="B249" t="s">
        <v>1025</v>
      </c>
      <c r="C249" s="98">
        <f t="shared" ref="C249:D254" si="107">IFERROR(C237,0)</f>
        <v>0.7</v>
      </c>
      <c r="D249" s="98">
        <f t="shared" si="107"/>
        <v>0.7</v>
      </c>
      <c r="G249" s="314"/>
      <c r="H249" s="314"/>
      <c r="K249" s="314"/>
      <c r="L249" s="314"/>
      <c r="R249">
        <v>40</v>
      </c>
      <c r="S249" s="73">
        <v>0</v>
      </c>
      <c r="T249">
        <v>0</v>
      </c>
      <c r="U249">
        <v>0</v>
      </c>
      <c r="V249">
        <v>0</v>
      </c>
      <c r="W249">
        <v>0</v>
      </c>
      <c r="X249">
        <v>0</v>
      </c>
      <c r="Y249">
        <v>0</v>
      </c>
      <c r="Z249">
        <v>0</v>
      </c>
      <c r="AA249">
        <v>0</v>
      </c>
      <c r="AB249" s="95">
        <f>IF(R249&lt;=Input!$G$90,$AU$165+'Residential Calculations'!$AC$108,0)</f>
        <v>0</v>
      </c>
      <c r="AC249" s="96">
        <f>IF(R249&lt;=Input!$G$90,$BE$172+'Residential Calculations'!$AD$108,0)</f>
        <v>0</v>
      </c>
      <c r="AD249" s="46">
        <f t="shared" si="96"/>
        <v>0</v>
      </c>
      <c r="AE249" s="46">
        <f>IF(R249&lt;=Input!$G$90,Calculations!AE248*(1+Input!$G$92),0)</f>
        <v>0</v>
      </c>
      <c r="AF249" s="46">
        <f>IF(R249&lt;=Input!$G$90,AF248*(1+Input!$G$92),0)</f>
        <v>0</v>
      </c>
      <c r="AG249" s="46">
        <f>IF(R249&lt;=Input!$G$90,AG248*(1+Input!$G$92),0)</f>
        <v>0</v>
      </c>
      <c r="AH249" s="46">
        <f>IF(R249&lt;=Input!$G$90,AH248*(1+Input!$G$92),0)</f>
        <v>0</v>
      </c>
      <c r="AI249" s="81">
        <f>IF(R249&lt;=Input!$G$90,AI248*(1+Input!$G$92),0)</f>
        <v>0</v>
      </c>
      <c r="AJ249" s="115">
        <f>IF(R249&lt;=Input!$G$90,Calculations!AJ248*(1+Input!$G$92),0)</f>
        <v>0</v>
      </c>
      <c r="AK249" s="119">
        <v>40</v>
      </c>
      <c r="AL249" s="121">
        <f t="shared" si="97"/>
        <v>0</v>
      </c>
      <c r="AM249" s="121">
        <f t="shared" si="98"/>
        <v>0</v>
      </c>
      <c r="AN249" s="115">
        <f t="shared" si="99"/>
        <v>0</v>
      </c>
      <c r="AO249" s="115">
        <f t="shared" si="100"/>
        <v>0</v>
      </c>
      <c r="AP249" s="115">
        <f t="shared" si="101"/>
        <v>0</v>
      </c>
      <c r="AQ249" s="115">
        <f t="shared" si="102"/>
        <v>0</v>
      </c>
      <c r="AR249" s="115">
        <f t="shared" si="103"/>
        <v>0</v>
      </c>
      <c r="AS249" s="115">
        <f t="shared" si="104"/>
        <v>0</v>
      </c>
      <c r="AT249" s="115">
        <f t="shared" si="105"/>
        <v>0</v>
      </c>
      <c r="AU249" s="46">
        <f t="shared" si="92"/>
        <v>0</v>
      </c>
      <c r="AW249" s="88" t="s">
        <v>1044</v>
      </c>
      <c r="AX249" s="89">
        <f t="shared" si="93"/>
        <v>0</v>
      </c>
      <c r="AY249" s="89" t="str">
        <f>Input!$H142</f>
        <v xml:space="preserve"> - </v>
      </c>
      <c r="AZ249" s="27">
        <f t="shared" si="106"/>
        <v>0</v>
      </c>
      <c r="BB249" s="259" t="str">
        <f t="shared" si="94"/>
        <v>Year 40</v>
      </c>
      <c r="BD249">
        <f>Input!E197</f>
        <v>0</v>
      </c>
      <c r="BE249">
        <f>Input!F197</f>
        <v>0</v>
      </c>
    </row>
    <row r="250" spans="2:57" ht="16.5" x14ac:dyDescent="0.3">
      <c r="B250" t="s">
        <v>1026</v>
      </c>
      <c r="C250" s="57">
        <f t="shared" si="107"/>
        <v>0</v>
      </c>
      <c r="D250" s="57">
        <f t="shared" si="107"/>
        <v>0</v>
      </c>
      <c r="G250" s="46"/>
      <c r="H250" s="46"/>
      <c r="K250" s="46"/>
      <c r="L250" s="46"/>
      <c r="R250">
        <v>41</v>
      </c>
      <c r="S250" s="73">
        <v>0</v>
      </c>
      <c r="T250">
        <v>0</v>
      </c>
      <c r="U250">
        <v>0</v>
      </c>
      <c r="V250">
        <v>0</v>
      </c>
      <c r="W250">
        <v>0</v>
      </c>
      <c r="X250">
        <v>0</v>
      </c>
      <c r="Y250">
        <v>0</v>
      </c>
      <c r="Z250">
        <v>0</v>
      </c>
      <c r="AA250">
        <v>0</v>
      </c>
      <c r="AB250" s="95">
        <f>IF(R250&lt;=Input!$G$90,$AU$165+'Residential Calculations'!$AC$108,0)</f>
        <v>0</v>
      </c>
      <c r="AC250" s="96">
        <f>IF(R250&lt;=Input!$G$90,$BE$172+'Residential Calculations'!$AD$108,0)</f>
        <v>0</v>
      </c>
      <c r="AD250" s="46">
        <f t="shared" si="96"/>
        <v>0</v>
      </c>
      <c r="AE250" s="46">
        <f>IF(R250&lt;=Input!$G$90,Calculations!AE249*(1+Input!$G$92),0)</f>
        <v>0</v>
      </c>
      <c r="AF250" s="46">
        <f>IF(R250&lt;=Input!$G$90,AF249*(1+Input!$G$92),0)</f>
        <v>0</v>
      </c>
      <c r="AG250" s="46">
        <f>IF(R250&lt;=Input!$G$90,AG249*(1+Input!$G$92),0)</f>
        <v>0</v>
      </c>
      <c r="AH250" s="46">
        <f>IF(R250&lt;=Input!$G$90,AH249*(1+Input!$G$92),0)</f>
        <v>0</v>
      </c>
      <c r="AI250" s="81">
        <f>IF(R250&lt;=Input!$G$90,AI249*(1+Input!$G$92),0)</f>
        <v>0</v>
      </c>
      <c r="AJ250" s="115">
        <f>IF(R250&lt;=Input!$G$90,Calculations!AJ249*(1+Input!$G$92),0)</f>
        <v>0</v>
      </c>
      <c r="AK250" s="119">
        <v>41</v>
      </c>
      <c r="AL250" s="121">
        <f t="shared" si="97"/>
        <v>0</v>
      </c>
      <c r="AM250" s="121">
        <f t="shared" si="98"/>
        <v>0</v>
      </c>
      <c r="AN250" s="115">
        <f t="shared" si="99"/>
        <v>0</v>
      </c>
      <c r="AO250" s="115">
        <f t="shared" si="100"/>
        <v>0</v>
      </c>
      <c r="AP250" s="115">
        <f t="shared" si="101"/>
        <v>0</v>
      </c>
      <c r="AQ250" s="115">
        <f t="shared" si="102"/>
        <v>0</v>
      </c>
      <c r="AR250" s="115">
        <f t="shared" si="103"/>
        <v>0</v>
      </c>
      <c r="AS250" s="115">
        <f t="shared" si="104"/>
        <v>0</v>
      </c>
      <c r="AT250" s="115">
        <f t="shared" si="105"/>
        <v>0</v>
      </c>
      <c r="AU250" s="46">
        <f t="shared" si="92"/>
        <v>0</v>
      </c>
      <c r="AW250" s="88" t="s">
        <v>1045</v>
      </c>
      <c r="AX250" s="89">
        <f t="shared" si="93"/>
        <v>0</v>
      </c>
      <c r="AY250" s="89" t="str">
        <f>Input!$H143</f>
        <v xml:space="preserve"> - </v>
      </c>
      <c r="AZ250" s="27">
        <f t="shared" si="106"/>
        <v>0</v>
      </c>
      <c r="BB250" s="259" t="str">
        <f t="shared" si="94"/>
        <v>Year 41</v>
      </c>
      <c r="BD250">
        <f>Input!E198</f>
        <v>0</v>
      </c>
      <c r="BE250">
        <f>Input!F198</f>
        <v>0</v>
      </c>
    </row>
    <row r="251" spans="2:57" ht="16.5" x14ac:dyDescent="0.3">
      <c r="B251" t="s">
        <v>1027</v>
      </c>
      <c r="C251" s="98">
        <f t="shared" si="107"/>
        <v>0.25</v>
      </c>
      <c r="D251" s="98">
        <f t="shared" si="107"/>
        <v>0.25</v>
      </c>
      <c r="G251" s="314"/>
      <c r="H251" s="314"/>
      <c r="K251" s="314"/>
      <c r="L251" s="314"/>
      <c r="R251">
        <v>42</v>
      </c>
      <c r="S251" s="73">
        <v>0</v>
      </c>
      <c r="T251">
        <v>0</v>
      </c>
      <c r="U251">
        <v>0</v>
      </c>
      <c r="V251">
        <v>0</v>
      </c>
      <c r="W251">
        <v>0</v>
      </c>
      <c r="X251">
        <v>0</v>
      </c>
      <c r="Y251">
        <v>0</v>
      </c>
      <c r="Z251">
        <v>0</v>
      </c>
      <c r="AA251">
        <v>0</v>
      </c>
      <c r="AB251" s="95">
        <f>IF(R251&lt;=Input!$G$90,$AU$165+'Residential Calculations'!$AC$108,0)</f>
        <v>0</v>
      </c>
      <c r="AC251" s="96">
        <f>IF(R251&lt;=Input!$G$90,$BE$172+'Residential Calculations'!$AD$108,0)</f>
        <v>0</v>
      </c>
      <c r="AD251" s="46">
        <f t="shared" si="96"/>
        <v>0</v>
      </c>
      <c r="AE251" s="46">
        <f>IF(R251&lt;=Input!$G$90,Calculations!AE250*(1+Input!$G$92),0)</f>
        <v>0</v>
      </c>
      <c r="AF251" s="46">
        <f>IF(R251&lt;=Input!$G$90,AF250*(1+Input!$G$92),0)</f>
        <v>0</v>
      </c>
      <c r="AG251" s="46">
        <f>IF(R251&lt;=Input!$G$90,AG250*(1+Input!$G$92),0)</f>
        <v>0</v>
      </c>
      <c r="AH251" s="46">
        <f>IF(R251&lt;=Input!$G$90,AH250*(1+Input!$G$92),0)</f>
        <v>0</v>
      </c>
      <c r="AI251" s="81">
        <f>IF(R251&lt;=Input!$G$90,AI250*(1+Input!$G$92),0)</f>
        <v>0</v>
      </c>
      <c r="AJ251" s="115">
        <f>IF(R251&lt;=Input!$G$90,Calculations!AJ250*(1+Input!$G$92),0)</f>
        <v>0</v>
      </c>
      <c r="AK251" s="119">
        <v>42</v>
      </c>
      <c r="AL251" s="121">
        <f t="shared" si="97"/>
        <v>0</v>
      </c>
      <c r="AM251" s="121">
        <f t="shared" si="98"/>
        <v>0</v>
      </c>
      <c r="AN251" s="115">
        <f t="shared" si="99"/>
        <v>0</v>
      </c>
      <c r="AO251" s="115">
        <f t="shared" si="100"/>
        <v>0</v>
      </c>
      <c r="AP251" s="115">
        <f t="shared" si="101"/>
        <v>0</v>
      </c>
      <c r="AQ251" s="115">
        <f t="shared" si="102"/>
        <v>0</v>
      </c>
      <c r="AR251" s="115">
        <f t="shared" si="103"/>
        <v>0</v>
      </c>
      <c r="AS251" s="115">
        <f t="shared" si="104"/>
        <v>0</v>
      </c>
      <c r="AT251" s="115">
        <f t="shared" si="105"/>
        <v>0</v>
      </c>
      <c r="AU251" s="46">
        <f t="shared" si="92"/>
        <v>0</v>
      </c>
      <c r="AW251" s="88" t="s">
        <v>1046</v>
      </c>
      <c r="AX251" s="89">
        <f t="shared" si="93"/>
        <v>0</v>
      </c>
      <c r="AY251" s="89" t="str">
        <f>Input!$H144</f>
        <v xml:space="preserve"> - </v>
      </c>
      <c r="AZ251" s="27">
        <f t="shared" si="106"/>
        <v>0</v>
      </c>
      <c r="BB251" s="259" t="str">
        <f t="shared" si="94"/>
        <v>Year 42</v>
      </c>
      <c r="BD251">
        <f>Input!E199</f>
        <v>0</v>
      </c>
      <c r="BE251">
        <f>Input!F199</f>
        <v>0</v>
      </c>
    </row>
    <row r="252" spans="2:57" ht="16.5" x14ac:dyDescent="0.3">
      <c r="B252" t="s">
        <v>1030</v>
      </c>
      <c r="C252" s="57">
        <f t="shared" si="107"/>
        <v>0</v>
      </c>
      <c r="D252" s="57">
        <f t="shared" si="107"/>
        <v>0</v>
      </c>
      <c r="G252" s="46"/>
      <c r="H252" s="46"/>
      <c r="K252" s="46"/>
      <c r="L252" s="46"/>
      <c r="R252">
        <v>43</v>
      </c>
      <c r="S252" s="73">
        <v>0</v>
      </c>
      <c r="T252">
        <v>0</v>
      </c>
      <c r="U252">
        <v>0</v>
      </c>
      <c r="V252">
        <v>0</v>
      </c>
      <c r="W252">
        <v>0</v>
      </c>
      <c r="X252">
        <v>0</v>
      </c>
      <c r="Y252">
        <v>0</v>
      </c>
      <c r="Z252">
        <v>0</v>
      </c>
      <c r="AA252">
        <v>0</v>
      </c>
      <c r="AB252" s="95">
        <f>IF(R252&lt;=Input!$G$90,$AU$165+'Residential Calculations'!$AC$108,0)</f>
        <v>0</v>
      </c>
      <c r="AC252" s="96">
        <f>IF(R252&lt;=Input!$G$90,$BE$172+'Residential Calculations'!$AD$108,0)</f>
        <v>0</v>
      </c>
      <c r="AD252" s="46">
        <f t="shared" si="96"/>
        <v>0</v>
      </c>
      <c r="AE252" s="46">
        <f>IF(R252&lt;=Input!$G$90,Calculations!AE251*(1+Input!$G$92),0)</f>
        <v>0</v>
      </c>
      <c r="AF252" s="46">
        <f>IF(R252&lt;=Input!$G$90,AF251*(1+Input!$G$92),0)</f>
        <v>0</v>
      </c>
      <c r="AG252" s="46">
        <f>IF(R252&lt;=Input!$G$90,AG251*(1+Input!$G$92),0)</f>
        <v>0</v>
      </c>
      <c r="AH252" s="46">
        <f>IF(R252&lt;=Input!$G$90,AH251*(1+Input!$G$92),0)</f>
        <v>0</v>
      </c>
      <c r="AI252" s="81">
        <f>IF(R252&lt;=Input!$G$90,AI251*(1+Input!$G$92),0)</f>
        <v>0</v>
      </c>
      <c r="AJ252" s="115">
        <f>IF(R252&lt;=Input!$G$90,Calculations!AJ251*(1+Input!$G$92),0)</f>
        <v>0</v>
      </c>
      <c r="AK252" s="119">
        <v>43</v>
      </c>
      <c r="AL252" s="121">
        <f t="shared" si="97"/>
        <v>0</v>
      </c>
      <c r="AM252" s="121">
        <f t="shared" si="98"/>
        <v>0</v>
      </c>
      <c r="AN252" s="115">
        <f t="shared" si="99"/>
        <v>0</v>
      </c>
      <c r="AO252" s="115">
        <f t="shared" si="100"/>
        <v>0</v>
      </c>
      <c r="AP252" s="115">
        <f t="shared" si="101"/>
        <v>0</v>
      </c>
      <c r="AQ252" s="115">
        <f t="shared" si="102"/>
        <v>0</v>
      </c>
      <c r="AR252" s="115">
        <f t="shared" si="103"/>
        <v>0</v>
      </c>
      <c r="AS252" s="115">
        <f t="shared" si="104"/>
        <v>0</v>
      </c>
      <c r="AT252" s="115">
        <f t="shared" si="105"/>
        <v>0</v>
      </c>
      <c r="AU252" s="46">
        <f t="shared" si="92"/>
        <v>0</v>
      </c>
      <c r="AW252" s="88" t="s">
        <v>1047</v>
      </c>
      <c r="AX252" s="89">
        <f t="shared" si="93"/>
        <v>0</v>
      </c>
      <c r="AY252" s="89" t="str">
        <f>Input!$H145</f>
        <v xml:space="preserve"> - </v>
      </c>
      <c r="AZ252" s="27">
        <f t="shared" si="106"/>
        <v>0</v>
      </c>
      <c r="BB252" s="259" t="str">
        <f t="shared" si="94"/>
        <v>Year 43</v>
      </c>
      <c r="BD252">
        <f>Input!E200</f>
        <v>0</v>
      </c>
      <c r="BE252">
        <f>Input!F200</f>
        <v>0</v>
      </c>
    </row>
    <row r="253" spans="2:57" ht="16.5" x14ac:dyDescent="0.3">
      <c r="B253" t="s">
        <v>1028</v>
      </c>
      <c r="C253" s="99">
        <f t="shared" si="107"/>
        <v>0.04</v>
      </c>
      <c r="D253" s="99">
        <f t="shared" si="107"/>
        <v>0.04</v>
      </c>
      <c r="F253" t="s">
        <v>1264</v>
      </c>
      <c r="G253" s="315" t="s">
        <v>1066</v>
      </c>
      <c r="H253" s="315" t="s">
        <v>1067</v>
      </c>
      <c r="K253" s="315" t="s">
        <v>1066</v>
      </c>
      <c r="L253" s="315" t="s">
        <v>1067</v>
      </c>
      <c r="R253">
        <v>44</v>
      </c>
      <c r="S253" s="73">
        <v>0</v>
      </c>
      <c r="T253">
        <v>0</v>
      </c>
      <c r="U253">
        <v>0</v>
      </c>
      <c r="V253">
        <v>0</v>
      </c>
      <c r="W253">
        <v>0</v>
      </c>
      <c r="X253">
        <v>0</v>
      </c>
      <c r="Y253">
        <v>0</v>
      </c>
      <c r="Z253">
        <v>0</v>
      </c>
      <c r="AA253">
        <v>0</v>
      </c>
      <c r="AB253" s="95">
        <f>IF(R253&lt;=Input!$G$90,$AU$165+'Residential Calculations'!$AC$108,0)</f>
        <v>0</v>
      </c>
      <c r="AC253" s="96">
        <f>IF(R253&lt;=Input!$G$90,$BE$172+'Residential Calculations'!$AD$108,0)</f>
        <v>0</v>
      </c>
      <c r="AD253" s="46">
        <f t="shared" si="96"/>
        <v>0</v>
      </c>
      <c r="AE253" s="46">
        <f>IF(R253&lt;=Input!$G$90,Calculations!AE252*(1+Input!$G$92),0)</f>
        <v>0</v>
      </c>
      <c r="AF253" s="46">
        <f>IF(R253&lt;=Input!$G$90,AF252*(1+Input!$G$92),0)</f>
        <v>0</v>
      </c>
      <c r="AG253" s="46">
        <f>IF(R253&lt;=Input!$G$90,AG252*(1+Input!$G$92),0)</f>
        <v>0</v>
      </c>
      <c r="AH253" s="46">
        <f>IF(R253&lt;=Input!$G$90,AH252*(1+Input!$G$92),0)</f>
        <v>0</v>
      </c>
      <c r="AI253" s="81">
        <f>IF(R253&lt;=Input!$G$90,AI252*(1+Input!$G$92),0)</f>
        <v>0</v>
      </c>
      <c r="AJ253" s="115">
        <f>IF(R253&lt;=Input!$G$90,Calculations!AJ252*(1+Input!$G$92),0)</f>
        <v>0</v>
      </c>
      <c r="AK253" s="119">
        <v>44</v>
      </c>
      <c r="AL253" s="121">
        <f t="shared" si="97"/>
        <v>0</v>
      </c>
      <c r="AM253" s="121">
        <f t="shared" si="98"/>
        <v>0</v>
      </c>
      <c r="AN253" s="115">
        <f t="shared" si="99"/>
        <v>0</v>
      </c>
      <c r="AO253" s="115">
        <f t="shared" si="100"/>
        <v>0</v>
      </c>
      <c r="AP253" s="115">
        <f t="shared" si="101"/>
        <v>0</v>
      </c>
      <c r="AQ253" s="115">
        <f t="shared" si="102"/>
        <v>0</v>
      </c>
      <c r="AR253" s="115">
        <f t="shared" si="103"/>
        <v>0</v>
      </c>
      <c r="AS253" s="115">
        <f t="shared" si="104"/>
        <v>0</v>
      </c>
      <c r="AT253" s="115">
        <f t="shared" si="105"/>
        <v>0</v>
      </c>
      <c r="AU253" s="46">
        <f t="shared" si="92"/>
        <v>0</v>
      </c>
      <c r="AW253" s="88" t="s">
        <v>1048</v>
      </c>
      <c r="AX253" s="89">
        <f t="shared" si="93"/>
        <v>0</v>
      </c>
      <c r="AY253" s="89" t="str">
        <f>Input!$H146</f>
        <v xml:space="preserve"> - </v>
      </c>
      <c r="AZ253" s="27">
        <f t="shared" si="106"/>
        <v>0</v>
      </c>
      <c r="BB253" s="259" t="str">
        <f t="shared" si="94"/>
        <v>Year 44</v>
      </c>
      <c r="BD253">
        <f>Input!E201</f>
        <v>0</v>
      </c>
      <c r="BE253">
        <f>Input!F201</f>
        <v>0</v>
      </c>
    </row>
    <row r="254" spans="2:57" ht="16.5" x14ac:dyDescent="0.3">
      <c r="B254" t="s">
        <v>1029</v>
      </c>
      <c r="C254" s="57">
        <f t="shared" si="107"/>
        <v>0</v>
      </c>
      <c r="D254" s="112">
        <f t="shared" si="107"/>
        <v>0</v>
      </c>
      <c r="F254" t="s">
        <v>1029</v>
      </c>
      <c r="G254" s="46">
        <f>C254*(1+Input!G92)</f>
        <v>0</v>
      </c>
      <c r="H254" s="46">
        <f>D254*(1+Input!G92)</f>
        <v>0</v>
      </c>
      <c r="J254" t="s">
        <v>1029</v>
      </c>
      <c r="K254" s="46">
        <f>G254*(1+Input!G92)</f>
        <v>0</v>
      </c>
      <c r="L254" s="46">
        <f>H254*(1+Input!G92)</f>
        <v>0</v>
      </c>
      <c r="R254">
        <v>45</v>
      </c>
      <c r="S254" s="73">
        <v>0</v>
      </c>
      <c r="T254">
        <v>0</v>
      </c>
      <c r="U254">
        <v>0</v>
      </c>
      <c r="V254">
        <v>0</v>
      </c>
      <c r="W254">
        <v>0</v>
      </c>
      <c r="X254">
        <v>0</v>
      </c>
      <c r="Y254">
        <v>0</v>
      </c>
      <c r="Z254">
        <v>0</v>
      </c>
      <c r="AA254">
        <v>0</v>
      </c>
      <c r="AB254" s="95">
        <f>IF(R254&lt;=Input!$G$90,$AU$165+'Residential Calculations'!$AC$108,0)</f>
        <v>0</v>
      </c>
      <c r="AC254" s="96">
        <f>IF(R254&lt;=Input!$G$90,$BE$172+'Residential Calculations'!$AD$108,0)</f>
        <v>0</v>
      </c>
      <c r="AD254" s="46">
        <f t="shared" si="96"/>
        <v>0</v>
      </c>
      <c r="AE254" s="46">
        <f>IF(R254&lt;=Input!$G$90,Calculations!AE253*(1+Input!$G$92),0)</f>
        <v>0</v>
      </c>
      <c r="AF254" s="46">
        <f>IF(R254&lt;=Input!$G$90,AF253*(1+Input!$G$92),0)</f>
        <v>0</v>
      </c>
      <c r="AG254" s="46">
        <f>IF(R254&lt;=Input!$G$90,AG253*(1+Input!$G$92),0)</f>
        <v>0</v>
      </c>
      <c r="AH254" s="46">
        <f>IF(R254&lt;=Input!$G$90,AH253*(1+Input!$G$92),0)</f>
        <v>0</v>
      </c>
      <c r="AI254" s="81">
        <f>IF(R254&lt;=Input!$G$90,AI253*(1+Input!$G$92),0)</f>
        <v>0</v>
      </c>
      <c r="AJ254" s="115">
        <f>IF(R254&lt;=Input!$G$90,Calculations!AJ253*(1+Input!$G$92),0)</f>
        <v>0</v>
      </c>
      <c r="AK254" s="119">
        <v>45</v>
      </c>
      <c r="AL254" s="121">
        <f t="shared" si="97"/>
        <v>0</v>
      </c>
      <c r="AM254" s="121">
        <f t="shared" si="98"/>
        <v>0</v>
      </c>
      <c r="AN254" s="115">
        <f t="shared" si="99"/>
        <v>0</v>
      </c>
      <c r="AO254" s="115">
        <f t="shared" si="100"/>
        <v>0</v>
      </c>
      <c r="AP254" s="115">
        <f t="shared" si="101"/>
        <v>0</v>
      </c>
      <c r="AQ254" s="115">
        <f t="shared" si="102"/>
        <v>0</v>
      </c>
      <c r="AR254" s="115">
        <f t="shared" si="103"/>
        <v>0</v>
      </c>
      <c r="AS254" s="115">
        <f t="shared" si="104"/>
        <v>0</v>
      </c>
      <c r="AT254" s="115">
        <f t="shared" si="105"/>
        <v>0</v>
      </c>
      <c r="AU254" s="46">
        <f t="shared" si="92"/>
        <v>0</v>
      </c>
      <c r="AW254" s="88" t="s">
        <v>1049</v>
      </c>
      <c r="AX254" s="89">
        <f t="shared" si="93"/>
        <v>0</v>
      </c>
      <c r="AY254" s="89" t="str">
        <f>Input!$H147</f>
        <v xml:space="preserve"> - </v>
      </c>
      <c r="AZ254" s="27">
        <f t="shared" si="106"/>
        <v>0</v>
      </c>
      <c r="BB254" s="259" t="str">
        <f t="shared" si="94"/>
        <v>Year 45</v>
      </c>
      <c r="BD254">
        <f>Input!E202</f>
        <v>0</v>
      </c>
      <c r="BE254">
        <f>Input!F202</f>
        <v>0</v>
      </c>
    </row>
    <row r="255" spans="2:57" ht="16.5" x14ac:dyDescent="0.3">
      <c r="R255">
        <v>46</v>
      </c>
      <c r="S255" s="73">
        <v>0</v>
      </c>
      <c r="T255">
        <v>0</v>
      </c>
      <c r="U255">
        <v>0</v>
      </c>
      <c r="V255">
        <v>0</v>
      </c>
      <c r="W255">
        <v>0</v>
      </c>
      <c r="X255">
        <v>0</v>
      </c>
      <c r="Y255">
        <v>0</v>
      </c>
      <c r="Z255">
        <v>0</v>
      </c>
      <c r="AA255">
        <v>0</v>
      </c>
      <c r="AB255" s="95">
        <f>IF(R255&lt;=Input!$G$90,$AU$165+'Residential Calculations'!$AC$108,0)</f>
        <v>0</v>
      </c>
      <c r="AC255" s="96">
        <f>IF(R255&lt;=Input!$G$90,$BE$172+'Residential Calculations'!$AD$108,0)</f>
        <v>0</v>
      </c>
      <c r="AD255" s="46">
        <f t="shared" si="96"/>
        <v>0</v>
      </c>
      <c r="AE255" s="46">
        <f>IF(R255&lt;=Input!$G$90,Calculations!AE254*(1+Input!$G$92),0)</f>
        <v>0</v>
      </c>
      <c r="AF255" s="46">
        <f>IF(R255&lt;=Input!$G$90,AF254*(1+Input!$G$92),0)</f>
        <v>0</v>
      </c>
      <c r="AG255" s="46">
        <f>IF(R255&lt;=Input!$G$90,AG254*(1+Input!$G$92),0)</f>
        <v>0</v>
      </c>
      <c r="AH255" s="46">
        <f>IF(R255&lt;=Input!$G$90,AH254*(1+Input!$G$92),0)</f>
        <v>0</v>
      </c>
      <c r="AI255" s="81">
        <f>IF(R255&lt;=Input!$G$90,AI254*(1+Input!$G$92),0)</f>
        <v>0</v>
      </c>
      <c r="AJ255" s="115">
        <f>IF(R255&lt;=Input!$G$90,Calculations!AJ254*(1+Input!$G$92),0)</f>
        <v>0</v>
      </c>
      <c r="AK255" s="119">
        <v>46</v>
      </c>
      <c r="AL255" s="121">
        <f t="shared" si="97"/>
        <v>0</v>
      </c>
      <c r="AM255" s="121">
        <f t="shared" si="98"/>
        <v>0</v>
      </c>
      <c r="AN255" s="115">
        <f t="shared" si="99"/>
        <v>0</v>
      </c>
      <c r="AO255" s="115">
        <f t="shared" si="100"/>
        <v>0</v>
      </c>
      <c r="AP255" s="115">
        <f t="shared" si="101"/>
        <v>0</v>
      </c>
      <c r="AQ255" s="115">
        <f t="shared" si="102"/>
        <v>0</v>
      </c>
      <c r="AR255" s="115">
        <f t="shared" si="103"/>
        <v>0</v>
      </c>
      <c r="AS255" s="115">
        <f t="shared" si="104"/>
        <v>0</v>
      </c>
      <c r="AT255" s="115">
        <f t="shared" si="105"/>
        <v>0</v>
      </c>
      <c r="AU255" s="46">
        <f t="shared" si="92"/>
        <v>0</v>
      </c>
      <c r="AW255" s="88" t="s">
        <v>1050</v>
      </c>
      <c r="AX255" s="89">
        <f t="shared" si="93"/>
        <v>0</v>
      </c>
      <c r="AY255" s="89" t="str">
        <f>Input!$H148</f>
        <v xml:space="preserve"> - </v>
      </c>
      <c r="AZ255" s="27">
        <f t="shared" si="106"/>
        <v>0</v>
      </c>
      <c r="BB255" s="259" t="str">
        <f t="shared" si="94"/>
        <v>Year 46</v>
      </c>
      <c r="BD255">
        <f>Input!E203</f>
        <v>0</v>
      </c>
      <c r="BE255">
        <f>Input!F203</f>
        <v>0</v>
      </c>
    </row>
    <row r="256" spans="2:57" ht="16.5" x14ac:dyDescent="0.3">
      <c r="R256">
        <v>47</v>
      </c>
      <c r="S256" s="73">
        <v>0</v>
      </c>
      <c r="T256">
        <v>0</v>
      </c>
      <c r="U256">
        <v>0</v>
      </c>
      <c r="V256">
        <v>0</v>
      </c>
      <c r="W256">
        <v>0</v>
      </c>
      <c r="X256">
        <v>0</v>
      </c>
      <c r="Y256">
        <v>0</v>
      </c>
      <c r="Z256">
        <v>0</v>
      </c>
      <c r="AA256">
        <v>0</v>
      </c>
      <c r="AB256" s="95">
        <f>IF(R256&lt;=Input!$G$90,$AU$165+'Residential Calculations'!$AC$108,0)</f>
        <v>0</v>
      </c>
      <c r="AC256" s="96">
        <f>IF(R256&lt;=Input!$G$90,$BE$172+'Residential Calculations'!$AD$108,0)</f>
        <v>0</v>
      </c>
      <c r="AD256" s="46">
        <f t="shared" si="96"/>
        <v>0</v>
      </c>
      <c r="AE256" s="46">
        <f>IF(R256&lt;=Input!$G$90,Calculations!AE255*(1+Input!$G$92),0)</f>
        <v>0</v>
      </c>
      <c r="AF256" s="46">
        <f>IF(R256&lt;=Input!$G$90,AF255*(1+Input!$G$92),0)</f>
        <v>0</v>
      </c>
      <c r="AG256" s="46">
        <f>IF(R256&lt;=Input!$G$90,AG255*(1+Input!$G$92),0)</f>
        <v>0</v>
      </c>
      <c r="AH256" s="46">
        <f>IF(R256&lt;=Input!$G$90,AH255*(1+Input!$G$92),0)</f>
        <v>0</v>
      </c>
      <c r="AI256" s="81">
        <f>IF(R256&lt;=Input!$G$90,AI255*(1+Input!$G$92),0)</f>
        <v>0</v>
      </c>
      <c r="AJ256" s="115">
        <f>IF(R256&lt;=Input!$G$90,Calculations!AJ255*(1+Input!$G$92),0)</f>
        <v>0</v>
      </c>
      <c r="AK256" s="119">
        <v>47</v>
      </c>
      <c r="AL256" s="121">
        <f t="shared" si="97"/>
        <v>0</v>
      </c>
      <c r="AM256" s="121">
        <f t="shared" si="98"/>
        <v>0</v>
      </c>
      <c r="AN256" s="115">
        <f t="shared" si="99"/>
        <v>0</v>
      </c>
      <c r="AO256" s="115">
        <f t="shared" si="100"/>
        <v>0</v>
      </c>
      <c r="AP256" s="115">
        <f t="shared" si="101"/>
        <v>0</v>
      </c>
      <c r="AQ256" s="115">
        <f t="shared" si="102"/>
        <v>0</v>
      </c>
      <c r="AR256" s="115">
        <f t="shared" si="103"/>
        <v>0</v>
      </c>
      <c r="AS256" s="115">
        <f t="shared" si="104"/>
        <v>0</v>
      </c>
      <c r="AT256" s="115">
        <f t="shared" si="105"/>
        <v>0</v>
      </c>
      <c r="AU256" s="46">
        <f t="shared" si="92"/>
        <v>0</v>
      </c>
      <c r="AW256" s="88" t="s">
        <v>1051</v>
      </c>
      <c r="AX256" s="89">
        <f t="shared" si="93"/>
        <v>0</v>
      </c>
      <c r="AY256" s="89" t="str">
        <f>Input!$H149</f>
        <v xml:space="preserve"> - </v>
      </c>
      <c r="AZ256" s="27">
        <f t="shared" si="106"/>
        <v>0</v>
      </c>
      <c r="BB256" s="259" t="str">
        <f t="shared" si="94"/>
        <v>Year 47</v>
      </c>
      <c r="BD256">
        <f>Input!E204</f>
        <v>0</v>
      </c>
      <c r="BE256">
        <f>Input!F204</f>
        <v>0</v>
      </c>
    </row>
    <row r="257" spans="18:57" ht="16.5" x14ac:dyDescent="0.3">
      <c r="R257">
        <v>48</v>
      </c>
      <c r="S257" s="73">
        <v>0</v>
      </c>
      <c r="T257">
        <v>0</v>
      </c>
      <c r="U257">
        <v>0</v>
      </c>
      <c r="V257">
        <v>0</v>
      </c>
      <c r="W257">
        <v>0</v>
      </c>
      <c r="X257">
        <v>0</v>
      </c>
      <c r="Y257">
        <v>0</v>
      </c>
      <c r="Z257">
        <v>0</v>
      </c>
      <c r="AA257">
        <v>0</v>
      </c>
      <c r="AB257" s="95">
        <f>IF(R257&lt;=Input!$G$90,$AU$165+'Residential Calculations'!$AC$108,0)</f>
        <v>0</v>
      </c>
      <c r="AC257" s="96">
        <f>IF(R257&lt;=Input!$G$90,$BE$172+'Residential Calculations'!$AD$108,0)</f>
        <v>0</v>
      </c>
      <c r="AD257" s="46">
        <f t="shared" si="96"/>
        <v>0</v>
      </c>
      <c r="AE257" s="46">
        <f>IF(R257&lt;=Input!$G$90,Calculations!AE256*(1+Input!$G$92),0)</f>
        <v>0</v>
      </c>
      <c r="AF257" s="46">
        <f>IF(R257&lt;=Input!$G$90,AF256*(1+Input!$G$92),0)</f>
        <v>0</v>
      </c>
      <c r="AG257" s="46">
        <f>IF(R257&lt;=Input!$G$90,AG256*(1+Input!$G$92),0)</f>
        <v>0</v>
      </c>
      <c r="AH257" s="46">
        <f>IF(R257&lt;=Input!$G$90,AH256*(1+Input!$G$92),0)</f>
        <v>0</v>
      </c>
      <c r="AI257" s="81">
        <f>IF(R257&lt;=Input!$G$90,AI256*(1+Input!$G$92),0)</f>
        <v>0</v>
      </c>
      <c r="AJ257" s="115">
        <f>IF(R257&lt;=Input!$G$90,Calculations!AJ256*(1+Input!$G$92),0)</f>
        <v>0</v>
      </c>
      <c r="AK257" s="119">
        <v>48</v>
      </c>
      <c r="AL257" s="121">
        <f t="shared" si="97"/>
        <v>0</v>
      </c>
      <c r="AM257" s="121">
        <f t="shared" si="98"/>
        <v>0</v>
      </c>
      <c r="AN257" s="115">
        <f t="shared" si="99"/>
        <v>0</v>
      </c>
      <c r="AO257" s="115">
        <f t="shared" si="100"/>
        <v>0</v>
      </c>
      <c r="AP257" s="115">
        <f t="shared" si="101"/>
        <v>0</v>
      </c>
      <c r="AQ257" s="115">
        <f t="shared" si="102"/>
        <v>0</v>
      </c>
      <c r="AR257" s="115">
        <f t="shared" si="103"/>
        <v>0</v>
      </c>
      <c r="AS257" s="115">
        <f t="shared" si="104"/>
        <v>0</v>
      </c>
      <c r="AT257" s="115">
        <f t="shared" si="105"/>
        <v>0</v>
      </c>
      <c r="AU257" s="46">
        <f t="shared" si="92"/>
        <v>0</v>
      </c>
      <c r="AW257" s="88" t="s">
        <v>1052</v>
      </c>
      <c r="AX257" s="89">
        <f t="shared" si="93"/>
        <v>0</v>
      </c>
      <c r="AY257" s="89" t="str">
        <f>Input!$H150</f>
        <v xml:space="preserve"> - </v>
      </c>
      <c r="AZ257" s="27">
        <f t="shared" si="106"/>
        <v>0</v>
      </c>
      <c r="BB257" s="259" t="str">
        <f t="shared" si="94"/>
        <v>Year 48</v>
      </c>
      <c r="BD257">
        <f>Input!E205</f>
        <v>0</v>
      </c>
      <c r="BE257">
        <f>Input!F205</f>
        <v>0</v>
      </c>
    </row>
    <row r="258" spans="18:57" ht="16.5" x14ac:dyDescent="0.3">
      <c r="R258">
        <v>49</v>
      </c>
      <c r="S258" s="73">
        <v>0</v>
      </c>
      <c r="T258">
        <v>0</v>
      </c>
      <c r="U258">
        <v>0</v>
      </c>
      <c r="V258">
        <v>0</v>
      </c>
      <c r="W258">
        <v>0</v>
      </c>
      <c r="X258">
        <v>0</v>
      </c>
      <c r="Y258">
        <v>0</v>
      </c>
      <c r="Z258">
        <v>0</v>
      </c>
      <c r="AA258">
        <v>0</v>
      </c>
      <c r="AB258" s="95">
        <f>IF(R258&lt;=Input!$G$90,$AU$165+'Residential Calculations'!$AC$108,0)</f>
        <v>0</v>
      </c>
      <c r="AC258" s="96">
        <f>IF(R258&lt;=Input!$G$90,$BE$172+'Residential Calculations'!$AD$108,0)</f>
        <v>0</v>
      </c>
      <c r="AD258" s="46">
        <f t="shared" si="96"/>
        <v>0</v>
      </c>
      <c r="AE258" s="46">
        <f>IF(R258&lt;=Input!$G$90,Calculations!AE257*(1+Input!$G$92),0)</f>
        <v>0</v>
      </c>
      <c r="AF258" s="46">
        <f>IF(R258&lt;=Input!$G$90,AF257*(1+Input!$G$92),0)</f>
        <v>0</v>
      </c>
      <c r="AG258" s="46">
        <f>IF(R258&lt;=Input!$G$90,AG257*(1+Input!$G$92),0)</f>
        <v>0</v>
      </c>
      <c r="AH258" s="46">
        <f>IF(R258&lt;=Input!$G$90,AH257*(1+Input!$G$92),0)</f>
        <v>0</v>
      </c>
      <c r="AI258" s="81">
        <f>IF(R258&lt;=Input!$G$90,AI257*(1+Input!$G$92),0)</f>
        <v>0</v>
      </c>
      <c r="AJ258" s="115">
        <f>IF(R258&lt;=Input!$G$90,Calculations!AJ257*(1+Input!$G$92),0)</f>
        <v>0</v>
      </c>
      <c r="AK258" s="119">
        <v>49</v>
      </c>
      <c r="AL258" s="121">
        <f t="shared" si="97"/>
        <v>0</v>
      </c>
      <c r="AM258" s="121">
        <f t="shared" si="98"/>
        <v>0</v>
      </c>
      <c r="AN258" s="115">
        <f t="shared" si="99"/>
        <v>0</v>
      </c>
      <c r="AO258" s="115">
        <f t="shared" si="100"/>
        <v>0</v>
      </c>
      <c r="AP258" s="115">
        <f t="shared" si="101"/>
        <v>0</v>
      </c>
      <c r="AQ258" s="115">
        <f t="shared" si="102"/>
        <v>0</v>
      </c>
      <c r="AR258" s="115">
        <f t="shared" si="103"/>
        <v>0</v>
      </c>
      <c r="AS258" s="115">
        <f t="shared" si="104"/>
        <v>0</v>
      </c>
      <c r="AT258" s="115">
        <f t="shared" si="105"/>
        <v>0</v>
      </c>
      <c r="AU258" s="46">
        <f t="shared" si="92"/>
        <v>0</v>
      </c>
      <c r="AW258" s="88" t="s">
        <v>1053</v>
      </c>
      <c r="AX258" s="89">
        <f t="shared" si="93"/>
        <v>0</v>
      </c>
      <c r="AY258" s="89" t="str">
        <f>Input!$H151</f>
        <v xml:space="preserve"> - </v>
      </c>
      <c r="AZ258" s="27">
        <f t="shared" si="106"/>
        <v>0</v>
      </c>
      <c r="BB258" s="259" t="str">
        <f t="shared" si="94"/>
        <v>Year 49</v>
      </c>
      <c r="BD258">
        <f>Input!E206</f>
        <v>0</v>
      </c>
      <c r="BE258">
        <f>Input!F206</f>
        <v>0</v>
      </c>
    </row>
    <row r="259" spans="18:57" ht="16.5" x14ac:dyDescent="0.3">
      <c r="R259">
        <v>50</v>
      </c>
      <c r="S259" s="75">
        <v>0</v>
      </c>
      <c r="T259" s="76">
        <v>0</v>
      </c>
      <c r="U259" s="76">
        <v>0</v>
      </c>
      <c r="V259" s="76">
        <v>0</v>
      </c>
      <c r="W259" s="76">
        <v>0</v>
      </c>
      <c r="X259" s="76">
        <v>0</v>
      </c>
      <c r="Y259" s="76">
        <v>0</v>
      </c>
      <c r="Z259" s="76">
        <v>0</v>
      </c>
      <c r="AA259" s="76">
        <v>0</v>
      </c>
      <c r="AB259" s="95">
        <f>IF(R259&lt;=Input!$G$90,$AU$165+'Residential Calculations'!$AC$108,0)</f>
        <v>0</v>
      </c>
      <c r="AC259" s="96">
        <f>IF(R259&lt;=Input!$G$90,$BE$172+'Residential Calculations'!$AD$108,0)</f>
        <v>0</v>
      </c>
      <c r="AD259" s="83">
        <f t="shared" si="96"/>
        <v>0</v>
      </c>
      <c r="AE259" s="83">
        <f>IF(R259&lt;=Input!$G$90,Calculations!AE258*(1+Input!$G$92),0)</f>
        <v>0</v>
      </c>
      <c r="AF259" s="83">
        <f>IF(R259&lt;=Input!$G$90,AF258*(1+Input!$G$92),0)</f>
        <v>0</v>
      </c>
      <c r="AG259" s="46">
        <f>IF(R259&lt;=Input!$G$90,AG258*(1+Input!$G$92),0)</f>
        <v>0</v>
      </c>
      <c r="AH259" s="46">
        <f>IF(R259&lt;=Input!$G$90,AH258*(1+Input!$G$92),0)</f>
        <v>0</v>
      </c>
      <c r="AI259" s="84">
        <f>IF(R259&lt;=Input!$G$90,AI258*(1+Input!$G$92),0)</f>
        <v>0</v>
      </c>
      <c r="AJ259" s="116">
        <f>IF(R259&lt;=Input!$G$90,Calculations!AJ258*(1+Input!$G$92),0)</f>
        <v>0</v>
      </c>
      <c r="AK259" s="119">
        <v>50</v>
      </c>
      <c r="AL259" s="122">
        <f t="shared" si="97"/>
        <v>0</v>
      </c>
      <c r="AM259" s="122">
        <f t="shared" si="98"/>
        <v>0</v>
      </c>
      <c r="AN259" s="116">
        <f t="shared" si="99"/>
        <v>0</v>
      </c>
      <c r="AO259" s="116">
        <f t="shared" si="100"/>
        <v>0</v>
      </c>
      <c r="AP259" s="116">
        <f t="shared" si="101"/>
        <v>0</v>
      </c>
      <c r="AQ259" s="116">
        <f t="shared" si="102"/>
        <v>0</v>
      </c>
      <c r="AR259" s="116">
        <f t="shared" si="103"/>
        <v>0</v>
      </c>
      <c r="AS259" s="116">
        <f t="shared" si="104"/>
        <v>0</v>
      </c>
      <c r="AT259" s="116">
        <f t="shared" si="105"/>
        <v>0</v>
      </c>
      <c r="AU259" s="46">
        <f t="shared" si="92"/>
        <v>0</v>
      </c>
      <c r="AW259" s="88" t="s">
        <v>1054</v>
      </c>
      <c r="AX259" s="89">
        <f t="shared" si="93"/>
        <v>0</v>
      </c>
      <c r="AY259" s="89" t="str">
        <f>Input!$H152</f>
        <v xml:space="preserve"> - </v>
      </c>
      <c r="AZ259" s="27">
        <f t="shared" si="106"/>
        <v>0</v>
      </c>
      <c r="BB259" s="259" t="str">
        <f t="shared" si="94"/>
        <v>Year 50</v>
      </c>
      <c r="BD259">
        <f>Input!E207</f>
        <v>0</v>
      </c>
      <c r="BE259">
        <f>Input!F207</f>
        <v>0</v>
      </c>
    </row>
    <row r="260" spans="18:57" ht="16.5" x14ac:dyDescent="0.3">
      <c r="R260" t="s">
        <v>17</v>
      </c>
      <c r="S260" s="59">
        <f>SUM(S209:S259)</f>
        <v>6.8953139722598316</v>
      </c>
      <c r="T260" s="62">
        <f t="shared" ref="T260:Z260" si="108">SUM(T209:T259)</f>
        <v>513359.88630736101</v>
      </c>
      <c r="U260" s="62">
        <f t="shared" si="108"/>
        <v>1414652.1655113599</v>
      </c>
      <c r="V260" s="59">
        <f t="shared" si="108"/>
        <v>0</v>
      </c>
      <c r="W260" s="62">
        <f t="shared" si="108"/>
        <v>0</v>
      </c>
      <c r="X260" s="62">
        <f t="shared" si="108"/>
        <v>0</v>
      </c>
      <c r="Y260" s="59">
        <f t="shared" si="108"/>
        <v>5.7192859616040002</v>
      </c>
      <c r="Z260" s="62">
        <f t="shared" si="108"/>
        <v>344185.33342414501</v>
      </c>
      <c r="AA260" s="62">
        <f t="shared" ref="AA260" si="109">SUM(AA209:AA259)</f>
        <v>1095173.1639451797</v>
      </c>
      <c r="AB260" s="91">
        <f>AB212</f>
        <v>4.5</v>
      </c>
      <c r="AC260" s="91">
        <f>AC212</f>
        <v>1.2192859616039999</v>
      </c>
      <c r="AD260" s="62">
        <f>SUM(AD209:AD259)</f>
        <v>5052754.7999139801</v>
      </c>
      <c r="AE260" s="62">
        <f t="shared" ref="AE260" si="110">SUM(AE209:AE259)</f>
        <v>1089065.28878773</v>
      </c>
      <c r="AF260" s="62">
        <f>SUM(AF209:AF259)</f>
        <v>3963689.5111262491</v>
      </c>
      <c r="AG260" s="46">
        <f>SUM(AG209:AG259)</f>
        <v>12681719.540155679</v>
      </c>
      <c r="AH260" s="46">
        <f t="shared" ref="AH260" si="111">SUM(AH209:AH259)</f>
        <v>3395785.5813126797</v>
      </c>
      <c r="AI260" s="46">
        <f>SUM(AI209:AI259)</f>
        <v>35369.283599397852</v>
      </c>
      <c r="AJ260" s="46">
        <f>SUM(AJ212:AJ259)</f>
        <v>35369.283599397852</v>
      </c>
      <c r="AK260" s="119" t="s">
        <v>17</v>
      </c>
      <c r="AL260" s="67">
        <f>AL212</f>
        <v>4.5</v>
      </c>
      <c r="AM260" s="67">
        <f>AM212</f>
        <v>1.2192859616039999</v>
      </c>
      <c r="AN260" s="46">
        <f>SUM(AN210:AN259)</f>
        <v>5396940.1333381254</v>
      </c>
      <c r="AO260" s="46">
        <f t="shared" ref="AO260:AU260" si="112">SUM(AO210:AO259)</f>
        <v>1163250.6222118749</v>
      </c>
      <c r="AP260" s="46">
        <f t="shared" si="112"/>
        <v>4233689.5111262491</v>
      </c>
      <c r="AQ260" s="46">
        <f t="shared" si="112"/>
        <v>13545577.384275541</v>
      </c>
      <c r="AR260" s="46">
        <f t="shared" si="112"/>
        <v>3627100.9011379965</v>
      </c>
      <c r="AS260" s="46">
        <f t="shared" si="112"/>
        <v>37778.580933366859</v>
      </c>
      <c r="AT260" s="46">
        <f t="shared" si="112"/>
        <v>37778.580933366859</v>
      </c>
      <c r="AU260" s="46">
        <f t="shared" si="112"/>
        <v>242862.30600021564</v>
      </c>
      <c r="AW260" s="88" t="s">
        <v>59</v>
      </c>
      <c r="AY260" s="46">
        <f>SUM(AY210:AY259)</f>
        <v>-30840.284494573625</v>
      </c>
      <c r="BB260" t="s">
        <v>17</v>
      </c>
      <c r="BC260" s="123"/>
      <c r="BD260" s="123">
        <f>SUM(BD210:BD259)</f>
        <v>0</v>
      </c>
      <c r="BE260" s="123">
        <f>SUM(BE210:BE259)</f>
        <v>0</v>
      </c>
    </row>
    <row r="261" spans="18:57" ht="30" x14ac:dyDescent="0.3">
      <c r="AB261" s="93" t="s">
        <v>84</v>
      </c>
      <c r="AC261" s="93" t="s">
        <v>85</v>
      </c>
      <c r="AD261" s="93" t="s">
        <v>98</v>
      </c>
      <c r="AE261" s="93" t="s">
        <v>88</v>
      </c>
      <c r="AF261" s="93" t="s">
        <v>87</v>
      </c>
      <c r="AG261" s="93" t="s">
        <v>1061</v>
      </c>
      <c r="AH261" s="93" t="s">
        <v>82</v>
      </c>
      <c r="AI261" s="92" t="s">
        <v>1060</v>
      </c>
      <c r="AL261" s="118" t="s">
        <v>84</v>
      </c>
      <c r="AM261" s="118" t="s">
        <v>85</v>
      </c>
      <c r="AN261" s="118" t="s">
        <v>98</v>
      </c>
      <c r="AO261" s="118" t="s">
        <v>88</v>
      </c>
      <c r="AP261" s="118" t="s">
        <v>87</v>
      </c>
      <c r="AQ261" s="118" t="s">
        <v>1061</v>
      </c>
      <c r="AR261" s="118" t="s">
        <v>82</v>
      </c>
      <c r="AS261" s="118" t="s">
        <v>1073</v>
      </c>
      <c r="AT261" s="118" t="s">
        <v>1072</v>
      </c>
      <c r="AW261" s="88" t="s">
        <v>1063</v>
      </c>
      <c r="AY261" s="94">
        <f>NPV(J7,AY210:AY259)</f>
        <v>-27436.560775912996</v>
      </c>
      <c r="AZ261" s="11" t="s">
        <v>1074</v>
      </c>
      <c r="BB261" t="s">
        <v>1063</v>
      </c>
      <c r="BC261" s="123"/>
      <c r="BD261" s="123">
        <f t="shared" ref="BD261:BE261" si="113">NPV($J$7,BD210:BD259)</f>
        <v>0</v>
      </c>
      <c r="BE261" s="123">
        <f t="shared" si="113"/>
        <v>0</v>
      </c>
    </row>
    <row r="262" spans="18:57" ht="16.5" x14ac:dyDescent="0.3">
      <c r="AK262" t="s">
        <v>1063</v>
      </c>
      <c r="AN262" s="123">
        <f>NPV($J$7,AN210:AN259)</f>
        <v>4547156.0472654868</v>
      </c>
      <c r="AO262" s="123">
        <f t="shared" ref="AO262:AU262" si="114">NPV($J$7,AO210:AO259)</f>
        <v>980089.08207110479</v>
      </c>
      <c r="AP262" s="123">
        <f t="shared" si="114"/>
        <v>3567066.9651943822</v>
      </c>
      <c r="AQ262" s="123">
        <f t="shared" si="114"/>
        <v>11412736.216237037</v>
      </c>
      <c r="AR262" s="123">
        <f t="shared" si="114"/>
        <v>3055989.7625639341</v>
      </c>
      <c r="AS262" s="123">
        <f t="shared" si="114"/>
        <v>31830.092330858399</v>
      </c>
      <c r="AT262" s="123">
        <f t="shared" si="114"/>
        <v>31830.092330858399</v>
      </c>
      <c r="AU262" s="123">
        <f t="shared" si="114"/>
        <v>204622.02212694689</v>
      </c>
      <c r="AW262" s="88" t="s">
        <v>1064</v>
      </c>
      <c r="AX262" s="46">
        <f>SUMIF(AX209:AX259,"&lt;&gt;#VALUE!")</f>
        <v>6259007.7208045702</v>
      </c>
    </row>
    <row r="264" spans="18:57" ht="16.5" x14ac:dyDescent="0.3">
      <c r="AW264" s="88" t="s">
        <v>1075</v>
      </c>
      <c r="AY264" s="94">
        <f>AY261+AY209</f>
        <v>-69936.560775912993</v>
      </c>
    </row>
  </sheetData>
  <mergeCells count="17">
    <mergeCell ref="B21:E21"/>
    <mergeCell ref="B151:E151"/>
    <mergeCell ref="B177:E177"/>
    <mergeCell ref="O207:O214"/>
    <mergeCell ref="O216:O223"/>
    <mergeCell ref="B46:E46"/>
    <mergeCell ref="B72:E72"/>
    <mergeCell ref="B98:E98"/>
    <mergeCell ref="B124:E124"/>
    <mergeCell ref="AB207:AH207"/>
    <mergeCell ref="P207:P214"/>
    <mergeCell ref="BB208:BE208"/>
    <mergeCell ref="AL207:AT207"/>
    <mergeCell ref="P216:P223"/>
    <mergeCell ref="S207:U207"/>
    <mergeCell ref="V207:X207"/>
    <mergeCell ref="Y207:AA207"/>
  </mergeCells>
  <pageMargins left="0.7" right="0.7" top="0.75" bottom="0.75" header="0.3" footer="0.3"/>
  <pageSetup orientation="portrait" r:id="rId1"/>
  <ignoredErrors>
    <ignoredError sqref="C217"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4336-D0F9-4B14-8721-59223092CA0C}">
  <sheetPr>
    <tabColor theme="1"/>
  </sheetPr>
  <dimension ref="A3:AU188"/>
  <sheetViews>
    <sheetView showGridLines="0" workbookViewId="0">
      <selection activeCell="AD108" sqref="AD108"/>
    </sheetView>
  </sheetViews>
  <sheetFormatPr defaultRowHeight="15" x14ac:dyDescent="0.25"/>
  <cols>
    <col min="1" max="1" width="19.7109375" customWidth="1"/>
    <col min="2" max="2" width="12" bestFit="1" customWidth="1"/>
    <col min="6" max="6" width="32.28515625" bestFit="1" customWidth="1"/>
    <col min="7" max="15" width="10.7109375" customWidth="1"/>
    <col min="16" max="16" width="12" bestFit="1" customWidth="1"/>
    <col min="24" max="24" width="15.7109375" bestFit="1" customWidth="1"/>
    <col min="25" max="26" width="10.7109375" customWidth="1"/>
  </cols>
  <sheetData>
    <row r="3" spans="2:15" x14ac:dyDescent="0.25">
      <c r="B3" t="s">
        <v>1142</v>
      </c>
    </row>
    <row r="4" spans="2:15" x14ac:dyDescent="0.25">
      <c r="B4" t="s">
        <v>1143</v>
      </c>
    </row>
    <row r="5" spans="2:15" x14ac:dyDescent="0.25">
      <c r="B5" t="s">
        <v>1144</v>
      </c>
    </row>
    <row r="6" spans="2:15" x14ac:dyDescent="0.25">
      <c r="B6" t="s">
        <v>1145</v>
      </c>
    </row>
    <row r="7" spans="2:15" x14ac:dyDescent="0.25">
      <c r="B7" t="s">
        <v>1146</v>
      </c>
    </row>
    <row r="8" spans="2:15" x14ac:dyDescent="0.25">
      <c r="B8" t="s">
        <v>1147</v>
      </c>
    </row>
    <row r="9" spans="2:15" x14ac:dyDescent="0.25">
      <c r="B9" t="s">
        <v>1148</v>
      </c>
    </row>
    <row r="10" spans="2:15" x14ac:dyDescent="0.25">
      <c r="B10" t="s">
        <v>1149</v>
      </c>
    </row>
    <row r="11" spans="2:15" x14ac:dyDescent="0.25">
      <c r="B11" t="s">
        <v>1150</v>
      </c>
    </row>
    <row r="12" spans="2:15" x14ac:dyDescent="0.25">
      <c r="B12" t="s">
        <v>1151</v>
      </c>
      <c r="F12" t="s">
        <v>1165</v>
      </c>
    </row>
    <row r="13" spans="2:15" x14ac:dyDescent="0.25">
      <c r="B13" t="s">
        <v>985</v>
      </c>
      <c r="F13" t="s">
        <v>1166</v>
      </c>
    </row>
    <row r="15" spans="2:15" ht="29.65" customHeight="1" x14ac:dyDescent="0.25">
      <c r="G15" s="302" t="s">
        <v>1143</v>
      </c>
      <c r="H15" s="302" t="s">
        <v>1144</v>
      </c>
      <c r="I15" s="302" t="s">
        <v>1145</v>
      </c>
      <c r="J15" s="302" t="s">
        <v>1146</v>
      </c>
      <c r="K15" s="302" t="s">
        <v>1147</v>
      </c>
      <c r="L15" s="302" t="s">
        <v>1148</v>
      </c>
      <c r="M15" s="302" t="s">
        <v>1149</v>
      </c>
      <c r="N15" s="302" t="s">
        <v>1150</v>
      </c>
      <c r="O15" s="302" t="s">
        <v>1151</v>
      </c>
    </row>
    <row r="16" spans="2:15" x14ac:dyDescent="0.25">
      <c r="F16" t="s">
        <v>1155</v>
      </c>
      <c r="G16" s="46">
        <v>4707</v>
      </c>
      <c r="H16" s="46">
        <v>5142</v>
      </c>
      <c r="I16" s="46">
        <v>6063</v>
      </c>
      <c r="J16" s="46">
        <v>7742</v>
      </c>
      <c r="K16" s="46">
        <v>7554</v>
      </c>
      <c r="L16" s="46">
        <v>9214</v>
      </c>
      <c r="M16" s="46">
        <v>12381</v>
      </c>
      <c r="N16" s="46">
        <v>13885</v>
      </c>
      <c r="O16" s="46">
        <v>18094</v>
      </c>
    </row>
    <row r="17" spans="6:16" x14ac:dyDescent="0.25">
      <c r="F17" t="s">
        <v>1156</v>
      </c>
      <c r="G17" s="46">
        <v>803</v>
      </c>
      <c r="H17" s="46">
        <v>1036</v>
      </c>
      <c r="I17" s="46">
        <v>1228</v>
      </c>
      <c r="J17" s="46">
        <v>1700</v>
      </c>
      <c r="K17" s="46">
        <v>2232</v>
      </c>
      <c r="L17" s="46">
        <v>2744</v>
      </c>
      <c r="M17" s="46">
        <v>3006</v>
      </c>
      <c r="N17" s="46">
        <v>3798</v>
      </c>
      <c r="O17" s="46">
        <v>5115</v>
      </c>
    </row>
    <row r="18" spans="6:16" x14ac:dyDescent="0.25">
      <c r="F18" t="s">
        <v>1157</v>
      </c>
      <c r="G18" s="46">
        <v>1294</v>
      </c>
      <c r="H18" s="46">
        <v>729</v>
      </c>
      <c r="I18" s="46">
        <v>1152</v>
      </c>
      <c r="J18" s="46">
        <v>1455</v>
      </c>
      <c r="K18" s="46">
        <v>1502</v>
      </c>
      <c r="L18" s="46">
        <v>2332</v>
      </c>
      <c r="M18" s="46">
        <v>2423</v>
      </c>
      <c r="N18" s="46">
        <v>3000</v>
      </c>
      <c r="O18" s="46">
        <v>5075</v>
      </c>
    </row>
    <row r="19" spans="6:16" x14ac:dyDescent="0.25">
      <c r="F19" t="s">
        <v>1158</v>
      </c>
      <c r="G19" s="46">
        <v>3490</v>
      </c>
      <c r="H19" s="46">
        <v>4847</v>
      </c>
      <c r="I19" s="46">
        <v>6892</v>
      </c>
      <c r="J19" s="46">
        <v>7987</v>
      </c>
      <c r="K19" s="46">
        <v>8854</v>
      </c>
      <c r="L19" s="46">
        <v>10244</v>
      </c>
      <c r="M19" s="46">
        <v>13860</v>
      </c>
      <c r="N19" s="46">
        <v>18200</v>
      </c>
      <c r="O19" s="46">
        <v>21170</v>
      </c>
    </row>
    <row r="20" spans="6:16" x14ac:dyDescent="0.25">
      <c r="F20" t="s">
        <v>1159</v>
      </c>
      <c r="G20" s="46">
        <v>2509</v>
      </c>
      <c r="H20" s="46">
        <v>4299</v>
      </c>
      <c r="I20" s="46">
        <v>4384</v>
      </c>
      <c r="J20" s="46">
        <v>4768</v>
      </c>
      <c r="K20" s="46">
        <v>4778</v>
      </c>
      <c r="L20" s="46">
        <v>5451</v>
      </c>
      <c r="M20" s="46">
        <v>7029</v>
      </c>
      <c r="N20" s="46">
        <v>7632</v>
      </c>
      <c r="O20" s="46">
        <v>10493</v>
      </c>
    </row>
    <row r="21" spans="6:16" x14ac:dyDescent="0.25">
      <c r="F21" t="s">
        <v>1160</v>
      </c>
      <c r="G21" s="46">
        <v>1067</v>
      </c>
      <c r="H21" s="46">
        <v>1257</v>
      </c>
      <c r="I21" s="46">
        <v>1909</v>
      </c>
      <c r="J21" s="46">
        <v>2635</v>
      </c>
      <c r="K21" s="46">
        <v>2470</v>
      </c>
      <c r="L21" s="46">
        <v>3171</v>
      </c>
      <c r="M21" s="46">
        <v>3781</v>
      </c>
      <c r="N21" s="46">
        <v>5476</v>
      </c>
      <c r="O21" s="46">
        <v>8519</v>
      </c>
    </row>
    <row r="22" spans="6:16" x14ac:dyDescent="0.25">
      <c r="F22" t="s">
        <v>1161</v>
      </c>
      <c r="G22" s="46">
        <v>1123</v>
      </c>
      <c r="H22" s="46">
        <v>543</v>
      </c>
      <c r="I22" s="46">
        <v>852</v>
      </c>
      <c r="J22" s="46">
        <v>1026</v>
      </c>
      <c r="K22" s="46">
        <v>698</v>
      </c>
      <c r="L22" s="46">
        <v>1139</v>
      </c>
      <c r="M22" s="46">
        <v>1974</v>
      </c>
      <c r="N22" s="46">
        <v>2607</v>
      </c>
      <c r="O22" s="46">
        <v>7044</v>
      </c>
    </row>
    <row r="23" spans="6:16" x14ac:dyDescent="0.25">
      <c r="F23" t="s">
        <v>1162</v>
      </c>
      <c r="G23" s="46">
        <v>330</v>
      </c>
      <c r="H23" s="46">
        <v>453</v>
      </c>
      <c r="I23" s="46">
        <v>560</v>
      </c>
      <c r="J23" s="46">
        <v>666</v>
      </c>
      <c r="K23" s="46">
        <v>727</v>
      </c>
      <c r="L23" s="46">
        <v>798</v>
      </c>
      <c r="M23" s="46">
        <v>1002</v>
      </c>
      <c r="N23" s="46">
        <v>1625</v>
      </c>
      <c r="O23" s="46">
        <v>1759</v>
      </c>
    </row>
    <row r="24" spans="6:16" x14ac:dyDescent="0.25">
      <c r="F24" t="s">
        <v>1163</v>
      </c>
      <c r="G24" s="46">
        <v>249</v>
      </c>
      <c r="H24" s="46">
        <v>709</v>
      </c>
      <c r="I24" s="46">
        <v>705</v>
      </c>
      <c r="J24" s="46">
        <v>960</v>
      </c>
      <c r="K24" s="46">
        <v>726</v>
      </c>
      <c r="L24" s="46">
        <v>1056</v>
      </c>
      <c r="M24" s="46">
        <v>1324</v>
      </c>
      <c r="N24" s="46">
        <v>2091</v>
      </c>
      <c r="O24" s="46">
        <v>1948</v>
      </c>
    </row>
    <row r="25" spans="6:16" x14ac:dyDescent="0.25">
      <c r="F25" t="s">
        <v>1164</v>
      </c>
      <c r="G25" s="46">
        <f>69+330</f>
        <v>399</v>
      </c>
      <c r="H25" s="46">
        <f>142+305</f>
        <v>447</v>
      </c>
      <c r="I25" s="46">
        <f>69+432</f>
        <v>501</v>
      </c>
      <c r="J25" s="46">
        <f>127+349</f>
        <v>476</v>
      </c>
      <c r="K25" s="46">
        <f>100+289</f>
        <v>389</v>
      </c>
      <c r="L25" s="46">
        <f>141+425</f>
        <v>566</v>
      </c>
      <c r="M25" s="46">
        <f>92+367</f>
        <v>459</v>
      </c>
      <c r="N25" s="46">
        <f>226+211</f>
        <v>437</v>
      </c>
      <c r="O25" s="46">
        <f>289+216</f>
        <v>505</v>
      </c>
    </row>
    <row r="26" spans="6:16" x14ac:dyDescent="0.25">
      <c r="F26" t="s">
        <v>1167</v>
      </c>
      <c r="G26" s="46">
        <f>SUM(G16:G25)</f>
        <v>15971</v>
      </c>
      <c r="H26" s="46">
        <f t="shared" ref="H26:O26" si="0">SUM(H16:H25)</f>
        <v>19462</v>
      </c>
      <c r="I26" s="46">
        <f t="shared" si="0"/>
        <v>24246</v>
      </c>
      <c r="J26" s="46">
        <f t="shared" si="0"/>
        <v>29415</v>
      </c>
      <c r="K26" s="46">
        <f t="shared" si="0"/>
        <v>29930</v>
      </c>
      <c r="L26" s="46">
        <f t="shared" si="0"/>
        <v>36715</v>
      </c>
      <c r="M26" s="46">
        <f t="shared" si="0"/>
        <v>47239</v>
      </c>
      <c r="N26" s="46">
        <f t="shared" si="0"/>
        <v>58751</v>
      </c>
      <c r="O26" s="46">
        <f t="shared" si="0"/>
        <v>79722</v>
      </c>
    </row>
    <row r="31" spans="6:16" x14ac:dyDescent="0.25">
      <c r="G31" t="s">
        <v>1155</v>
      </c>
      <c r="H31" t="s">
        <v>1156</v>
      </c>
      <c r="I31" t="s">
        <v>1157</v>
      </c>
      <c r="J31" t="s">
        <v>1158</v>
      </c>
      <c r="K31" t="s">
        <v>1159</v>
      </c>
      <c r="L31" t="s">
        <v>1160</v>
      </c>
      <c r="M31" t="s">
        <v>1161</v>
      </c>
      <c r="N31" t="s">
        <v>1162</v>
      </c>
      <c r="O31" t="s">
        <v>1163</v>
      </c>
      <c r="P31" t="s">
        <v>1164</v>
      </c>
    </row>
    <row r="32" spans="6:16" x14ac:dyDescent="0.25">
      <c r="F32" s="302" t="s">
        <v>1143</v>
      </c>
      <c r="G32" s="46">
        <v>4707</v>
      </c>
      <c r="H32" s="46">
        <v>803</v>
      </c>
      <c r="I32" s="46">
        <v>1294</v>
      </c>
      <c r="J32" s="46">
        <v>3490</v>
      </c>
      <c r="K32" s="46">
        <v>2509</v>
      </c>
      <c r="L32" s="46">
        <v>1067</v>
      </c>
      <c r="M32" s="46">
        <v>1123</v>
      </c>
      <c r="N32" s="46">
        <v>330</v>
      </c>
      <c r="O32" s="46">
        <v>249</v>
      </c>
      <c r="P32" s="46">
        <f>69+330</f>
        <v>399</v>
      </c>
    </row>
    <row r="33" spans="6:16" x14ac:dyDescent="0.25">
      <c r="F33" s="302" t="s">
        <v>1144</v>
      </c>
      <c r="G33" s="46">
        <v>5142</v>
      </c>
      <c r="H33" s="46">
        <v>1036</v>
      </c>
      <c r="I33" s="46">
        <v>729</v>
      </c>
      <c r="J33" s="46">
        <v>4847</v>
      </c>
      <c r="K33" s="46">
        <v>4299</v>
      </c>
      <c r="L33" s="46">
        <v>1257</v>
      </c>
      <c r="M33" s="46">
        <v>543</v>
      </c>
      <c r="N33" s="46">
        <v>453</v>
      </c>
      <c r="O33" s="46">
        <v>709</v>
      </c>
      <c r="P33" s="46">
        <f>142+305</f>
        <v>447</v>
      </c>
    </row>
    <row r="34" spans="6:16" x14ac:dyDescent="0.25">
      <c r="F34" s="302" t="s">
        <v>1145</v>
      </c>
      <c r="G34" s="46">
        <v>6063</v>
      </c>
      <c r="H34" s="46">
        <v>1228</v>
      </c>
      <c r="I34" s="46">
        <v>1152</v>
      </c>
      <c r="J34" s="46">
        <v>6892</v>
      </c>
      <c r="K34" s="46">
        <v>4384</v>
      </c>
      <c r="L34" s="46">
        <v>1909</v>
      </c>
      <c r="M34" s="46">
        <v>852</v>
      </c>
      <c r="N34" s="46">
        <v>560</v>
      </c>
      <c r="O34" s="46">
        <v>705</v>
      </c>
      <c r="P34" s="46">
        <f>69+432</f>
        <v>501</v>
      </c>
    </row>
    <row r="35" spans="6:16" x14ac:dyDescent="0.25">
      <c r="F35" s="302" t="s">
        <v>1146</v>
      </c>
      <c r="G35" s="46">
        <v>7742</v>
      </c>
      <c r="H35" s="46">
        <v>1700</v>
      </c>
      <c r="I35" s="46">
        <v>1455</v>
      </c>
      <c r="J35" s="46">
        <v>7987</v>
      </c>
      <c r="K35" s="46">
        <v>4768</v>
      </c>
      <c r="L35" s="46">
        <v>2635</v>
      </c>
      <c r="M35" s="46">
        <v>1026</v>
      </c>
      <c r="N35" s="46">
        <v>666</v>
      </c>
      <c r="O35" s="46">
        <v>960</v>
      </c>
      <c r="P35" s="46">
        <f>127+349</f>
        <v>476</v>
      </c>
    </row>
    <row r="36" spans="6:16" x14ac:dyDescent="0.25">
      <c r="F36" s="302" t="s">
        <v>1147</v>
      </c>
      <c r="G36" s="46">
        <v>7554</v>
      </c>
      <c r="H36" s="46">
        <v>2232</v>
      </c>
      <c r="I36" s="46">
        <v>1502</v>
      </c>
      <c r="J36" s="46">
        <v>8854</v>
      </c>
      <c r="K36" s="46">
        <v>4778</v>
      </c>
      <c r="L36" s="46">
        <v>2470</v>
      </c>
      <c r="M36" s="46">
        <v>698</v>
      </c>
      <c r="N36" s="46">
        <v>727</v>
      </c>
      <c r="O36" s="46">
        <v>726</v>
      </c>
      <c r="P36" s="46">
        <f>100+289</f>
        <v>389</v>
      </c>
    </row>
    <row r="37" spans="6:16" x14ac:dyDescent="0.25">
      <c r="F37" s="302" t="s">
        <v>1148</v>
      </c>
      <c r="G37" s="46">
        <v>9214</v>
      </c>
      <c r="H37" s="46">
        <v>2744</v>
      </c>
      <c r="I37" s="46">
        <v>2332</v>
      </c>
      <c r="J37" s="46">
        <v>10244</v>
      </c>
      <c r="K37" s="46">
        <v>5451</v>
      </c>
      <c r="L37" s="46">
        <v>3171</v>
      </c>
      <c r="M37" s="46">
        <v>1139</v>
      </c>
      <c r="N37" s="46">
        <v>798</v>
      </c>
      <c r="O37" s="46">
        <v>1056</v>
      </c>
      <c r="P37" s="46">
        <f>141+425</f>
        <v>566</v>
      </c>
    </row>
    <row r="38" spans="6:16" x14ac:dyDescent="0.25">
      <c r="F38" s="302" t="s">
        <v>1149</v>
      </c>
      <c r="G38" s="46">
        <v>12381</v>
      </c>
      <c r="H38" s="46">
        <v>3006</v>
      </c>
      <c r="I38" s="46">
        <v>2423</v>
      </c>
      <c r="J38" s="46">
        <v>13860</v>
      </c>
      <c r="K38" s="46">
        <v>7029</v>
      </c>
      <c r="L38" s="46">
        <v>3781</v>
      </c>
      <c r="M38" s="46">
        <v>1974</v>
      </c>
      <c r="N38" s="46">
        <v>1002</v>
      </c>
      <c r="O38" s="46">
        <v>1324</v>
      </c>
      <c r="P38" s="46">
        <f>92+367</f>
        <v>459</v>
      </c>
    </row>
    <row r="39" spans="6:16" x14ac:dyDescent="0.25">
      <c r="F39" s="302" t="s">
        <v>1150</v>
      </c>
      <c r="G39" s="46">
        <v>13885</v>
      </c>
      <c r="H39" s="46">
        <v>3798</v>
      </c>
      <c r="I39" s="46">
        <v>3000</v>
      </c>
      <c r="J39" s="46">
        <v>18200</v>
      </c>
      <c r="K39" s="46">
        <v>7632</v>
      </c>
      <c r="L39" s="46">
        <v>5476</v>
      </c>
      <c r="M39" s="46">
        <v>2607</v>
      </c>
      <c r="N39" s="46">
        <v>1625</v>
      </c>
      <c r="O39" s="46">
        <v>2091</v>
      </c>
      <c r="P39" s="46">
        <f>226+211</f>
        <v>437</v>
      </c>
    </row>
    <row r="40" spans="6:16" x14ac:dyDescent="0.25">
      <c r="F40" s="302" t="s">
        <v>1151</v>
      </c>
      <c r="G40" s="46">
        <v>18094</v>
      </c>
      <c r="H40" s="46">
        <v>5115</v>
      </c>
      <c r="I40" s="46">
        <v>5075</v>
      </c>
      <c r="J40" s="46">
        <v>21170</v>
      </c>
      <c r="K40" s="46">
        <v>10493</v>
      </c>
      <c r="L40" s="46">
        <v>8519</v>
      </c>
      <c r="M40" s="46">
        <v>7044</v>
      </c>
      <c r="N40" s="46">
        <v>1759</v>
      </c>
      <c r="O40" s="46">
        <v>1948</v>
      </c>
      <c r="P40" s="46">
        <f>289+216</f>
        <v>505</v>
      </c>
    </row>
    <row r="45" spans="6:16" x14ac:dyDescent="0.25">
      <c r="F45" s="303" t="s">
        <v>1168</v>
      </c>
    </row>
    <row r="47" spans="6:16" x14ac:dyDescent="0.25">
      <c r="F47" t="s">
        <v>1169</v>
      </c>
      <c r="G47" t="str">
        <f>Input!C31</f>
        <v>[Not Applicable]</v>
      </c>
      <c r="H47" t="s">
        <v>1170</v>
      </c>
      <c r="I47" t="s">
        <v>1171</v>
      </c>
      <c r="J47" t="s">
        <v>1172</v>
      </c>
    </row>
    <row r="48" spans="6:16" x14ac:dyDescent="0.25">
      <c r="F48" t="s">
        <v>1155</v>
      </c>
      <c r="G48" s="304" t="e">
        <f>VLOOKUP($G$47,$F$32:$P$40,2,FALSE)</f>
        <v>#N/A</v>
      </c>
      <c r="H48">
        <f>Input!$C$30</f>
        <v>0</v>
      </c>
      <c r="I48" s="305">
        <f>Input!$C$40</f>
        <v>1</v>
      </c>
      <c r="J48" s="46" t="e">
        <f>G48*H48*I48</f>
        <v>#N/A</v>
      </c>
    </row>
    <row r="49" spans="6:16" x14ac:dyDescent="0.25">
      <c r="F49" t="s">
        <v>1156</v>
      </c>
      <c r="G49" s="304" t="e">
        <f>VLOOKUP($G$47,$F$32:$P$40,3,FALSE)</f>
        <v>#N/A</v>
      </c>
      <c r="H49">
        <f>Input!$C$30</f>
        <v>0</v>
      </c>
      <c r="I49" s="305">
        <f>Input!$C$40</f>
        <v>1</v>
      </c>
      <c r="J49" s="46" t="e">
        <f t="shared" ref="J49:J57" si="1">G49*H49*I49</f>
        <v>#N/A</v>
      </c>
    </row>
    <row r="50" spans="6:16" x14ac:dyDescent="0.25">
      <c r="F50" t="s">
        <v>1157</v>
      </c>
      <c r="G50" s="304" t="e">
        <f>VLOOKUP($G$47,$F$32:$P$40,4,FALSE)</f>
        <v>#N/A</v>
      </c>
      <c r="H50">
        <f>Input!$C$30</f>
        <v>0</v>
      </c>
      <c r="I50" s="305">
        <f>Input!$C$40</f>
        <v>1</v>
      </c>
      <c r="J50" s="46" t="e">
        <f t="shared" si="1"/>
        <v>#N/A</v>
      </c>
    </row>
    <row r="51" spans="6:16" x14ac:dyDescent="0.25">
      <c r="F51" t="s">
        <v>1158</v>
      </c>
      <c r="G51" s="304" t="e">
        <f>VLOOKUP($G$47,$F$32:$P$40,5,FALSE)</f>
        <v>#N/A</v>
      </c>
      <c r="H51">
        <f>Input!$C$30</f>
        <v>0</v>
      </c>
      <c r="I51" s="305">
        <f>Input!$C$40</f>
        <v>1</v>
      </c>
      <c r="J51" s="46" t="e">
        <f t="shared" si="1"/>
        <v>#N/A</v>
      </c>
    </row>
    <row r="52" spans="6:16" x14ac:dyDescent="0.25">
      <c r="F52" t="s">
        <v>1159</v>
      </c>
      <c r="G52" s="304" t="e">
        <f>VLOOKUP($G$47,$F$32:$P$40,6,FALSE)</f>
        <v>#N/A</v>
      </c>
      <c r="H52">
        <f>Input!$C$30</f>
        <v>0</v>
      </c>
      <c r="I52" s="305">
        <f>Input!$C$40</f>
        <v>1</v>
      </c>
      <c r="J52" s="46" t="e">
        <f t="shared" si="1"/>
        <v>#N/A</v>
      </c>
    </row>
    <row r="53" spans="6:16" x14ac:dyDescent="0.25">
      <c r="F53" t="s">
        <v>1160</v>
      </c>
      <c r="G53" s="304" t="e">
        <f>VLOOKUP($G$47,$F$32:$P$40,7,FALSE)</f>
        <v>#N/A</v>
      </c>
      <c r="H53">
        <f>Input!$C$30</f>
        <v>0</v>
      </c>
      <c r="I53" s="305">
        <f>Input!$C$40</f>
        <v>1</v>
      </c>
      <c r="J53" s="46" t="e">
        <f t="shared" si="1"/>
        <v>#N/A</v>
      </c>
    </row>
    <row r="54" spans="6:16" x14ac:dyDescent="0.25">
      <c r="F54" t="s">
        <v>1161</v>
      </c>
      <c r="G54" s="304" t="e">
        <f>VLOOKUP($G$47,$F$32:$P$40,8,FALSE)</f>
        <v>#N/A</v>
      </c>
      <c r="H54">
        <f>Input!$C$30</f>
        <v>0</v>
      </c>
      <c r="I54" s="305">
        <f>Input!$C$40</f>
        <v>1</v>
      </c>
      <c r="J54" s="46" t="e">
        <f t="shared" si="1"/>
        <v>#N/A</v>
      </c>
    </row>
    <row r="55" spans="6:16" x14ac:dyDescent="0.25">
      <c r="F55" t="s">
        <v>1162</v>
      </c>
      <c r="G55" s="304" t="e">
        <f>VLOOKUP($G$47,$F$32:$P$40,9,FALSE)</f>
        <v>#N/A</v>
      </c>
      <c r="H55">
        <f>Input!$C$30</f>
        <v>0</v>
      </c>
      <c r="I55" s="305">
        <f>Input!$C$40</f>
        <v>1</v>
      </c>
      <c r="J55" s="46" t="e">
        <f t="shared" si="1"/>
        <v>#N/A</v>
      </c>
    </row>
    <row r="56" spans="6:16" x14ac:dyDescent="0.25">
      <c r="F56" t="s">
        <v>1163</v>
      </c>
      <c r="G56" s="304" t="e">
        <f>VLOOKUP($G$47,$F$32:$P$40,10,FALSE)</f>
        <v>#N/A</v>
      </c>
      <c r="H56">
        <f>Input!$C$30</f>
        <v>0</v>
      </c>
      <c r="I56" s="305">
        <f>Input!$C$40</f>
        <v>1</v>
      </c>
      <c r="J56" s="46" t="e">
        <f t="shared" si="1"/>
        <v>#N/A</v>
      </c>
    </row>
    <row r="57" spans="6:16" x14ac:dyDescent="0.25">
      <c r="F57" t="s">
        <v>1164</v>
      </c>
      <c r="G57" s="304" t="e">
        <f>VLOOKUP($G$47,$F$32:$P$40,11,FALSE)</f>
        <v>#N/A</v>
      </c>
      <c r="H57">
        <f>Input!$C$30</f>
        <v>0</v>
      </c>
      <c r="I57" s="305">
        <f>Input!$C$40</f>
        <v>1</v>
      </c>
      <c r="J57" s="46" t="e">
        <f t="shared" si="1"/>
        <v>#N/A</v>
      </c>
    </row>
    <row r="58" spans="6:16" x14ac:dyDescent="0.25">
      <c r="F58" t="s">
        <v>1176</v>
      </c>
      <c r="G58" t="e">
        <f>SUM(G48:G57)</f>
        <v>#N/A</v>
      </c>
      <c r="I58" s="305"/>
      <c r="J58" s="313" t="e">
        <f>SUM(J48:J57)</f>
        <v>#N/A</v>
      </c>
    </row>
    <row r="59" spans="6:16" x14ac:dyDescent="0.25">
      <c r="I59" s="305"/>
    </row>
    <row r="60" spans="6:16" x14ac:dyDescent="0.25">
      <c r="F60" s="303" t="s">
        <v>1173</v>
      </c>
      <c r="I60" s="305"/>
    </row>
    <row r="61" spans="6:16" x14ac:dyDescent="0.25">
      <c r="I61" s="305"/>
    </row>
    <row r="62" spans="6:16" x14ac:dyDescent="0.25">
      <c r="F62" t="s">
        <v>1169</v>
      </c>
      <c r="G62" t="str">
        <f>Input!C37</f>
        <v>[Not Applicable]</v>
      </c>
      <c r="H62" t="s">
        <v>1174</v>
      </c>
      <c r="I62" s="305"/>
      <c r="J62" t="s">
        <v>17</v>
      </c>
      <c r="L62" t="s">
        <v>1169</v>
      </c>
      <c r="M62" t="s">
        <v>985</v>
      </c>
      <c r="N62" t="s">
        <v>1174</v>
      </c>
      <c r="O62" s="305"/>
      <c r="P62" t="s">
        <v>17</v>
      </c>
    </row>
    <row r="63" spans="6:16" x14ac:dyDescent="0.25">
      <c r="F63" t="s">
        <v>1155</v>
      </c>
      <c r="G63" t="e">
        <f>VLOOKUP($G$62,$F$32:$P$40,2,FALSE)</f>
        <v>#N/A</v>
      </c>
      <c r="H63">
        <f>Input!$C$36</f>
        <v>0</v>
      </c>
      <c r="I63" s="305">
        <f>Input!$C$40</f>
        <v>1</v>
      </c>
      <c r="J63" s="46" t="e">
        <f>G63*H63*I63</f>
        <v>#N/A</v>
      </c>
      <c r="L63" t="s">
        <v>1155</v>
      </c>
      <c r="M63">
        <f>IFERROR(G63,0)</f>
        <v>0</v>
      </c>
      <c r="N63">
        <f>H63</f>
        <v>0</v>
      </c>
      <c r="O63" s="305">
        <f>I63</f>
        <v>1</v>
      </c>
      <c r="P63" s="46">
        <f>M63*N63*O63</f>
        <v>0</v>
      </c>
    </row>
    <row r="64" spans="6:16" x14ac:dyDescent="0.25">
      <c r="F64" t="s">
        <v>1156</v>
      </c>
      <c r="G64" t="e">
        <f>VLOOKUP($G$62,$F$32:$P$40,3,FALSE)</f>
        <v>#N/A</v>
      </c>
      <c r="H64">
        <f>Input!$C$36</f>
        <v>0</v>
      </c>
      <c r="I64" s="305">
        <f>Input!$C$40</f>
        <v>1</v>
      </c>
      <c r="J64" s="46" t="e">
        <f t="shared" ref="J64:J72" si="2">G64*H64*I64</f>
        <v>#N/A</v>
      </c>
      <c r="L64" t="s">
        <v>1156</v>
      </c>
      <c r="M64">
        <f t="shared" ref="M64:M73" si="3">IFERROR(G64,0)</f>
        <v>0</v>
      </c>
      <c r="N64">
        <f t="shared" ref="N64:N72" si="4">H64</f>
        <v>0</v>
      </c>
      <c r="O64" s="305">
        <f t="shared" ref="O64:O72" si="5">I64</f>
        <v>1</v>
      </c>
      <c r="P64" s="46">
        <f t="shared" ref="P64:P72" si="6">M64*N64*O64</f>
        <v>0</v>
      </c>
    </row>
    <row r="65" spans="6:16" x14ac:dyDescent="0.25">
      <c r="F65" t="s">
        <v>1157</v>
      </c>
      <c r="G65" t="e">
        <f>VLOOKUP($G$62,$F$32:$P$40,4,FALSE)</f>
        <v>#N/A</v>
      </c>
      <c r="H65">
        <f>Input!$C$36</f>
        <v>0</v>
      </c>
      <c r="I65" s="305">
        <f>Input!$C$40</f>
        <v>1</v>
      </c>
      <c r="J65" s="46" t="e">
        <f t="shared" si="2"/>
        <v>#N/A</v>
      </c>
      <c r="L65" t="s">
        <v>1157</v>
      </c>
      <c r="M65">
        <f t="shared" si="3"/>
        <v>0</v>
      </c>
      <c r="N65">
        <f t="shared" si="4"/>
        <v>0</v>
      </c>
      <c r="O65" s="305">
        <f t="shared" si="5"/>
        <v>1</v>
      </c>
      <c r="P65" s="46">
        <f t="shared" si="6"/>
        <v>0</v>
      </c>
    </row>
    <row r="66" spans="6:16" x14ac:dyDescent="0.25">
      <c r="F66" t="s">
        <v>1158</v>
      </c>
      <c r="G66" t="e">
        <f>VLOOKUP($G$62,$F$32:$P$40,5,FALSE)</f>
        <v>#N/A</v>
      </c>
      <c r="H66">
        <f>Input!$C$36</f>
        <v>0</v>
      </c>
      <c r="I66" s="305">
        <f>Input!$C$40</f>
        <v>1</v>
      </c>
      <c r="J66" s="46" t="e">
        <f t="shared" si="2"/>
        <v>#N/A</v>
      </c>
      <c r="L66" t="s">
        <v>1158</v>
      </c>
      <c r="M66">
        <f t="shared" si="3"/>
        <v>0</v>
      </c>
      <c r="N66">
        <f t="shared" si="4"/>
        <v>0</v>
      </c>
      <c r="O66" s="305">
        <f t="shared" si="5"/>
        <v>1</v>
      </c>
      <c r="P66" s="46">
        <f t="shared" si="6"/>
        <v>0</v>
      </c>
    </row>
    <row r="67" spans="6:16" x14ac:dyDescent="0.25">
      <c r="F67" t="s">
        <v>1159</v>
      </c>
      <c r="G67" t="e">
        <f>VLOOKUP($G$62,$F$32:$P$40,6,FALSE)</f>
        <v>#N/A</v>
      </c>
      <c r="H67">
        <f>Input!$C$36</f>
        <v>0</v>
      </c>
      <c r="I67" s="305">
        <f>Input!$C$40</f>
        <v>1</v>
      </c>
      <c r="J67" s="46" t="e">
        <f t="shared" si="2"/>
        <v>#N/A</v>
      </c>
      <c r="L67" t="s">
        <v>1159</v>
      </c>
      <c r="M67">
        <f t="shared" si="3"/>
        <v>0</v>
      </c>
      <c r="N67">
        <f t="shared" si="4"/>
        <v>0</v>
      </c>
      <c r="O67" s="305">
        <f t="shared" si="5"/>
        <v>1</v>
      </c>
      <c r="P67" s="46">
        <f t="shared" si="6"/>
        <v>0</v>
      </c>
    </row>
    <row r="68" spans="6:16" x14ac:dyDescent="0.25">
      <c r="F68" t="s">
        <v>1160</v>
      </c>
      <c r="G68" t="e">
        <f>VLOOKUP($G$62,$F$32:$P$40,7,FALSE)</f>
        <v>#N/A</v>
      </c>
      <c r="H68">
        <f>Input!$C$36</f>
        <v>0</v>
      </c>
      <c r="I68" s="305">
        <f>Input!$C$40</f>
        <v>1</v>
      </c>
      <c r="J68" s="46" t="e">
        <f t="shared" si="2"/>
        <v>#N/A</v>
      </c>
      <c r="L68" t="s">
        <v>1160</v>
      </c>
      <c r="M68">
        <f t="shared" si="3"/>
        <v>0</v>
      </c>
      <c r="N68">
        <f t="shared" si="4"/>
        <v>0</v>
      </c>
      <c r="O68" s="305">
        <f t="shared" si="5"/>
        <v>1</v>
      </c>
      <c r="P68" s="46">
        <f t="shared" si="6"/>
        <v>0</v>
      </c>
    </row>
    <row r="69" spans="6:16" x14ac:dyDescent="0.25">
      <c r="F69" t="s">
        <v>1161</v>
      </c>
      <c r="G69" t="e">
        <f>VLOOKUP($G$62,$F$32:$P$40,8,FALSE)</f>
        <v>#N/A</v>
      </c>
      <c r="H69">
        <f>Input!$C$36</f>
        <v>0</v>
      </c>
      <c r="I69" s="305">
        <f>Input!$C$40</f>
        <v>1</v>
      </c>
      <c r="J69" s="46" t="e">
        <f t="shared" si="2"/>
        <v>#N/A</v>
      </c>
      <c r="L69" t="s">
        <v>1161</v>
      </c>
      <c r="M69">
        <f t="shared" si="3"/>
        <v>0</v>
      </c>
      <c r="N69">
        <f t="shared" si="4"/>
        <v>0</v>
      </c>
      <c r="O69" s="305">
        <f t="shared" si="5"/>
        <v>1</v>
      </c>
      <c r="P69" s="46">
        <f t="shared" si="6"/>
        <v>0</v>
      </c>
    </row>
    <row r="70" spans="6:16" x14ac:dyDescent="0.25">
      <c r="F70" t="s">
        <v>1162</v>
      </c>
      <c r="G70" t="e">
        <f>VLOOKUP($G$62,$F$32:$P$40,9,FALSE)</f>
        <v>#N/A</v>
      </c>
      <c r="H70">
        <f>Input!$C$36</f>
        <v>0</v>
      </c>
      <c r="I70" s="305">
        <f>Input!$C$40</f>
        <v>1</v>
      </c>
      <c r="J70" s="46" t="e">
        <f t="shared" si="2"/>
        <v>#N/A</v>
      </c>
      <c r="L70" t="s">
        <v>1162</v>
      </c>
      <c r="M70">
        <f t="shared" si="3"/>
        <v>0</v>
      </c>
      <c r="N70">
        <f t="shared" si="4"/>
        <v>0</v>
      </c>
      <c r="O70" s="305">
        <f t="shared" si="5"/>
        <v>1</v>
      </c>
      <c r="P70" s="46">
        <f t="shared" si="6"/>
        <v>0</v>
      </c>
    </row>
    <row r="71" spans="6:16" x14ac:dyDescent="0.25">
      <c r="F71" t="s">
        <v>1163</v>
      </c>
      <c r="G71" t="e">
        <f>VLOOKUP($G$62,$F$32:$P$40,10,FALSE)</f>
        <v>#N/A</v>
      </c>
      <c r="H71">
        <f>Input!$C$36</f>
        <v>0</v>
      </c>
      <c r="I71" s="305">
        <f>Input!$C$40</f>
        <v>1</v>
      </c>
      <c r="J71" s="46" t="e">
        <f t="shared" si="2"/>
        <v>#N/A</v>
      </c>
      <c r="L71" t="s">
        <v>1163</v>
      </c>
      <c r="M71">
        <f t="shared" si="3"/>
        <v>0</v>
      </c>
      <c r="N71">
        <f t="shared" si="4"/>
        <v>0</v>
      </c>
      <c r="O71" s="305">
        <f t="shared" si="5"/>
        <v>1</v>
      </c>
      <c r="P71" s="46">
        <f t="shared" si="6"/>
        <v>0</v>
      </c>
    </row>
    <row r="72" spans="6:16" x14ac:dyDescent="0.25">
      <c r="F72" t="s">
        <v>1164</v>
      </c>
      <c r="G72" t="e">
        <f>VLOOKUP($G$62,$F$32:$P$40,11,FALSE)</f>
        <v>#N/A</v>
      </c>
      <c r="H72">
        <f>Input!$C$36</f>
        <v>0</v>
      </c>
      <c r="I72" s="305">
        <f>Input!$C$40</f>
        <v>1</v>
      </c>
      <c r="J72" s="46" t="e">
        <f t="shared" si="2"/>
        <v>#N/A</v>
      </c>
      <c r="L72" t="s">
        <v>1164</v>
      </c>
      <c r="M72">
        <f t="shared" si="3"/>
        <v>0</v>
      </c>
      <c r="N72">
        <f t="shared" si="4"/>
        <v>0</v>
      </c>
      <c r="O72" s="305">
        <f t="shared" si="5"/>
        <v>1</v>
      </c>
      <c r="P72" s="46">
        <f t="shared" si="6"/>
        <v>0</v>
      </c>
    </row>
    <row r="73" spans="6:16" x14ac:dyDescent="0.25">
      <c r="F73" t="s">
        <v>1176</v>
      </c>
      <c r="G73" t="e">
        <f>SUM(G63:G72)</f>
        <v>#N/A</v>
      </c>
      <c r="J73" s="313" t="e">
        <f>SUM(J63:J72)</f>
        <v>#N/A</v>
      </c>
      <c r="L73" t="s">
        <v>1176</v>
      </c>
      <c r="M73">
        <f t="shared" si="3"/>
        <v>0</v>
      </c>
      <c r="P73" s="313">
        <f>SUM(P63:P72)</f>
        <v>0</v>
      </c>
    </row>
    <row r="75" spans="6:16" x14ac:dyDescent="0.25">
      <c r="F75" s="303" t="s">
        <v>1175</v>
      </c>
      <c r="I75" s="303" t="s">
        <v>32</v>
      </c>
      <c r="J75" s="303" t="s">
        <v>34</v>
      </c>
      <c r="K75" s="303" t="s">
        <v>1188</v>
      </c>
    </row>
    <row r="76" spans="6:16" x14ac:dyDescent="0.25">
      <c r="F76" t="s">
        <v>1155</v>
      </c>
      <c r="G76" s="46" t="e">
        <f>J48+P63</f>
        <v>#N/A</v>
      </c>
      <c r="I76">
        <v>445110</v>
      </c>
      <c r="J76" t="s">
        <v>1177</v>
      </c>
      <c r="K76" s="46" t="e">
        <f>G76/2</f>
        <v>#N/A</v>
      </c>
    </row>
    <row r="77" spans="6:16" x14ac:dyDescent="0.25">
      <c r="F77" t="s">
        <v>1156</v>
      </c>
      <c r="G77" s="46" t="e">
        <f t="shared" ref="G77:G85" si="7">J49+P64</f>
        <v>#N/A</v>
      </c>
      <c r="I77">
        <v>722511</v>
      </c>
      <c r="J77" t="s">
        <v>1178</v>
      </c>
      <c r="K77" s="46" t="e">
        <f>G76/2</f>
        <v>#N/A</v>
      </c>
    </row>
    <row r="78" spans="6:16" x14ac:dyDescent="0.25">
      <c r="F78" t="s">
        <v>1157</v>
      </c>
      <c r="G78" s="46" t="e">
        <f t="shared" si="7"/>
        <v>#N/A</v>
      </c>
      <c r="I78">
        <v>449110</v>
      </c>
      <c r="J78" t="s">
        <v>1179</v>
      </c>
      <c r="K78" s="46" t="e">
        <f>G77</f>
        <v>#N/A</v>
      </c>
    </row>
    <row r="79" spans="6:16" x14ac:dyDescent="0.25">
      <c r="F79" t="s">
        <v>1158</v>
      </c>
      <c r="G79" s="46" t="e">
        <f t="shared" si="7"/>
        <v>#N/A</v>
      </c>
      <c r="I79">
        <v>458110</v>
      </c>
      <c r="J79" t="s">
        <v>1180</v>
      </c>
      <c r="K79" s="46" t="e">
        <f>G78</f>
        <v>#N/A</v>
      </c>
    </row>
    <row r="80" spans="6:16" x14ac:dyDescent="0.25">
      <c r="F80" t="s">
        <v>1159</v>
      </c>
      <c r="G80" s="46" t="e">
        <f t="shared" si="7"/>
        <v>#N/A</v>
      </c>
      <c r="I80">
        <v>441110</v>
      </c>
      <c r="J80" t="s">
        <v>1181</v>
      </c>
      <c r="K80" s="46" t="e">
        <f>G79/2</f>
        <v>#N/A</v>
      </c>
    </row>
    <row r="81" spans="1:47" x14ac:dyDescent="0.25">
      <c r="F81" t="s">
        <v>1160</v>
      </c>
      <c r="G81" s="46" t="e">
        <f t="shared" si="7"/>
        <v>#N/A</v>
      </c>
      <c r="I81">
        <v>811111</v>
      </c>
      <c r="J81" t="s">
        <v>1182</v>
      </c>
      <c r="K81" s="46" t="e">
        <f>G79/2</f>
        <v>#N/A</v>
      </c>
    </row>
    <row r="82" spans="1:47" x14ac:dyDescent="0.25">
      <c r="F82" t="s">
        <v>1161</v>
      </c>
      <c r="G82" s="46" t="e">
        <f t="shared" si="7"/>
        <v>#N/A</v>
      </c>
      <c r="I82">
        <v>621111</v>
      </c>
      <c r="J82" t="s">
        <v>1183</v>
      </c>
      <c r="K82" s="46" t="e">
        <f>G80/2</f>
        <v>#N/A</v>
      </c>
    </row>
    <row r="83" spans="1:47" x14ac:dyDescent="0.25">
      <c r="F83" t="s">
        <v>1162</v>
      </c>
      <c r="G83" s="46" t="e">
        <f t="shared" si="7"/>
        <v>#N/A</v>
      </c>
      <c r="I83">
        <v>622110</v>
      </c>
      <c r="J83" t="s">
        <v>1184</v>
      </c>
      <c r="K83" s="46" t="e">
        <f>G80/2</f>
        <v>#N/A</v>
      </c>
    </row>
    <row r="84" spans="1:47" x14ac:dyDescent="0.25">
      <c r="F84" t="s">
        <v>1163</v>
      </c>
      <c r="G84" s="46" t="e">
        <f t="shared" si="7"/>
        <v>#N/A</v>
      </c>
      <c r="I84">
        <v>512131</v>
      </c>
      <c r="J84" t="s">
        <v>1185</v>
      </c>
      <c r="K84" s="46" t="e">
        <f>G81</f>
        <v>#N/A</v>
      </c>
    </row>
    <row r="85" spans="1:47" x14ac:dyDescent="0.25">
      <c r="F85" t="s">
        <v>1164</v>
      </c>
      <c r="G85" s="46" t="e">
        <f t="shared" si="7"/>
        <v>#N/A</v>
      </c>
      <c r="I85">
        <v>455219</v>
      </c>
      <c r="J85" t="s">
        <v>1186</v>
      </c>
      <c r="K85" s="46" t="e">
        <f>G83+G84+G85</f>
        <v>#N/A</v>
      </c>
    </row>
    <row r="86" spans="1:47" x14ac:dyDescent="0.25">
      <c r="G86" s="313" t="e">
        <f>J58+P73</f>
        <v>#N/A</v>
      </c>
      <c r="I86">
        <v>611310</v>
      </c>
      <c r="J86" t="s">
        <v>1187</v>
      </c>
      <c r="K86" s="46" t="e">
        <f>G82</f>
        <v>#N/A</v>
      </c>
    </row>
    <row r="87" spans="1:47" x14ac:dyDescent="0.25">
      <c r="I87" t="s">
        <v>1176</v>
      </c>
      <c r="K87" s="313" t="e">
        <f>SUM(K76:K86)</f>
        <v>#N/A</v>
      </c>
    </row>
    <row r="90" spans="1:47" ht="16.5" x14ac:dyDescent="0.25">
      <c r="A90" s="470" t="s">
        <v>1189</v>
      </c>
      <c r="B90" s="470"/>
      <c r="C90" s="470"/>
      <c r="D90" s="470"/>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row>
    <row r="91" spans="1:47" ht="16.5" x14ac:dyDescent="0.25">
      <c r="A91" s="23"/>
      <c r="B91" s="23"/>
      <c r="C91" s="23"/>
      <c r="D91" s="23"/>
    </row>
    <row r="92" spans="1:47" ht="16.5" x14ac:dyDescent="0.3">
      <c r="A92" s="23" t="s">
        <v>1177</v>
      </c>
      <c r="B92" s="23"/>
      <c r="C92" s="23"/>
      <c r="D92" s="23"/>
      <c r="H92" s="23" t="s">
        <v>1178</v>
      </c>
      <c r="I92" s="23"/>
      <c r="J92" s="23"/>
      <c r="K92" s="23"/>
      <c r="O92" s="23" t="s">
        <v>1190</v>
      </c>
      <c r="P92" s="23"/>
      <c r="Q92" s="23"/>
      <c r="R92" s="23"/>
      <c r="X92" s="1"/>
      <c r="Y92" s="1" t="s">
        <v>84</v>
      </c>
      <c r="Z92" s="1" t="s">
        <v>85</v>
      </c>
      <c r="AA92" s="1" t="s">
        <v>87</v>
      </c>
      <c r="AB92" s="1" t="s">
        <v>88</v>
      </c>
      <c r="AC92" s="1" t="s">
        <v>1004</v>
      </c>
      <c r="AD92" s="1" t="s">
        <v>82</v>
      </c>
      <c r="AE92" s="1"/>
    </row>
    <row r="93" spans="1:47" ht="16.5" x14ac:dyDescent="0.3">
      <c r="A93" s="1"/>
      <c r="B93" s="20" t="s">
        <v>978</v>
      </c>
      <c r="C93" s="1" t="s">
        <v>15</v>
      </c>
      <c r="D93" s="1" t="s">
        <v>16</v>
      </c>
      <c r="E93" s="1" t="s">
        <v>977</v>
      </c>
      <c r="F93" s="1" t="s">
        <v>17</v>
      </c>
      <c r="H93" s="1"/>
      <c r="I93" s="20" t="s">
        <v>978</v>
      </c>
      <c r="J93" s="1" t="s">
        <v>15</v>
      </c>
      <c r="K93" s="1" t="s">
        <v>16</v>
      </c>
      <c r="L93" s="1" t="s">
        <v>977</v>
      </c>
      <c r="M93" s="1" t="s">
        <v>17</v>
      </c>
      <c r="O93" s="1"/>
      <c r="P93" s="20" t="s">
        <v>978</v>
      </c>
      <c r="Q93" s="1" t="s">
        <v>15</v>
      </c>
      <c r="R93" s="1" t="s">
        <v>16</v>
      </c>
      <c r="S93" s="1" t="s">
        <v>977</v>
      </c>
      <c r="T93" s="1" t="s">
        <v>17</v>
      </c>
      <c r="U93" s="1"/>
      <c r="V93" s="1"/>
      <c r="X93" s="303" t="s">
        <v>1177</v>
      </c>
      <c r="Y93" s="56" t="e">
        <f>E102</f>
        <v>#N/A</v>
      </c>
      <c r="Z93" s="56" t="e">
        <f>F102</f>
        <v>#N/A</v>
      </c>
      <c r="AA93" s="57" t="e">
        <f>E103</f>
        <v>#N/A</v>
      </c>
      <c r="AB93" s="57" t="e">
        <f>F103</f>
        <v>#N/A</v>
      </c>
      <c r="AC93" s="57" t="e">
        <f>E104</f>
        <v>#N/A</v>
      </c>
      <c r="AD93" s="57" t="e">
        <f>F104</f>
        <v>#N/A</v>
      </c>
      <c r="AE93" s="1"/>
    </row>
    <row r="94" spans="1:47" ht="16.5" x14ac:dyDescent="0.3">
      <c r="A94" s="1" t="s">
        <v>14</v>
      </c>
      <c r="B94" s="17" t="e">
        <f>B96*B99</f>
        <v>#N/A</v>
      </c>
      <c r="C94" s="18" t="e">
        <f>$B$94*B107</f>
        <v>#N/A</v>
      </c>
      <c r="D94" s="136" t="e">
        <f>$B$94*B108</f>
        <v>#N/A</v>
      </c>
      <c r="E94" s="136" t="e">
        <f>$B$94*B109</f>
        <v>#N/A</v>
      </c>
      <c r="F94" s="19" t="e">
        <f>SUM(B94:E94)</f>
        <v>#N/A</v>
      </c>
      <c r="G94" s="12"/>
      <c r="H94" s="1" t="s">
        <v>14</v>
      </c>
      <c r="I94" s="17" t="e">
        <f>I96*I99</f>
        <v>#N/A</v>
      </c>
      <c r="J94" s="18" t="e">
        <f>$I$94*I107</f>
        <v>#N/A</v>
      </c>
      <c r="K94" s="38" t="e">
        <f>$I$94*I108</f>
        <v>#N/A</v>
      </c>
      <c r="L94" s="38" t="e">
        <f>$I$94*I109</f>
        <v>#N/A</v>
      </c>
      <c r="M94" s="19" t="e">
        <f>SUM(I94:L94)</f>
        <v>#N/A</v>
      </c>
      <c r="O94" s="1" t="s">
        <v>14</v>
      </c>
      <c r="P94" s="18" t="e">
        <f>P96*P99</f>
        <v>#N/A</v>
      </c>
      <c r="Q94" s="38" t="e">
        <f>P94*P107</f>
        <v>#N/A</v>
      </c>
      <c r="R94" s="38" t="e">
        <f>P94*P108</f>
        <v>#N/A</v>
      </c>
      <c r="S94" s="38" t="e">
        <f>P94*P109</f>
        <v>#N/A</v>
      </c>
      <c r="T94" s="19" t="e">
        <f>SUM(P94:S94)</f>
        <v>#N/A</v>
      </c>
      <c r="U94" s="307"/>
      <c r="V94" s="307"/>
      <c r="X94" s="303" t="s">
        <v>1178</v>
      </c>
      <c r="Y94" s="56" t="e">
        <f>L102</f>
        <v>#N/A</v>
      </c>
      <c r="Z94" s="56" t="e">
        <f>M102</f>
        <v>#N/A</v>
      </c>
      <c r="AA94" s="57" t="e">
        <f>L103</f>
        <v>#N/A</v>
      </c>
      <c r="AB94" s="57" t="e">
        <f>M103</f>
        <v>#N/A</v>
      </c>
      <c r="AC94" s="57" t="e">
        <f>L104</f>
        <v>#N/A</v>
      </c>
      <c r="AD94" s="57" t="e">
        <f>M104</f>
        <v>#N/A</v>
      </c>
      <c r="AE94" s="1"/>
    </row>
    <row r="95" spans="1:47" ht="16.5" x14ac:dyDescent="0.3">
      <c r="A95" s="1" t="s">
        <v>23</v>
      </c>
      <c r="B95" s="15" t="e">
        <f>B96*B100</f>
        <v>#N/A</v>
      </c>
      <c r="C95" s="15" t="e">
        <f>$B$95*B110</f>
        <v>#N/A</v>
      </c>
      <c r="D95" s="15" t="e">
        <f>$B$95*B111</f>
        <v>#N/A</v>
      </c>
      <c r="E95" s="15" t="e">
        <f>$B$95*B112</f>
        <v>#N/A</v>
      </c>
      <c r="F95" s="24" t="e">
        <f>SUM(B95:E95)</f>
        <v>#N/A</v>
      </c>
      <c r="G95" s="12"/>
      <c r="H95" s="1" t="s">
        <v>23</v>
      </c>
      <c r="I95" s="15" t="e">
        <f>I96*I100</f>
        <v>#N/A</v>
      </c>
      <c r="J95" s="15" t="e">
        <f>$I$95*I110</f>
        <v>#N/A</v>
      </c>
      <c r="K95" s="15" t="e">
        <f>$I$95*I111</f>
        <v>#N/A</v>
      </c>
      <c r="L95" s="15" t="e">
        <f>$I$95*I112</f>
        <v>#N/A</v>
      </c>
      <c r="M95" s="24" t="e">
        <f>SUM(I95:L95)</f>
        <v>#N/A</v>
      </c>
      <c r="O95" s="1" t="s">
        <v>23</v>
      </c>
      <c r="P95" s="15" t="e">
        <f>P96*P100</f>
        <v>#N/A</v>
      </c>
      <c r="Q95" s="15" t="e">
        <f>P95*P110</f>
        <v>#N/A</v>
      </c>
      <c r="R95" s="15" t="e">
        <f>P95*P111</f>
        <v>#N/A</v>
      </c>
      <c r="S95" s="15" t="e">
        <f>P95*P112</f>
        <v>#N/A</v>
      </c>
      <c r="T95" s="24" t="e">
        <f>SUM(P95:S95)</f>
        <v>#N/A</v>
      </c>
      <c r="U95" s="308"/>
      <c r="V95" s="308"/>
      <c r="X95" s="303" t="s">
        <v>1179</v>
      </c>
      <c r="Y95" s="51" t="e">
        <f>S102</f>
        <v>#N/A</v>
      </c>
      <c r="Z95" s="51" t="e">
        <f>T102</f>
        <v>#N/A</v>
      </c>
      <c r="AA95" s="51" t="e">
        <f>S103</f>
        <v>#N/A</v>
      </c>
      <c r="AB95" s="51" t="e">
        <f>T103</f>
        <v>#N/A</v>
      </c>
      <c r="AC95" s="57" t="e">
        <f>S104</f>
        <v>#N/A</v>
      </c>
      <c r="AD95" s="57" t="e">
        <f>T104</f>
        <v>#N/A</v>
      </c>
      <c r="AE95" s="1"/>
    </row>
    <row r="96" spans="1:47" ht="16.5" x14ac:dyDescent="0.3">
      <c r="A96" s="1" t="s">
        <v>22</v>
      </c>
      <c r="B96" s="14" t="e">
        <f>K76</f>
        <v>#N/A</v>
      </c>
      <c r="C96" s="14" t="e">
        <f>$B$96*B104</f>
        <v>#N/A</v>
      </c>
      <c r="D96" s="15" t="e">
        <f>$B$96*B105</f>
        <v>#N/A</v>
      </c>
      <c r="E96" s="16" t="e">
        <f>$B$96*B106</f>
        <v>#N/A</v>
      </c>
      <c r="F96" s="24" t="e">
        <f>SUM(B96:E96)</f>
        <v>#N/A</v>
      </c>
      <c r="G96" s="12"/>
      <c r="H96" s="1" t="s">
        <v>22</v>
      </c>
      <c r="I96" s="14" t="e">
        <f>K77</f>
        <v>#N/A</v>
      </c>
      <c r="J96" s="14" t="e">
        <f>$I$96*I104</f>
        <v>#N/A</v>
      </c>
      <c r="K96" s="15" t="e">
        <f>$I$96*I105</f>
        <v>#N/A</v>
      </c>
      <c r="L96" s="16" t="e">
        <f>$I$96*I106</f>
        <v>#N/A</v>
      </c>
      <c r="M96" s="24" t="e">
        <f>SUM(I96:L96)</f>
        <v>#N/A</v>
      </c>
      <c r="O96" s="1" t="s">
        <v>22</v>
      </c>
      <c r="P96" s="14" t="e">
        <f>K78</f>
        <v>#N/A</v>
      </c>
      <c r="Q96" s="14" t="e">
        <f>P96*P104</f>
        <v>#N/A</v>
      </c>
      <c r="R96" s="15" t="e">
        <f>P96*P105</f>
        <v>#N/A</v>
      </c>
      <c r="S96" s="16" t="e">
        <f>P96*P106</f>
        <v>#N/A</v>
      </c>
      <c r="T96" s="24" t="e">
        <f>SUM(P96:S96)</f>
        <v>#N/A</v>
      </c>
      <c r="U96" s="308"/>
      <c r="V96" s="308"/>
      <c r="X96" s="303" t="s">
        <v>1180</v>
      </c>
      <c r="Y96" s="51" t="e">
        <f>E126</f>
        <v>#N/A</v>
      </c>
      <c r="Z96" s="51" t="e">
        <f>F126</f>
        <v>#N/A</v>
      </c>
      <c r="AA96" s="51" t="e">
        <f>E127</f>
        <v>#N/A</v>
      </c>
      <c r="AB96" s="51" t="e">
        <f>F127</f>
        <v>#N/A</v>
      </c>
      <c r="AC96" s="57" t="e">
        <f>E128</f>
        <v>#N/A</v>
      </c>
      <c r="AD96" s="57" t="e">
        <f>F128</f>
        <v>#N/A</v>
      </c>
    </row>
    <row r="97" spans="1:31" ht="16.5" x14ac:dyDescent="0.3">
      <c r="F97" s="21"/>
      <c r="M97" s="21"/>
      <c r="T97" s="21"/>
      <c r="X97" s="303" t="s">
        <v>1181</v>
      </c>
      <c r="Y97" s="51" t="e">
        <f>L126</f>
        <v>#N/A</v>
      </c>
      <c r="Z97" s="51" t="e">
        <f>M126</f>
        <v>#N/A</v>
      </c>
      <c r="AA97" s="51" t="e">
        <f>L127</f>
        <v>#N/A</v>
      </c>
      <c r="AB97" s="51" t="e">
        <f>M127</f>
        <v>#N/A</v>
      </c>
      <c r="AC97" s="57" t="e">
        <f>L128</f>
        <v>#N/A</v>
      </c>
      <c r="AD97" s="57" t="e">
        <f>M128</f>
        <v>#N/A</v>
      </c>
    </row>
    <row r="98" spans="1:31" ht="16.5" x14ac:dyDescent="0.3">
      <c r="A98" s="1" t="s">
        <v>32</v>
      </c>
      <c r="B98" s="13">
        <f>I76</f>
        <v>445110</v>
      </c>
      <c r="H98" s="1" t="s">
        <v>32</v>
      </c>
      <c r="I98" s="13">
        <f>I77</f>
        <v>722511</v>
      </c>
      <c r="O98" s="1" t="s">
        <v>32</v>
      </c>
      <c r="P98" s="13">
        <v>449110</v>
      </c>
      <c r="X98" s="303" t="s">
        <v>1182</v>
      </c>
      <c r="Y98" s="51" t="e">
        <f>S126</f>
        <v>#N/A</v>
      </c>
      <c r="Z98" s="51" t="e">
        <f>T126</f>
        <v>#N/A</v>
      </c>
      <c r="AA98" s="51" t="e">
        <f>S127</f>
        <v>#N/A</v>
      </c>
      <c r="AB98" s="51" t="e">
        <f>T127</f>
        <v>#N/A</v>
      </c>
      <c r="AC98" s="57" t="e">
        <f>S128</f>
        <v>#N/A</v>
      </c>
      <c r="AD98" s="57" t="e">
        <f>T128</f>
        <v>#N/A</v>
      </c>
    </row>
    <row r="99" spans="1:31" ht="16.5" x14ac:dyDescent="0.3">
      <c r="A99" s="1" t="s">
        <v>979</v>
      </c>
      <c r="B99" s="13">
        <f>VLOOKUP($B$98,Multipliers!$A$2:$T$948,16,FALSE)</f>
        <v>1.03008587211E-5</v>
      </c>
      <c r="H99" s="1" t="s">
        <v>979</v>
      </c>
      <c r="I99" s="13">
        <f>VLOOKUP($I$98,Multipliers!$A$2:$T$948,16,FALSE)</f>
        <v>1.3508221427E-5</v>
      </c>
      <c r="O99" s="1" t="s">
        <v>979</v>
      </c>
      <c r="P99" s="13">
        <f>VLOOKUP($P$98,Multipliers!$A$2:$T$948,16,FALSE)</f>
        <v>5.1520017172300001E-6</v>
      </c>
      <c r="X99" s="303" t="s">
        <v>1183</v>
      </c>
      <c r="Y99" s="51" t="e">
        <f>E152</f>
        <v>#N/A</v>
      </c>
      <c r="Z99" s="51" t="e">
        <f>F152</f>
        <v>#N/A</v>
      </c>
      <c r="AA99" s="51" t="e">
        <f>E153</f>
        <v>#N/A</v>
      </c>
      <c r="AB99" s="51" t="e">
        <f>F153</f>
        <v>#N/A</v>
      </c>
      <c r="AC99" s="57" t="e">
        <f>E154</f>
        <v>#N/A</v>
      </c>
      <c r="AD99" s="57" t="e">
        <f>F154</f>
        <v>#N/A</v>
      </c>
    </row>
    <row r="100" spans="1:31" ht="16.5" x14ac:dyDescent="0.3">
      <c r="A100" s="1" t="s">
        <v>980</v>
      </c>
      <c r="B100" s="306">
        <f>VLOOKUP($B$98,Multipliers!$A$2:$T$948,17,FALSE)</f>
        <v>0.35172568820700001</v>
      </c>
      <c r="H100" s="1" t="s">
        <v>980</v>
      </c>
      <c r="I100" s="13">
        <f>VLOOKUP($I$98,Multipliers!$A$2:$T$948,17,FALSE)</f>
        <v>0.329646616148</v>
      </c>
      <c r="O100" s="1" t="s">
        <v>980</v>
      </c>
      <c r="P100" s="13">
        <f>VLOOKUP($P$98,Multipliers!$A$2:$T$948,17,FALSE)</f>
        <v>0.31025668253700001</v>
      </c>
      <c r="X100" s="303" t="s">
        <v>1184</v>
      </c>
      <c r="Y100" s="51" t="e">
        <f>L152</f>
        <v>#N/A</v>
      </c>
      <c r="Z100" s="51" t="e">
        <f>M152</f>
        <v>#N/A</v>
      </c>
      <c r="AA100" s="51" t="e">
        <f>L153</f>
        <v>#N/A</v>
      </c>
      <c r="AB100" s="51" t="e">
        <f>M153</f>
        <v>#N/A</v>
      </c>
      <c r="AC100" s="57" t="e">
        <f>L154</f>
        <v>#N/A</v>
      </c>
      <c r="AD100" s="57" t="e">
        <f>M154</f>
        <v>#N/A</v>
      </c>
    </row>
    <row r="101" spans="1:31" ht="16.5" x14ac:dyDescent="0.3">
      <c r="D101" s="25"/>
      <c r="E101" s="25" t="s">
        <v>15</v>
      </c>
      <c r="F101" s="25" t="s">
        <v>16</v>
      </c>
      <c r="I101" s="21"/>
      <c r="K101" s="25"/>
      <c r="L101" s="25" t="s">
        <v>15</v>
      </c>
      <c r="M101" s="25" t="s">
        <v>16</v>
      </c>
      <c r="P101" s="21"/>
      <c r="R101" s="25"/>
      <c r="S101" s="25" t="s">
        <v>15</v>
      </c>
      <c r="T101" s="25" t="s">
        <v>16</v>
      </c>
      <c r="U101" s="309"/>
      <c r="V101" s="309"/>
      <c r="X101" s="303" t="s">
        <v>1185</v>
      </c>
      <c r="Y101" s="51" t="e">
        <f>S152</f>
        <v>#N/A</v>
      </c>
      <c r="Z101" s="51" t="e">
        <f>T152</f>
        <v>#N/A</v>
      </c>
      <c r="AA101" s="51" t="e">
        <f>S153</f>
        <v>#N/A</v>
      </c>
      <c r="AB101" s="51" t="e">
        <f>T153</f>
        <v>#N/A</v>
      </c>
      <c r="AC101" s="57" t="e">
        <f>S154</f>
        <v>#N/A</v>
      </c>
      <c r="AD101" s="57" t="e">
        <f>T154</f>
        <v>#N/A</v>
      </c>
    </row>
    <row r="102" spans="1:31" ht="16.5" x14ac:dyDescent="0.3">
      <c r="A102" s="1" t="s">
        <v>981</v>
      </c>
      <c r="D102" s="26" t="s">
        <v>14</v>
      </c>
      <c r="E102" s="28" t="e">
        <f>B94</f>
        <v>#N/A</v>
      </c>
      <c r="F102" s="28" t="e">
        <f>SUM(C94:E94)</f>
        <v>#N/A</v>
      </c>
      <c r="H102" s="1" t="s">
        <v>981</v>
      </c>
      <c r="K102" s="26" t="s">
        <v>14</v>
      </c>
      <c r="L102" s="28" t="e">
        <f>I94</f>
        <v>#N/A</v>
      </c>
      <c r="M102" s="28" t="e">
        <f>SUM(J94:L94)</f>
        <v>#N/A</v>
      </c>
      <c r="O102" s="1" t="s">
        <v>981</v>
      </c>
      <c r="R102" s="26" t="s">
        <v>14</v>
      </c>
      <c r="S102" s="28" t="e">
        <f>P94</f>
        <v>#N/A</v>
      </c>
      <c r="T102" s="28" t="e">
        <f>SUM(Q94:S94)</f>
        <v>#N/A</v>
      </c>
      <c r="U102" s="310"/>
      <c r="V102" s="310"/>
      <c r="X102" s="303" t="s">
        <v>1186</v>
      </c>
      <c r="Y102" s="51" t="e">
        <f>E177</f>
        <v>#N/A</v>
      </c>
      <c r="Z102" s="51" t="e">
        <f>F177</f>
        <v>#N/A</v>
      </c>
      <c r="AA102" s="51" t="e">
        <f>E178</f>
        <v>#N/A</v>
      </c>
      <c r="AB102" s="51" t="e">
        <f>F178</f>
        <v>#N/A</v>
      </c>
      <c r="AC102" s="57" t="e">
        <f>E179</f>
        <v>#N/A</v>
      </c>
      <c r="AD102" s="57" t="e">
        <f>F179</f>
        <v>#N/A</v>
      </c>
    </row>
    <row r="103" spans="1:31" ht="16.5" x14ac:dyDescent="0.3">
      <c r="B103" s="22"/>
      <c r="D103" s="26" t="s">
        <v>23</v>
      </c>
      <c r="E103" s="29" t="e">
        <f t="shared" ref="E103:E104" si="8">B95</f>
        <v>#N/A</v>
      </c>
      <c r="F103" s="29" t="e">
        <f t="shared" ref="F103:F104" si="9">SUM(C95:E95)</f>
        <v>#N/A</v>
      </c>
      <c r="I103" s="22"/>
      <c r="K103" s="26" t="s">
        <v>23</v>
      </c>
      <c r="L103" s="29" t="e">
        <f t="shared" ref="L103:L104" si="10">I95</f>
        <v>#N/A</v>
      </c>
      <c r="M103" s="29" t="e">
        <f t="shared" ref="M103:M104" si="11">SUM(J95:L95)</f>
        <v>#N/A</v>
      </c>
      <c r="P103" s="22"/>
      <c r="R103" s="26" t="s">
        <v>23</v>
      </c>
      <c r="S103" s="29" t="e">
        <f t="shared" ref="S103:S104" si="12">P95</f>
        <v>#N/A</v>
      </c>
      <c r="T103" s="29" t="e">
        <f t="shared" ref="T103:T104" si="13">SUM(Q95:S95)</f>
        <v>#N/A</v>
      </c>
      <c r="U103" s="311"/>
      <c r="V103" s="311"/>
      <c r="X103" s="303" t="s">
        <v>1187</v>
      </c>
      <c r="Y103" s="58" t="e">
        <f>L177</f>
        <v>#N/A</v>
      </c>
      <c r="Z103" s="51" t="e">
        <f>M177</f>
        <v>#N/A</v>
      </c>
      <c r="AA103" s="57" t="e">
        <f>L178</f>
        <v>#N/A</v>
      </c>
      <c r="AB103" s="53" t="e">
        <f>M178</f>
        <v>#N/A</v>
      </c>
      <c r="AC103" s="57" t="e">
        <f>L179</f>
        <v>#N/A</v>
      </c>
      <c r="AD103" s="53" t="e">
        <f>M179</f>
        <v>#N/A</v>
      </c>
    </row>
    <row r="104" spans="1:31" ht="16.5" x14ac:dyDescent="0.3">
      <c r="A104" s="1" t="s">
        <v>81</v>
      </c>
      <c r="B104" s="13">
        <f>VLOOKUP($B$98,Multipliers!$A$2:$T$948,3,FALSE)</f>
        <v>0.12208095215</v>
      </c>
      <c r="D104" s="26" t="s">
        <v>22</v>
      </c>
      <c r="E104" s="29" t="e">
        <f t="shared" si="8"/>
        <v>#N/A</v>
      </c>
      <c r="F104" s="29" t="e">
        <f t="shared" si="9"/>
        <v>#N/A</v>
      </c>
      <c r="H104" s="1" t="s">
        <v>81</v>
      </c>
      <c r="I104" s="13">
        <f>VLOOKUP($I$98,Multipliers!$A$2:$T$948,3,FALSE)</f>
        <v>0.144521717956</v>
      </c>
      <c r="K104" s="26" t="s">
        <v>22</v>
      </c>
      <c r="L104" s="29" t="e">
        <f t="shared" si="10"/>
        <v>#N/A</v>
      </c>
      <c r="M104" s="29" t="e">
        <f t="shared" si="11"/>
        <v>#N/A</v>
      </c>
      <c r="O104" s="1" t="s">
        <v>81</v>
      </c>
      <c r="P104" s="13">
        <f>VLOOKUP($P$98,Multipliers!$A$2:$T$948,3,FALSE)</f>
        <v>0.113324952864</v>
      </c>
      <c r="R104" s="26" t="s">
        <v>22</v>
      </c>
      <c r="S104" s="29" t="e">
        <f t="shared" si="12"/>
        <v>#N/A</v>
      </c>
      <c r="T104" s="29" t="e">
        <f t="shared" si="13"/>
        <v>#N/A</v>
      </c>
      <c r="U104" s="311"/>
      <c r="V104" s="311"/>
    </row>
    <row r="105" spans="1:31" ht="16.5" x14ac:dyDescent="0.3">
      <c r="A105" s="1" t="s">
        <v>82</v>
      </c>
      <c r="B105" s="13">
        <f>VLOOKUP($B$98,Multipliers!$A$2:$T$948,4,FALSE)</f>
        <v>2.0848109352199998E-2</v>
      </c>
      <c r="H105" s="1" t="s">
        <v>82</v>
      </c>
      <c r="I105" s="13">
        <f>VLOOKUP($I$98,Multipliers!$A$2:$T$948,4,FALSE)</f>
        <v>2.4093615542599998E-2</v>
      </c>
      <c r="O105" s="1" t="s">
        <v>82</v>
      </c>
      <c r="P105" s="13">
        <f>VLOOKUP($P$98,Multipliers!$A$2:$T$948,4,FALSE)</f>
        <v>1.98129185067E-2</v>
      </c>
      <c r="X105" s="1"/>
    </row>
    <row r="106" spans="1:31" ht="16.5" x14ac:dyDescent="0.3">
      <c r="A106" s="1" t="s">
        <v>83</v>
      </c>
      <c r="B106" s="13">
        <f>VLOOKUP($B$98,Multipliers!$A$2:$T$948,5,FALSE)</f>
        <v>9.3002129488099994E-2</v>
      </c>
      <c r="H106" s="1" t="s">
        <v>83</v>
      </c>
      <c r="I106" s="13">
        <f>VLOOKUP($I$98,Multipliers!$A$2:$T$948,5,FALSE)</f>
        <v>8.2359954509800007E-2</v>
      </c>
      <c r="O106" s="1" t="s">
        <v>83</v>
      </c>
      <c r="P106" s="13">
        <f>VLOOKUP(P98,Multipliers!$A$2:$T$948,5,FALSE)</f>
        <v>8.7463348638399996E-2</v>
      </c>
    </row>
    <row r="107" spans="1:31" ht="16.5" x14ac:dyDescent="0.3">
      <c r="A107" s="1" t="s">
        <v>84</v>
      </c>
      <c r="B107" s="13">
        <f>VLOOKUP($B$98,Multipliers!$A$2:$T$948,6,FALSE)</f>
        <v>7.9702322069099996E-2</v>
      </c>
      <c r="H107" s="1" t="s">
        <v>84</v>
      </c>
      <c r="I107" s="13">
        <f>VLOOKUP($I$98,Multipliers!$A$2:$T$948,6,FALSE)</f>
        <v>6.3890743958100002E-2</v>
      </c>
      <c r="O107" s="1" t="s">
        <v>84</v>
      </c>
      <c r="P107" s="13">
        <f>VLOOKUP($P$98,Multipliers!$A$2:$T$948,6,FALSE)</f>
        <v>0.176234101713</v>
      </c>
      <c r="X107" s="1" t="s">
        <v>15</v>
      </c>
      <c r="Y107" s="1" t="s">
        <v>16</v>
      </c>
      <c r="Z107" s="1" t="s">
        <v>17</v>
      </c>
      <c r="AA107" s="1"/>
      <c r="AC107" s="1" t="s">
        <v>15</v>
      </c>
      <c r="AD107" s="1" t="s">
        <v>16</v>
      </c>
      <c r="AE107" s="1" t="s">
        <v>17</v>
      </c>
    </row>
    <row r="108" spans="1:31" ht="16.5" x14ac:dyDescent="0.3">
      <c r="A108" s="1" t="s">
        <v>85</v>
      </c>
      <c r="B108" s="13">
        <f>VLOOKUP($B$98,Multipliers!$A$2:$T$948,7,FALSE)</f>
        <v>1.6346365034600002E-2</v>
      </c>
      <c r="H108" s="1" t="s">
        <v>85</v>
      </c>
      <c r="I108" s="13">
        <f>VLOOKUP($I$98,Multipliers!$A$2:$T$948,7,FALSE)</f>
        <v>1.32655009843E-2</v>
      </c>
      <c r="O108" s="1" t="s">
        <v>85</v>
      </c>
      <c r="P108" s="13">
        <f>VLOOKUP($P$98,Multipliers!$A$2:$T$948,7,FALSE)</f>
        <v>3.2083516854400002E-2</v>
      </c>
      <c r="W108" t="s">
        <v>14</v>
      </c>
      <c r="X108" s="51" t="e">
        <f>SUM(Y93:Y103)</f>
        <v>#N/A</v>
      </c>
      <c r="Y108" s="51" t="e">
        <f>SUM(Z93:Z103)</f>
        <v>#N/A</v>
      </c>
      <c r="Z108" s="52" t="e">
        <f>SUM(X108:Y108)</f>
        <v>#N/A</v>
      </c>
      <c r="AB108" t="s">
        <v>14</v>
      </c>
      <c r="AC108" s="51">
        <f>IFERROR(X108,0)</f>
        <v>0</v>
      </c>
      <c r="AD108" s="51">
        <f t="shared" ref="AD108:AE108" si="14">IFERROR(Y108,0)</f>
        <v>0</v>
      </c>
      <c r="AE108" s="51">
        <f t="shared" si="14"/>
        <v>0</v>
      </c>
    </row>
    <row r="109" spans="1:31" ht="16.5" x14ac:dyDescent="0.3">
      <c r="A109" s="1" t="s">
        <v>86</v>
      </c>
      <c r="B109" s="13">
        <f>VLOOKUP($B$98,Multipliers!$A$2:$T$948,8,FALSE)</f>
        <v>3.6141537888499997E-2</v>
      </c>
      <c r="H109" s="1" t="s">
        <v>86</v>
      </c>
      <c r="I109" s="13">
        <f>VLOOKUP($I$98,Multipliers!$A$2:$T$948,8,FALSE)</f>
        <v>2.97280476333E-2</v>
      </c>
      <c r="O109" s="1" t="s">
        <v>86</v>
      </c>
      <c r="P109" s="13">
        <f>VLOOKUP($P$98,Multipliers!$A$2:$T$948,8,FALSE)</f>
        <v>6.5618858111100006E-2</v>
      </c>
      <c r="W109" t="s">
        <v>23</v>
      </c>
      <c r="X109" s="53" t="e">
        <f>SUM(AA93:AA103)</f>
        <v>#N/A</v>
      </c>
      <c r="Y109" s="53" t="e">
        <f>SUM(AB93:AB103)</f>
        <v>#N/A</v>
      </c>
      <c r="Z109" s="54" t="e">
        <f>SUM(X109:Y109)</f>
        <v>#N/A</v>
      </c>
      <c r="AB109" t="s">
        <v>23</v>
      </c>
      <c r="AC109" s="51">
        <f t="shared" ref="AC109:AC110" si="15">IFERROR(X109,0)</f>
        <v>0</v>
      </c>
      <c r="AD109" s="51">
        <f t="shared" ref="AD109:AD110" si="16">IFERROR(Y109,0)</f>
        <v>0</v>
      </c>
      <c r="AE109" s="51">
        <f t="shared" ref="AE109:AE110" si="17">IFERROR(Z109,0)</f>
        <v>0</v>
      </c>
    </row>
    <row r="110" spans="1:31" ht="16.5" x14ac:dyDescent="0.3">
      <c r="A110" s="1" t="s">
        <v>87</v>
      </c>
      <c r="B110" s="13">
        <f>VLOOKUP($B$98,Multipliers!$A$2:$T$948,9,FALSE)</f>
        <v>0.111496643586</v>
      </c>
      <c r="H110" s="1" t="s">
        <v>87</v>
      </c>
      <c r="I110" s="13">
        <f>VLOOKUP($I$98,Multipliers!$A$2:$T$948,9,FALSE)</f>
        <v>0.13516121922300001</v>
      </c>
      <c r="O110" s="1" t="s">
        <v>87</v>
      </c>
      <c r="P110" s="13">
        <f>VLOOKUP($P$98,Multipliers!$A$2:$T$948,9,FALSE)</f>
        <v>0.13025978708399999</v>
      </c>
      <c r="W110" t="s">
        <v>22</v>
      </c>
      <c r="X110" s="53" t="e">
        <f>SUM(AC93:AC103)</f>
        <v>#N/A</v>
      </c>
      <c r="Y110" s="53" t="e">
        <f>SUM(AD93:AD103)</f>
        <v>#N/A</v>
      </c>
      <c r="Z110" s="54" t="e">
        <f>SUM(X110:Y110)</f>
        <v>#N/A</v>
      </c>
      <c r="AB110" t="s">
        <v>22</v>
      </c>
      <c r="AC110" s="51">
        <f t="shared" si="15"/>
        <v>0</v>
      </c>
      <c r="AD110" s="51">
        <f t="shared" si="16"/>
        <v>0</v>
      </c>
      <c r="AE110" s="51">
        <f t="shared" si="17"/>
        <v>0</v>
      </c>
    </row>
    <row r="111" spans="1:31" ht="16.5" x14ac:dyDescent="0.3">
      <c r="A111" s="1" t="s">
        <v>88</v>
      </c>
      <c r="B111" s="13">
        <f>VLOOKUP($B$98,Multipliers!$A$2:$T$948,10,FALSE)</f>
        <v>1.9642578545000001E-2</v>
      </c>
      <c r="H111" s="1" t="s">
        <v>88</v>
      </c>
      <c r="I111" s="13">
        <f>VLOOKUP($I$98,Multipliers!$A$2:$T$948,10,FALSE)</f>
        <v>2.2756983841999999E-2</v>
      </c>
      <c r="O111" s="1" t="s">
        <v>88</v>
      </c>
      <c r="P111" s="13">
        <f>VLOOKUP($P$98,Multipliers!$A$2:$T$948,10,FALSE)</f>
        <v>2.1891994664500002E-2</v>
      </c>
    </row>
    <row r="112" spans="1:31" ht="16.5" x14ac:dyDescent="0.3">
      <c r="A112" s="1" t="s">
        <v>89</v>
      </c>
      <c r="B112" s="13">
        <f>VLOOKUP($B$98,Multipliers!$A$2:$T$948,11,FALSE)</f>
        <v>4.9971778290300001E-2</v>
      </c>
      <c r="H112" s="1" t="s">
        <v>89</v>
      </c>
      <c r="I112" s="13">
        <f>VLOOKUP($I$98,Multipliers!$A$2:$T$948,11,FALSE)</f>
        <v>5.35504397085E-2</v>
      </c>
      <c r="O112" s="1" t="s">
        <v>89</v>
      </c>
      <c r="P112" s="13">
        <f>VLOOKUP($P$98,Multipliers!$A$2:$T$948,11,FALSE)</f>
        <v>5.2201838793300002E-2</v>
      </c>
      <c r="V112" t="s">
        <v>1193</v>
      </c>
      <c r="X112" s="312" t="e">
        <f>X109/X108</f>
        <v>#N/A</v>
      </c>
      <c r="Y112" s="312" t="e">
        <f>Y109/Y108</f>
        <v>#N/A</v>
      </c>
    </row>
    <row r="113" spans="1:21" ht="16.5" x14ac:dyDescent="0.3">
      <c r="A113" s="1"/>
    </row>
    <row r="116" spans="1:21" ht="16.5" x14ac:dyDescent="0.25">
      <c r="A116" s="303" t="s">
        <v>1180</v>
      </c>
      <c r="B116" s="23"/>
      <c r="C116" s="23"/>
      <c r="D116" s="23"/>
      <c r="H116" s="303" t="s">
        <v>1181</v>
      </c>
      <c r="I116" s="23"/>
      <c r="J116" s="23"/>
      <c r="K116" s="23"/>
      <c r="O116" s="303" t="s">
        <v>1182</v>
      </c>
      <c r="P116" s="23"/>
      <c r="Q116" s="23"/>
      <c r="R116" s="23"/>
    </row>
    <row r="117" spans="1:21" ht="16.5" x14ac:dyDescent="0.3">
      <c r="A117" s="1"/>
      <c r="B117" s="20" t="s">
        <v>978</v>
      </c>
      <c r="C117" s="1" t="s">
        <v>15</v>
      </c>
      <c r="D117" s="1" t="s">
        <v>16</v>
      </c>
      <c r="E117" s="1" t="s">
        <v>977</v>
      </c>
      <c r="F117" s="1" t="s">
        <v>17</v>
      </c>
      <c r="H117" s="1"/>
      <c r="I117" s="20" t="s">
        <v>978</v>
      </c>
      <c r="J117" s="1" t="s">
        <v>15</v>
      </c>
      <c r="K117" s="1" t="s">
        <v>16</v>
      </c>
      <c r="L117" s="1" t="s">
        <v>977</v>
      </c>
      <c r="M117" s="1" t="s">
        <v>17</v>
      </c>
      <c r="O117" s="1"/>
      <c r="P117" s="20" t="s">
        <v>978</v>
      </c>
      <c r="Q117" s="1" t="s">
        <v>15</v>
      </c>
      <c r="R117" s="1" t="s">
        <v>16</v>
      </c>
      <c r="S117" s="1" t="s">
        <v>977</v>
      </c>
      <c r="T117" s="1" t="s">
        <v>17</v>
      </c>
      <c r="U117" s="1"/>
    </row>
    <row r="118" spans="1:21" ht="16.5" x14ac:dyDescent="0.3">
      <c r="A118" s="1" t="s">
        <v>14</v>
      </c>
      <c r="B118" s="17" t="e">
        <f>B120*B123</f>
        <v>#N/A</v>
      </c>
      <c r="C118" s="18" t="e">
        <f>$B$118*B131</f>
        <v>#N/A</v>
      </c>
      <c r="D118" s="136" t="e">
        <f>$B$118*B132</f>
        <v>#N/A</v>
      </c>
      <c r="E118" s="136" t="e">
        <f>$B$118*B133</f>
        <v>#N/A</v>
      </c>
      <c r="F118" s="19" t="e">
        <f>SUM(B118:E118)</f>
        <v>#N/A</v>
      </c>
      <c r="G118" s="12"/>
      <c r="H118" s="1" t="s">
        <v>14</v>
      </c>
      <c r="I118" s="17" t="e">
        <f>I120*I123</f>
        <v>#N/A</v>
      </c>
      <c r="J118" s="18" t="e">
        <f>$I$118*I131</f>
        <v>#N/A</v>
      </c>
      <c r="K118" s="38" t="e">
        <f>$I$118*I132</f>
        <v>#N/A</v>
      </c>
      <c r="L118" s="38" t="e">
        <f>$I$118*I133</f>
        <v>#N/A</v>
      </c>
      <c r="M118" s="19" t="e">
        <f>SUM(I118:L118)</f>
        <v>#N/A</v>
      </c>
      <c r="O118" s="1" t="s">
        <v>14</v>
      </c>
      <c r="P118" s="18" t="e">
        <f>P120*P123</f>
        <v>#N/A</v>
      </c>
      <c r="Q118" s="38" t="e">
        <f>P118*P131</f>
        <v>#N/A</v>
      </c>
      <c r="R118" s="38" t="e">
        <f>P118*P132</f>
        <v>#N/A</v>
      </c>
      <c r="S118" s="38" t="e">
        <f>P118*P133</f>
        <v>#N/A</v>
      </c>
      <c r="T118" s="19" t="e">
        <f>SUM(P118:S118)</f>
        <v>#N/A</v>
      </c>
      <c r="U118" s="307"/>
    </row>
    <row r="119" spans="1:21" ht="16.5" x14ac:dyDescent="0.3">
      <c r="A119" s="1" t="s">
        <v>23</v>
      </c>
      <c r="B119" s="15" t="e">
        <f>B120*B124</f>
        <v>#N/A</v>
      </c>
      <c r="C119" s="15" t="e">
        <f>$B$119*B134</f>
        <v>#N/A</v>
      </c>
      <c r="D119" s="15" t="e">
        <f>$B$119*B135</f>
        <v>#N/A</v>
      </c>
      <c r="E119" s="15" t="e">
        <f>$B$119*B136</f>
        <v>#N/A</v>
      </c>
      <c r="F119" s="24" t="e">
        <f>SUM(B119:E119)</f>
        <v>#N/A</v>
      </c>
      <c r="G119" s="12"/>
      <c r="H119" s="1" t="s">
        <v>23</v>
      </c>
      <c r="I119" s="15" t="e">
        <f>I120*I124</f>
        <v>#N/A</v>
      </c>
      <c r="J119" s="15" t="e">
        <f>$I$119*I134</f>
        <v>#N/A</v>
      </c>
      <c r="K119" s="15" t="e">
        <f>$I$119*I135</f>
        <v>#N/A</v>
      </c>
      <c r="L119" s="15" t="e">
        <f>$I$119*I136</f>
        <v>#N/A</v>
      </c>
      <c r="M119" s="24" t="e">
        <f>SUM(I119:L119)</f>
        <v>#N/A</v>
      </c>
      <c r="O119" s="1" t="s">
        <v>23</v>
      </c>
      <c r="P119" s="15" t="e">
        <f>P120*P124</f>
        <v>#N/A</v>
      </c>
      <c r="Q119" s="15" t="e">
        <f>P119*P134</f>
        <v>#N/A</v>
      </c>
      <c r="R119" s="15" t="e">
        <f>P119*P135</f>
        <v>#N/A</v>
      </c>
      <c r="S119" s="15" t="e">
        <f>P119*P136</f>
        <v>#N/A</v>
      </c>
      <c r="T119" s="24" t="e">
        <f>SUM(P119:S119)</f>
        <v>#N/A</v>
      </c>
      <c r="U119" s="308"/>
    </row>
    <row r="120" spans="1:21" ht="16.5" x14ac:dyDescent="0.3">
      <c r="A120" s="1" t="s">
        <v>22</v>
      </c>
      <c r="B120" s="14" t="e">
        <f>K79</f>
        <v>#N/A</v>
      </c>
      <c r="C120" s="14" t="e">
        <f>$B$120*B128</f>
        <v>#N/A</v>
      </c>
      <c r="D120" s="15" t="e">
        <f>$B$120*B129</f>
        <v>#N/A</v>
      </c>
      <c r="E120" s="16" t="e">
        <f>$B$120*B130</f>
        <v>#N/A</v>
      </c>
      <c r="F120" s="24" t="e">
        <f>SUM(B120:E120)</f>
        <v>#N/A</v>
      </c>
      <c r="G120" s="12"/>
      <c r="H120" s="1" t="s">
        <v>22</v>
      </c>
      <c r="I120" s="14" t="e">
        <f>K80</f>
        <v>#N/A</v>
      </c>
      <c r="J120" s="14" t="e">
        <f>$I$120*I128</f>
        <v>#N/A</v>
      </c>
      <c r="K120" s="15" t="e">
        <f>$I$120*I129</f>
        <v>#N/A</v>
      </c>
      <c r="L120" s="16" t="e">
        <f>$I$120*I130</f>
        <v>#N/A</v>
      </c>
      <c r="M120" s="24" t="e">
        <f>SUM(I120:L120)</f>
        <v>#N/A</v>
      </c>
      <c r="O120" s="1" t="s">
        <v>22</v>
      </c>
      <c r="P120" s="14" t="e">
        <f>K81</f>
        <v>#N/A</v>
      </c>
      <c r="Q120" s="14" t="e">
        <f>P120*P128</f>
        <v>#N/A</v>
      </c>
      <c r="R120" s="15" t="e">
        <f>P120*P129</f>
        <v>#N/A</v>
      </c>
      <c r="S120" s="16" t="e">
        <f>P120*P130</f>
        <v>#N/A</v>
      </c>
      <c r="T120" s="24" t="e">
        <f>SUM(P120:S120)</f>
        <v>#N/A</v>
      </c>
      <c r="U120" s="308"/>
    </row>
    <row r="121" spans="1:21" x14ac:dyDescent="0.25">
      <c r="F121" s="21"/>
      <c r="M121" s="21"/>
      <c r="T121" s="21"/>
    </row>
    <row r="122" spans="1:21" ht="16.5" x14ac:dyDescent="0.3">
      <c r="A122" s="1" t="s">
        <v>32</v>
      </c>
      <c r="B122" s="13">
        <v>458110</v>
      </c>
      <c r="H122" s="1" t="s">
        <v>32</v>
      </c>
      <c r="I122" s="13">
        <f>I80</f>
        <v>441110</v>
      </c>
      <c r="O122" s="1" t="s">
        <v>32</v>
      </c>
      <c r="P122" s="13">
        <f>I81</f>
        <v>811111</v>
      </c>
    </row>
    <row r="123" spans="1:21" ht="16.5" x14ac:dyDescent="0.3">
      <c r="A123" s="1" t="s">
        <v>979</v>
      </c>
      <c r="B123" s="13">
        <f>VLOOKUP($B$122,Multipliers!$A$2:$T$948,16,FALSE)</f>
        <v>1.6315621670499999E-5</v>
      </c>
      <c r="H123" s="1" t="s">
        <v>979</v>
      </c>
      <c r="I123" s="13">
        <f>VLOOKUP($I$122,Multipliers!$A$2:$T$948,16,FALSE)</f>
        <v>3.8655404874600004E-6</v>
      </c>
      <c r="O123" s="1" t="s">
        <v>979</v>
      </c>
      <c r="P123" s="13">
        <f>VLOOKUP($P$122,Multipliers!$A$2:$T$948,16,FALSE)</f>
        <v>9.1241859810200007E-6</v>
      </c>
    </row>
    <row r="124" spans="1:21" ht="16.5" x14ac:dyDescent="0.3">
      <c r="A124" s="1" t="s">
        <v>980</v>
      </c>
      <c r="B124" s="306">
        <f>VLOOKUP($B$122,Multipliers!$A$2:$T$948,17,FALSE)</f>
        <v>0.20926042781400001</v>
      </c>
      <c r="H124" s="1" t="s">
        <v>980</v>
      </c>
      <c r="I124" s="13">
        <f>VLOOKUP($I$122,Multipliers!$A$2:$T$948,17,FALSE)</f>
        <v>0.280384313394</v>
      </c>
      <c r="O124" s="1" t="s">
        <v>980</v>
      </c>
      <c r="P124" s="13">
        <f>VLOOKUP($P$122,Multipliers!$A$2:$T$948,17,FALSE)</f>
        <v>0.36097910961500002</v>
      </c>
    </row>
    <row r="125" spans="1:21" x14ac:dyDescent="0.25">
      <c r="D125" s="25"/>
      <c r="E125" s="25" t="s">
        <v>15</v>
      </c>
      <c r="F125" s="25" t="s">
        <v>16</v>
      </c>
      <c r="I125" s="21"/>
      <c r="K125" s="25"/>
      <c r="L125" s="25" t="s">
        <v>15</v>
      </c>
      <c r="M125" s="25" t="s">
        <v>16</v>
      </c>
      <c r="P125" s="21"/>
      <c r="R125" s="25"/>
      <c r="S125" s="25" t="s">
        <v>15</v>
      </c>
      <c r="T125" s="25" t="s">
        <v>16</v>
      </c>
      <c r="U125" s="309"/>
    </row>
    <row r="126" spans="1:21" ht="16.5" x14ac:dyDescent="0.3">
      <c r="A126" s="1" t="s">
        <v>981</v>
      </c>
      <c r="D126" s="26" t="s">
        <v>14</v>
      </c>
      <c r="E126" s="28" t="e">
        <f>B118</f>
        <v>#N/A</v>
      </c>
      <c r="F126" s="28" t="e">
        <f>SUM(C118:E118)</f>
        <v>#N/A</v>
      </c>
      <c r="H126" s="1" t="s">
        <v>981</v>
      </c>
      <c r="K126" s="26" t="s">
        <v>14</v>
      </c>
      <c r="L126" s="28" t="e">
        <f>I118</f>
        <v>#N/A</v>
      </c>
      <c r="M126" s="28" t="e">
        <f>SUM(J118:L118)</f>
        <v>#N/A</v>
      </c>
      <c r="O126" s="1" t="s">
        <v>981</v>
      </c>
      <c r="R126" s="26" t="s">
        <v>14</v>
      </c>
      <c r="S126" s="28" t="e">
        <f>P118</f>
        <v>#N/A</v>
      </c>
      <c r="T126" s="28" t="e">
        <f>SUM(Q118:S118)</f>
        <v>#N/A</v>
      </c>
      <c r="U126" s="310"/>
    </row>
    <row r="127" spans="1:21" ht="16.5" x14ac:dyDescent="0.3">
      <c r="B127" s="22"/>
      <c r="D127" s="26" t="s">
        <v>23</v>
      </c>
      <c r="E127" s="29" t="e">
        <f t="shared" ref="E127:E128" si="18">B119</f>
        <v>#N/A</v>
      </c>
      <c r="F127" s="29" t="e">
        <f t="shared" ref="F127:F128" si="19">SUM(C119:E119)</f>
        <v>#N/A</v>
      </c>
      <c r="I127" s="22"/>
      <c r="K127" s="26" t="s">
        <v>23</v>
      </c>
      <c r="L127" s="29" t="e">
        <f t="shared" ref="L127:L128" si="20">I119</f>
        <v>#N/A</v>
      </c>
      <c r="M127" s="29" t="e">
        <f t="shared" ref="M127:M128" si="21">SUM(J119:L119)</f>
        <v>#N/A</v>
      </c>
      <c r="P127" s="22"/>
      <c r="R127" s="26" t="s">
        <v>23</v>
      </c>
      <c r="S127" s="29" t="e">
        <f t="shared" ref="S127:S128" si="22">P119</f>
        <v>#N/A</v>
      </c>
      <c r="T127" s="29" t="e">
        <f t="shared" ref="T127:T128" si="23">SUM(Q119:S119)</f>
        <v>#N/A</v>
      </c>
      <c r="U127" s="311"/>
    </row>
    <row r="128" spans="1:21" ht="16.5" x14ac:dyDescent="0.3">
      <c r="A128" s="1" t="s">
        <v>81</v>
      </c>
      <c r="B128" s="13">
        <f>VLOOKUP($B$122,Multipliers!$A$2:$T$948,3,FALSE)</f>
        <v>0.184737700157</v>
      </c>
      <c r="D128" s="26" t="s">
        <v>22</v>
      </c>
      <c r="E128" s="29" t="e">
        <f t="shared" si="18"/>
        <v>#N/A</v>
      </c>
      <c r="F128" s="29" t="e">
        <f t="shared" si="19"/>
        <v>#N/A</v>
      </c>
      <c r="H128" s="1" t="s">
        <v>81</v>
      </c>
      <c r="I128" s="13">
        <f>VLOOKUP($I$122,Multipliers!$A$2:$T$948,3,FALSE)</f>
        <v>9.3011582488200004E-2</v>
      </c>
      <c r="K128" s="26" t="s">
        <v>22</v>
      </c>
      <c r="L128" s="29" t="e">
        <f t="shared" si="20"/>
        <v>#N/A</v>
      </c>
      <c r="M128" s="29" t="e">
        <f t="shared" si="21"/>
        <v>#N/A</v>
      </c>
      <c r="O128" s="1" t="s">
        <v>81</v>
      </c>
      <c r="P128" s="13">
        <f>VLOOKUP($P$122,Multipliers!$A$2:$T$948,3,FALSE)</f>
        <v>5.1771302627900001E-2</v>
      </c>
      <c r="R128" s="26" t="s">
        <v>22</v>
      </c>
      <c r="S128" s="29" t="e">
        <f t="shared" si="22"/>
        <v>#N/A</v>
      </c>
      <c r="T128" s="29" t="e">
        <f t="shared" si="23"/>
        <v>#N/A</v>
      </c>
      <c r="U128" s="311"/>
    </row>
    <row r="129" spans="1:21" ht="16.5" x14ac:dyDescent="0.3">
      <c r="A129" s="1" t="s">
        <v>82</v>
      </c>
      <c r="B129" s="13">
        <f>VLOOKUP($B$122,Multipliers!$A$2:$T$948,4,FALSE)</f>
        <v>3.3378164457099999E-2</v>
      </c>
      <c r="H129" s="1" t="s">
        <v>82</v>
      </c>
      <c r="I129" s="13">
        <f>VLOOKUP($I$122,Multipliers!$A$2:$T$948,4,FALSE)</f>
        <v>1.53379647396E-2</v>
      </c>
      <c r="O129" s="1" t="s">
        <v>82</v>
      </c>
      <c r="P129" s="13">
        <f>VLOOKUP($P$122,Multipliers!$A$2:$T$948,4,FALSE)</f>
        <v>8.3468227226700005E-3</v>
      </c>
    </row>
    <row r="130" spans="1:21" ht="16.5" x14ac:dyDescent="0.3">
      <c r="A130" s="1" t="s">
        <v>83</v>
      </c>
      <c r="B130" s="13">
        <f>VLOOKUP($B$122,Multipliers!$A$2:$T$948,5,FALSE)</f>
        <v>7.7148838286799998E-2</v>
      </c>
      <c r="H130" s="1" t="s">
        <v>83</v>
      </c>
      <c r="I130" s="13">
        <f>VLOOKUP($I$122,Multipliers!$A$2:$T$948,5,FALSE)</f>
        <v>0.102552261587</v>
      </c>
      <c r="O130" s="1" t="s">
        <v>83</v>
      </c>
      <c r="P130" s="13">
        <f>VLOOKUP(P122,Multipliers!$A$2:$T$948,5,FALSE)</f>
        <v>3.9659524951800001E-2</v>
      </c>
    </row>
    <row r="131" spans="1:21" ht="16.5" x14ac:dyDescent="0.3">
      <c r="A131" s="1" t="s">
        <v>84</v>
      </c>
      <c r="B131" s="13">
        <f>VLOOKUP($B$122,Multipliers!$A$2:$T$948,6,FALSE)</f>
        <v>8.3245267975300005E-2</v>
      </c>
      <c r="H131" s="1" t="s">
        <v>84</v>
      </c>
      <c r="I131" s="13">
        <f>VLOOKUP($I$122,Multipliers!$A$2:$T$948,6,FALSE)</f>
        <v>0.18074156455400001</v>
      </c>
      <c r="O131" s="1" t="s">
        <v>84</v>
      </c>
      <c r="P131" s="13">
        <f>VLOOKUP($P$122,Multipliers!$A$2:$T$948,6,FALSE)</f>
        <v>3.60445806912E-2</v>
      </c>
    </row>
    <row r="132" spans="1:21" ht="16.5" x14ac:dyDescent="0.3">
      <c r="A132" s="1" t="s">
        <v>85</v>
      </c>
      <c r="B132" s="13">
        <f>VLOOKUP($B$122,Multipliers!$A$2:$T$948,7,FALSE)</f>
        <v>1.6949850029800002E-2</v>
      </c>
      <c r="H132" s="1" t="s">
        <v>85</v>
      </c>
      <c r="I132" s="13">
        <f>VLOOKUP($I$122,Multipliers!$A$2:$T$948,7,FALSE)</f>
        <v>3.2784143079299999E-2</v>
      </c>
      <c r="O132" s="1" t="s">
        <v>85</v>
      </c>
      <c r="P132" s="13">
        <f>VLOOKUP($P$122,Multipliers!$A$2:$T$948,7,FALSE)</f>
        <v>7.4659565752499997E-3</v>
      </c>
    </row>
    <row r="133" spans="1:21" ht="16.5" x14ac:dyDescent="0.3">
      <c r="A133" s="1" t="s">
        <v>86</v>
      </c>
      <c r="B133" s="13">
        <f>VLOOKUP($B$122,Multipliers!$A$2:$T$948,8,FALSE)</f>
        <v>1.81887340141E-2</v>
      </c>
      <c r="H133" s="1" t="s">
        <v>86</v>
      </c>
      <c r="I133" s="13">
        <f>VLOOKUP($I$122,Multipliers!$A$2:$T$948,8,FALSE)</f>
        <v>9.3435462309599995E-2</v>
      </c>
      <c r="O133" s="1" t="s">
        <v>86</v>
      </c>
      <c r="P133" s="13">
        <f>VLOOKUP($P$122,Multipliers!$A$2:$T$948,8,FALSE)</f>
        <v>3.0254843219400002E-2</v>
      </c>
    </row>
    <row r="134" spans="1:21" ht="16.5" x14ac:dyDescent="0.3">
      <c r="A134" s="1" t="s">
        <v>87</v>
      </c>
      <c r="B134" s="13">
        <f>VLOOKUP($B$122,Multipliers!$A$2:$T$948,9,FALSE)</f>
        <v>0.33273685704299999</v>
      </c>
      <c r="H134" s="1" t="s">
        <v>87</v>
      </c>
      <c r="I134" s="13">
        <f>VLOOKUP($I$122,Multipliers!$A$2:$T$948,9,FALSE)</f>
        <v>0.11448152251599999</v>
      </c>
      <c r="O134" s="1" t="s">
        <v>87</v>
      </c>
      <c r="P134" s="13">
        <f>VLOOKUP($P$122,Multipliers!$A$2:$T$948,9,FALSE)</f>
        <v>4.68746614959E-2</v>
      </c>
    </row>
    <row r="135" spans="1:21" ht="16.5" x14ac:dyDescent="0.3">
      <c r="A135" s="1" t="s">
        <v>88</v>
      </c>
      <c r="B135" s="13">
        <f>VLOOKUP($B$122,Multipliers!$A$2:$T$948,10,FALSE)</f>
        <v>5.3511505892099999E-2</v>
      </c>
      <c r="H135" s="1" t="s">
        <v>88</v>
      </c>
      <c r="I135" s="13">
        <f>VLOOKUP($I$122,Multipliers!$A$2:$T$948,10,FALSE)</f>
        <v>1.8720672140700001E-2</v>
      </c>
      <c r="O135" s="1" t="s">
        <v>88</v>
      </c>
      <c r="P135" s="13">
        <f>VLOOKUP($P$122,Multipliers!$A$2:$T$948,10,FALSE)</f>
        <v>7.7431721524900002E-3</v>
      </c>
    </row>
    <row r="136" spans="1:21" ht="16.5" x14ac:dyDescent="0.3">
      <c r="A136" s="1" t="s">
        <v>89</v>
      </c>
      <c r="B136" s="13">
        <f>VLOOKUP($B$122,Multipliers!$A$2:$T$948,11,FALSE)</f>
        <v>7.0445561845000004E-2</v>
      </c>
      <c r="H136" s="1" t="s">
        <v>89</v>
      </c>
      <c r="I136" s="13">
        <f>VLOOKUP($I$122,Multipliers!$A$2:$T$948,11,FALSE)</f>
        <v>6.3266187137499999E-2</v>
      </c>
      <c r="O136" s="1" t="s">
        <v>89</v>
      </c>
      <c r="P136" s="13">
        <f>VLOOKUP($P$122,Multipliers!$A$2:$T$948,11,FALSE)</f>
        <v>3.3063392284699997E-2</v>
      </c>
    </row>
    <row r="137" spans="1:21" ht="16.5" x14ac:dyDescent="0.3">
      <c r="A137" s="1"/>
    </row>
    <row r="142" spans="1:21" ht="16.5" x14ac:dyDescent="0.25">
      <c r="A142" s="303" t="s">
        <v>1183</v>
      </c>
      <c r="B142" s="23"/>
      <c r="C142" s="23"/>
      <c r="D142" s="23"/>
      <c r="H142" s="303" t="s">
        <v>1184</v>
      </c>
      <c r="I142" s="23"/>
      <c r="J142" s="23"/>
      <c r="K142" s="23"/>
      <c r="O142" s="23" t="s">
        <v>1185</v>
      </c>
      <c r="P142" s="23"/>
      <c r="Q142" s="23"/>
      <c r="R142" s="23"/>
    </row>
    <row r="143" spans="1:21" ht="16.5" x14ac:dyDescent="0.3">
      <c r="A143" s="1"/>
      <c r="B143" s="20" t="s">
        <v>978</v>
      </c>
      <c r="C143" s="1" t="s">
        <v>15</v>
      </c>
      <c r="D143" s="1" t="s">
        <v>16</v>
      </c>
      <c r="E143" s="1" t="s">
        <v>977</v>
      </c>
      <c r="F143" s="1" t="s">
        <v>17</v>
      </c>
      <c r="H143" s="1"/>
      <c r="I143" s="20" t="s">
        <v>978</v>
      </c>
      <c r="J143" s="1" t="s">
        <v>15</v>
      </c>
      <c r="K143" s="1" t="s">
        <v>16</v>
      </c>
      <c r="L143" s="1" t="s">
        <v>977</v>
      </c>
      <c r="M143" s="1" t="s">
        <v>17</v>
      </c>
      <c r="O143" s="1"/>
      <c r="P143" s="20" t="s">
        <v>978</v>
      </c>
      <c r="Q143" s="1" t="s">
        <v>15</v>
      </c>
      <c r="R143" s="1" t="s">
        <v>16</v>
      </c>
      <c r="S143" s="1" t="s">
        <v>977</v>
      </c>
      <c r="T143" s="1" t="s">
        <v>17</v>
      </c>
      <c r="U143" s="1"/>
    </row>
    <row r="144" spans="1:21" ht="16.5" x14ac:dyDescent="0.3">
      <c r="A144" s="1" t="s">
        <v>14</v>
      </c>
      <c r="B144" s="17" t="e">
        <f>B146*B149</f>
        <v>#N/A</v>
      </c>
      <c r="C144" s="18" t="e">
        <f>$B$144*B157</f>
        <v>#N/A</v>
      </c>
      <c r="D144" s="136" t="e">
        <f>$B$144*B158</f>
        <v>#N/A</v>
      </c>
      <c r="E144" s="136" t="e">
        <f>$B$144*B159</f>
        <v>#N/A</v>
      </c>
      <c r="F144" s="19" t="e">
        <f>SUM(B144:E144)</f>
        <v>#N/A</v>
      </c>
      <c r="G144" s="12"/>
      <c r="H144" s="1" t="s">
        <v>14</v>
      </c>
      <c r="I144" s="17" t="e">
        <f>I146*I149</f>
        <v>#N/A</v>
      </c>
      <c r="J144" s="18" t="e">
        <f>$I$144*I157</f>
        <v>#N/A</v>
      </c>
      <c r="K144" s="38" t="e">
        <f>$I$144*I158</f>
        <v>#N/A</v>
      </c>
      <c r="L144" s="38" t="e">
        <f>$I$144*I159</f>
        <v>#N/A</v>
      </c>
      <c r="M144" s="19" t="e">
        <f>SUM(I144:L144)</f>
        <v>#N/A</v>
      </c>
      <c r="O144" s="1" t="s">
        <v>14</v>
      </c>
      <c r="P144" s="18" t="e">
        <f>P146*P149</f>
        <v>#N/A</v>
      </c>
      <c r="Q144" s="38" t="e">
        <f>P144*P157</f>
        <v>#N/A</v>
      </c>
      <c r="R144" s="38" t="e">
        <f>P144*P158</f>
        <v>#N/A</v>
      </c>
      <c r="S144" s="38" t="e">
        <f>P144*P159</f>
        <v>#N/A</v>
      </c>
      <c r="T144" s="19" t="e">
        <f>SUM(P144:S144)</f>
        <v>#N/A</v>
      </c>
      <c r="U144" s="307"/>
    </row>
    <row r="145" spans="1:21" ht="16.5" x14ac:dyDescent="0.3">
      <c r="A145" s="1" t="s">
        <v>23</v>
      </c>
      <c r="B145" s="15" t="e">
        <f>B146*B150</f>
        <v>#N/A</v>
      </c>
      <c r="C145" s="15" t="e">
        <f>$B$145*B160</f>
        <v>#N/A</v>
      </c>
      <c r="D145" s="15" t="e">
        <f>$B$145*B161</f>
        <v>#N/A</v>
      </c>
      <c r="E145" s="15" t="e">
        <f>$B$145*B162</f>
        <v>#N/A</v>
      </c>
      <c r="F145" s="24" t="e">
        <f>SUM(B145:E145)</f>
        <v>#N/A</v>
      </c>
      <c r="G145" s="12"/>
      <c r="H145" s="1" t="s">
        <v>23</v>
      </c>
      <c r="I145" s="15" t="e">
        <f>I146*I150</f>
        <v>#N/A</v>
      </c>
      <c r="J145" s="15" t="e">
        <f>$I$145*I160</f>
        <v>#N/A</v>
      </c>
      <c r="K145" s="15" t="e">
        <f>$I$145*I161</f>
        <v>#N/A</v>
      </c>
      <c r="L145" s="15" t="e">
        <f>$I$145*I162</f>
        <v>#N/A</v>
      </c>
      <c r="M145" s="24" t="e">
        <f>SUM(I145:L145)</f>
        <v>#N/A</v>
      </c>
      <c r="O145" s="1" t="s">
        <v>23</v>
      </c>
      <c r="P145" s="15" t="e">
        <f>P146*P150</f>
        <v>#N/A</v>
      </c>
      <c r="Q145" s="15" t="e">
        <f>P145*P160</f>
        <v>#N/A</v>
      </c>
      <c r="R145" s="15" t="e">
        <f>P145*P161</f>
        <v>#N/A</v>
      </c>
      <c r="S145" s="15" t="e">
        <f>P145*P162</f>
        <v>#N/A</v>
      </c>
      <c r="T145" s="24" t="e">
        <f>SUM(P145:S145)</f>
        <v>#N/A</v>
      </c>
      <c r="U145" s="308"/>
    </row>
    <row r="146" spans="1:21" ht="16.5" x14ac:dyDescent="0.3">
      <c r="A146" s="1" t="s">
        <v>22</v>
      </c>
      <c r="B146" s="14" t="e">
        <f>K82</f>
        <v>#N/A</v>
      </c>
      <c r="C146" s="14" t="e">
        <f>$B$146*B154</f>
        <v>#N/A</v>
      </c>
      <c r="D146" s="15" t="e">
        <f>$B$146*B155</f>
        <v>#N/A</v>
      </c>
      <c r="E146" s="16" t="e">
        <f>$B$146*B156</f>
        <v>#N/A</v>
      </c>
      <c r="F146" s="24" t="e">
        <f>SUM(B146:E146)</f>
        <v>#N/A</v>
      </c>
      <c r="G146" s="12"/>
      <c r="H146" s="1" t="s">
        <v>22</v>
      </c>
      <c r="I146" s="14" t="e">
        <f>K83</f>
        <v>#N/A</v>
      </c>
      <c r="J146" s="14" t="e">
        <f>$I$146*I154</f>
        <v>#N/A</v>
      </c>
      <c r="K146" s="15" t="e">
        <f>$I$146*I155</f>
        <v>#N/A</v>
      </c>
      <c r="L146" s="16" t="e">
        <f>$I$146*I156</f>
        <v>#N/A</v>
      </c>
      <c r="M146" s="24" t="e">
        <f>SUM(I146:L146)</f>
        <v>#N/A</v>
      </c>
      <c r="O146" s="1" t="s">
        <v>22</v>
      </c>
      <c r="P146" s="14" t="e">
        <f>K84</f>
        <v>#N/A</v>
      </c>
      <c r="Q146" s="14" t="e">
        <f>P146*P154</f>
        <v>#N/A</v>
      </c>
      <c r="R146" s="15" t="e">
        <f>P146*P155</f>
        <v>#N/A</v>
      </c>
      <c r="S146" s="16" t="e">
        <f>P146*P156</f>
        <v>#N/A</v>
      </c>
      <c r="T146" s="24" t="e">
        <f>SUM(P146:S146)</f>
        <v>#N/A</v>
      </c>
      <c r="U146" s="308"/>
    </row>
    <row r="147" spans="1:21" x14ac:dyDescent="0.25">
      <c r="F147" s="21"/>
      <c r="M147" s="21"/>
      <c r="T147" s="21"/>
    </row>
    <row r="148" spans="1:21" ht="16.5" x14ac:dyDescent="0.3">
      <c r="A148" s="1" t="s">
        <v>32</v>
      </c>
      <c r="B148" s="13">
        <f>I82</f>
        <v>621111</v>
      </c>
      <c r="H148" s="1" t="s">
        <v>32</v>
      </c>
      <c r="I148" s="13">
        <f>I83</f>
        <v>622110</v>
      </c>
      <c r="O148" s="1" t="s">
        <v>32</v>
      </c>
      <c r="P148" s="13">
        <f>I84</f>
        <v>512131</v>
      </c>
    </row>
    <row r="149" spans="1:21" ht="16.5" x14ac:dyDescent="0.3">
      <c r="A149" s="1" t="s">
        <v>979</v>
      </c>
      <c r="B149" s="13">
        <f>VLOOKUP($B$148,Multipliers!$A$2:$T$948,16,FALSE)</f>
        <v>5.6016281159899997E-6</v>
      </c>
      <c r="H149" s="1" t="s">
        <v>979</v>
      </c>
      <c r="I149" s="13">
        <f>VLOOKUP($I$148,Multipliers!$A$2:$T$948,16,FALSE)</f>
        <v>4.1840295214003204E-6</v>
      </c>
      <c r="O149" s="1" t="s">
        <v>979</v>
      </c>
      <c r="P149" s="13">
        <f>VLOOKUP($P$148,Multipliers!$A$2:$T$948,16,FALSE)</f>
        <v>8.1804508415575812E-6</v>
      </c>
    </row>
    <row r="150" spans="1:21" ht="16.5" x14ac:dyDescent="0.3">
      <c r="A150" s="1" t="s">
        <v>980</v>
      </c>
      <c r="B150" s="306">
        <f>VLOOKUP($B$148,Multipliers!$A$2:$T$948,17,FALSE)</f>
        <v>0.60428837410699998</v>
      </c>
      <c r="H150" s="1" t="s">
        <v>980</v>
      </c>
      <c r="I150" s="13">
        <f>VLOOKUP($I$148,Multipliers!$A$2:$T$948,17,FALSE)</f>
        <v>0.39470161875482285</v>
      </c>
      <c r="O150" s="1" t="s">
        <v>980</v>
      </c>
      <c r="P150" s="13">
        <f>VLOOKUP($P$148,Multipliers!$A$2:$T$948,17,FALSE)</f>
        <v>0.19484627741353228</v>
      </c>
    </row>
    <row r="151" spans="1:21" x14ac:dyDescent="0.25">
      <c r="D151" s="25"/>
      <c r="E151" s="25" t="s">
        <v>15</v>
      </c>
      <c r="F151" s="25" t="s">
        <v>16</v>
      </c>
      <c r="I151" s="21"/>
      <c r="K151" s="25"/>
      <c r="L151" s="25" t="s">
        <v>15</v>
      </c>
      <c r="M151" s="25" t="s">
        <v>16</v>
      </c>
      <c r="P151" s="21"/>
      <c r="R151" s="25"/>
      <c r="S151" s="25" t="s">
        <v>15</v>
      </c>
      <c r="T151" s="25" t="s">
        <v>16</v>
      </c>
      <c r="U151" s="309"/>
    </row>
    <row r="152" spans="1:21" ht="16.5" x14ac:dyDescent="0.3">
      <c r="A152" s="1" t="s">
        <v>981</v>
      </c>
      <c r="D152" s="26" t="s">
        <v>14</v>
      </c>
      <c r="E152" s="28" t="e">
        <f>B144</f>
        <v>#N/A</v>
      </c>
      <c r="F152" s="28" t="e">
        <f>SUM(C144:E144)</f>
        <v>#N/A</v>
      </c>
      <c r="H152" s="1" t="s">
        <v>981</v>
      </c>
      <c r="K152" s="26" t="s">
        <v>14</v>
      </c>
      <c r="L152" s="28" t="e">
        <f>I144</f>
        <v>#N/A</v>
      </c>
      <c r="M152" s="28" t="e">
        <f>SUM(J144:L144)</f>
        <v>#N/A</v>
      </c>
      <c r="O152" s="1" t="s">
        <v>981</v>
      </c>
      <c r="R152" s="26" t="s">
        <v>14</v>
      </c>
      <c r="S152" s="28" t="e">
        <f>P144</f>
        <v>#N/A</v>
      </c>
      <c r="T152" s="28" t="e">
        <f>SUM(Q144:S144)</f>
        <v>#N/A</v>
      </c>
      <c r="U152" s="310"/>
    </row>
    <row r="153" spans="1:21" ht="16.5" x14ac:dyDescent="0.3">
      <c r="B153" s="22"/>
      <c r="D153" s="26" t="s">
        <v>23</v>
      </c>
      <c r="E153" s="29" t="e">
        <f t="shared" ref="E153:E154" si="24">B145</f>
        <v>#N/A</v>
      </c>
      <c r="F153" s="29" t="e">
        <f t="shared" ref="F153:F154" si="25">SUM(C145:E145)</f>
        <v>#N/A</v>
      </c>
      <c r="I153" s="22"/>
      <c r="K153" s="26" t="s">
        <v>23</v>
      </c>
      <c r="L153" s="29" t="e">
        <f t="shared" ref="L153:L154" si="26">I145</f>
        <v>#N/A</v>
      </c>
      <c r="M153" s="29" t="e">
        <f t="shared" ref="M153:M154" si="27">SUM(J145:L145)</f>
        <v>#N/A</v>
      </c>
      <c r="P153" s="22"/>
      <c r="R153" s="26" t="s">
        <v>23</v>
      </c>
      <c r="S153" s="29" t="e">
        <f t="shared" ref="S153:S154" si="28">P145</f>
        <v>#N/A</v>
      </c>
      <c r="T153" s="29" t="e">
        <f t="shared" ref="T153:T154" si="29">SUM(Q145:S145)</f>
        <v>#N/A</v>
      </c>
      <c r="U153" s="311"/>
    </row>
    <row r="154" spans="1:21" ht="16.5" x14ac:dyDescent="0.3">
      <c r="A154" s="1" t="s">
        <v>81</v>
      </c>
      <c r="B154" s="13">
        <f>VLOOKUP($B$148,Multipliers!$A$2:$T$948,3,FALSE)</f>
        <v>7.9020694123900004E-2</v>
      </c>
      <c r="D154" s="26" t="s">
        <v>22</v>
      </c>
      <c r="E154" s="29" t="e">
        <f t="shared" si="24"/>
        <v>#N/A</v>
      </c>
      <c r="F154" s="29" t="e">
        <f t="shared" si="25"/>
        <v>#N/A</v>
      </c>
      <c r="H154" s="1" t="s">
        <v>81</v>
      </c>
      <c r="I154" s="13">
        <f>VLOOKUP($I$148,Multipliers!$A$2:$T$948,3,FALSE)</f>
        <v>0.16990299876727416</v>
      </c>
      <c r="K154" s="26" t="s">
        <v>22</v>
      </c>
      <c r="L154" s="29" t="e">
        <f t="shared" si="26"/>
        <v>#N/A</v>
      </c>
      <c r="M154" s="29" t="e">
        <f t="shared" si="27"/>
        <v>#N/A</v>
      </c>
      <c r="O154" s="1" t="s">
        <v>81</v>
      </c>
      <c r="P154" s="13">
        <f>VLOOKUP($P$148,Multipliers!$A$2:$T$948,3,FALSE)</f>
        <v>0.16099615785618709</v>
      </c>
      <c r="R154" s="26" t="s">
        <v>22</v>
      </c>
      <c r="S154" s="29" t="e">
        <f t="shared" si="28"/>
        <v>#N/A</v>
      </c>
      <c r="T154" s="29" t="e">
        <f t="shared" si="29"/>
        <v>#N/A</v>
      </c>
      <c r="U154" s="311"/>
    </row>
    <row r="155" spans="1:21" ht="16.5" x14ac:dyDescent="0.3">
      <c r="A155" s="1" t="s">
        <v>82</v>
      </c>
      <c r="B155" s="13">
        <f>VLOOKUP($B$148,Multipliers!$A$2:$T$948,4,FALSE)</f>
        <v>1.3055491276199999E-2</v>
      </c>
      <c r="H155" s="1" t="s">
        <v>82</v>
      </c>
      <c r="I155" s="13">
        <f>VLOOKUP($I$148,Multipliers!$A$2:$T$948,4,FALSE)</f>
        <v>4.4626426107920954E-2</v>
      </c>
      <c r="O155" s="1" t="s">
        <v>82</v>
      </c>
      <c r="P155" s="13">
        <f>VLOOKUP($P$148,Multipliers!$A$2:$T$948,4,FALSE)</f>
        <v>4.322779555376937E-2</v>
      </c>
    </row>
    <row r="156" spans="1:21" ht="16.5" x14ac:dyDescent="0.3">
      <c r="A156" s="1" t="s">
        <v>83</v>
      </c>
      <c r="B156" s="13">
        <f>VLOOKUP($B$148,Multipliers!$A$2:$T$948,5,FALSE)</f>
        <v>7.6301241452900001E-2</v>
      </c>
      <c r="H156" s="1" t="s">
        <v>83</v>
      </c>
      <c r="I156" s="13">
        <f>VLOOKUP($I$148,Multipliers!$A$2:$T$948,5,FALSE)</f>
        <v>0.18141978926859345</v>
      </c>
      <c r="O156" s="1" t="s">
        <v>83</v>
      </c>
      <c r="P156" s="13">
        <f>VLOOKUP(P148,Multipliers!$A$2:$T$948,5,FALSE)</f>
        <v>0.21150385472553393</v>
      </c>
    </row>
    <row r="157" spans="1:21" ht="16.5" x14ac:dyDescent="0.3">
      <c r="A157" s="1" t="s">
        <v>84</v>
      </c>
      <c r="B157" s="13">
        <f>VLOOKUP($B$148,Multipliers!$A$2:$T$948,6,FALSE)</f>
        <v>0.118724248265</v>
      </c>
      <c r="H157" s="1" t="s">
        <v>84</v>
      </c>
      <c r="I157" s="13">
        <f>VLOOKUP($I$148,Multipliers!$A$2:$T$948,6,FALSE)</f>
        <v>0.26185422049261292</v>
      </c>
      <c r="O157" s="1" t="s">
        <v>84</v>
      </c>
      <c r="P157" s="13">
        <f>VLOOKUP($P$148,Multipliers!$A$2:$T$948,6,FALSE)</f>
        <v>0.15893971992275643</v>
      </c>
    </row>
    <row r="158" spans="1:21" ht="16.5" x14ac:dyDescent="0.3">
      <c r="A158" s="1" t="s">
        <v>85</v>
      </c>
      <c r="B158" s="13">
        <f>VLOOKUP($B$148,Multipliers!$A$2:$T$948,7,FALSE)</f>
        <v>1.8550664984000001E-2</v>
      </c>
      <c r="H158" s="1" t="s">
        <v>85</v>
      </c>
      <c r="I158" s="13">
        <f>VLOOKUP($I$148,Multipliers!$A$2:$T$948,7,FALSE)</f>
        <v>6.368239244154679E-2</v>
      </c>
      <c r="O158" s="1" t="s">
        <v>85</v>
      </c>
      <c r="P158" s="13">
        <f>VLOOKUP($P$148,Multipliers!$A$2:$T$948,7,FALSE)</f>
        <v>3.6127906098355485E-2</v>
      </c>
    </row>
    <row r="159" spans="1:21" ht="16.5" x14ac:dyDescent="0.3">
      <c r="A159" s="1" t="s">
        <v>86</v>
      </c>
      <c r="B159" s="13">
        <f>VLOOKUP($B$148,Multipliers!$A$2:$T$948,8,FALSE)</f>
        <v>0.103428408838</v>
      </c>
      <c r="H159" s="1" t="s">
        <v>86</v>
      </c>
      <c r="I159" s="13">
        <f>VLOOKUP($I$148,Multipliers!$A$2:$T$948,8,FALSE)</f>
        <v>0.20893348160566294</v>
      </c>
      <c r="O159" s="1" t="s">
        <v>86</v>
      </c>
      <c r="P159" s="13">
        <f>VLOOKUP($P148,Multipliers!$A$2:$T$948,8,FALSE)</f>
        <v>0.1019744996346597</v>
      </c>
    </row>
    <row r="160" spans="1:21" ht="16.5" x14ac:dyDescent="0.3">
      <c r="A160" s="1" t="s">
        <v>87</v>
      </c>
      <c r="B160" s="13">
        <f>VLOOKUP($B$148,Multipliers!$A$2:$T$948,9,FALSE)</f>
        <v>5.0290439753600001E-2</v>
      </c>
      <c r="H160" s="1" t="s">
        <v>87</v>
      </c>
      <c r="I160" s="13">
        <f>VLOOKUP($I$148,Multipliers!$A$2:$T$948,9,FALSE)</f>
        <v>0.14870635114035011</v>
      </c>
      <c r="O160" s="1" t="s">
        <v>87</v>
      </c>
      <c r="P160" s="13">
        <f>VLOOKUP($P$148,Multipliers!$A$2:$T$948,9,FALSE)</f>
        <v>0.23756232118987095</v>
      </c>
    </row>
    <row r="161" spans="1:16" ht="16.5" x14ac:dyDescent="0.3">
      <c r="A161" s="1" t="s">
        <v>88</v>
      </c>
      <c r="B161" s="13">
        <f>VLOOKUP($B$148,Multipliers!$A$2:$T$948,10,FALSE)</f>
        <v>7.1595419361300001E-3</v>
      </c>
      <c r="H161" s="1" t="s">
        <v>88</v>
      </c>
      <c r="I161" s="13">
        <f>VLOOKUP($I$148,Multipliers!$A$2:$T$948,10,FALSE)</f>
        <v>3.7296273171882256E-2</v>
      </c>
      <c r="O161" s="1" t="s">
        <v>88</v>
      </c>
      <c r="P161" s="13">
        <f>VLOOKUP($P$148,Multipliers!$A$2:$T$948,10,FALSE)</f>
        <v>6.8277921167530661E-2</v>
      </c>
    </row>
    <row r="162" spans="1:16" ht="16.5" x14ac:dyDescent="0.3">
      <c r="A162" s="1" t="s">
        <v>89</v>
      </c>
      <c r="B162" s="13">
        <f>VLOOKUP($B$148,Multipliers!$A$2:$T$948,11,FALSE)</f>
        <v>3.7641823604900003E-2</v>
      </c>
      <c r="H162" s="1" t="s">
        <v>89</v>
      </c>
      <c r="I162" s="13">
        <f>VLOOKUP($I$148,Multipliers!$A$2:$T$948,11,FALSE)</f>
        <v>0.12885548485295806</v>
      </c>
      <c r="O162" s="1" t="s">
        <v>89</v>
      </c>
      <c r="P162" s="13">
        <f>VLOOKUP($P$148,Multipliers!$A$2:$T$948,11,FALSE)</f>
        <v>0.22366212086732265</v>
      </c>
    </row>
    <row r="163" spans="1:16" ht="16.5" x14ac:dyDescent="0.3">
      <c r="A163" s="1"/>
    </row>
    <row r="167" spans="1:16" ht="16.5" x14ac:dyDescent="0.25">
      <c r="A167" s="23" t="s">
        <v>1192</v>
      </c>
      <c r="B167" s="23"/>
      <c r="C167" s="23"/>
      <c r="D167" s="23"/>
      <c r="H167" s="23" t="s">
        <v>1161</v>
      </c>
      <c r="I167" s="23"/>
      <c r="J167" s="23"/>
      <c r="K167" s="23"/>
    </row>
    <row r="168" spans="1:16" ht="16.5" x14ac:dyDescent="0.3">
      <c r="A168" s="1"/>
      <c r="B168" s="20" t="s">
        <v>978</v>
      </c>
      <c r="C168" s="1" t="s">
        <v>15</v>
      </c>
      <c r="D168" s="1" t="s">
        <v>16</v>
      </c>
      <c r="E168" s="1" t="s">
        <v>977</v>
      </c>
      <c r="F168" s="1" t="s">
        <v>17</v>
      </c>
      <c r="H168" s="1"/>
      <c r="I168" s="20" t="s">
        <v>978</v>
      </c>
      <c r="J168" s="1" t="s">
        <v>15</v>
      </c>
      <c r="K168" s="1" t="s">
        <v>16</v>
      </c>
      <c r="L168" s="1" t="s">
        <v>977</v>
      </c>
      <c r="M168" s="1" t="s">
        <v>17</v>
      </c>
    </row>
    <row r="169" spans="1:16" ht="16.5" x14ac:dyDescent="0.3">
      <c r="A169" s="1" t="s">
        <v>14</v>
      </c>
      <c r="B169" s="17" t="e">
        <f>B171*B174</f>
        <v>#N/A</v>
      </c>
      <c r="C169" s="18" t="e">
        <f>$B$169*B182</f>
        <v>#N/A</v>
      </c>
      <c r="D169" s="136" t="e">
        <f>$B$169*B183</f>
        <v>#N/A</v>
      </c>
      <c r="E169" s="136" t="e">
        <f>$B$169*B184</f>
        <v>#N/A</v>
      </c>
      <c r="F169" s="19" t="e">
        <f>SUM(B169:E169)</f>
        <v>#N/A</v>
      </c>
      <c r="G169" s="12"/>
      <c r="H169" s="1" t="s">
        <v>14</v>
      </c>
      <c r="I169" s="17" t="e">
        <f>I171*I174</f>
        <v>#N/A</v>
      </c>
      <c r="J169" s="18" t="e">
        <f>$I$169*I182</f>
        <v>#N/A</v>
      </c>
      <c r="K169" s="38" t="e">
        <f>$I$169*I183</f>
        <v>#N/A</v>
      </c>
      <c r="L169" s="38" t="e">
        <f>$I$169*I184</f>
        <v>#N/A</v>
      </c>
      <c r="M169" s="19" t="e">
        <f>SUM(I169:L169)</f>
        <v>#N/A</v>
      </c>
    </row>
    <row r="170" spans="1:16" ht="16.5" x14ac:dyDescent="0.3">
      <c r="A170" s="1" t="s">
        <v>23</v>
      </c>
      <c r="B170" s="15" t="e">
        <f>B171*B175</f>
        <v>#N/A</v>
      </c>
      <c r="C170" s="15" t="e">
        <f>$B$170*B185</f>
        <v>#N/A</v>
      </c>
      <c r="D170" s="15" t="e">
        <f>$B170*B186</f>
        <v>#N/A</v>
      </c>
      <c r="E170" s="15" t="e">
        <f>$B170*B187</f>
        <v>#N/A</v>
      </c>
      <c r="F170" s="24" t="e">
        <f>SUM(B170:E170)</f>
        <v>#N/A</v>
      </c>
      <c r="G170" s="12"/>
      <c r="H170" s="1" t="s">
        <v>23</v>
      </c>
      <c r="I170" s="15" t="e">
        <f>I171*I175</f>
        <v>#N/A</v>
      </c>
      <c r="J170" s="15" t="e">
        <f>$I$170*I185</f>
        <v>#N/A</v>
      </c>
      <c r="K170" s="15" t="e">
        <f>$I$170*I186</f>
        <v>#N/A</v>
      </c>
      <c r="L170" s="15" t="e">
        <f>$I$170*I187</f>
        <v>#N/A</v>
      </c>
      <c r="M170" s="24" t="e">
        <f>SUM(I170:L170)</f>
        <v>#N/A</v>
      </c>
    </row>
    <row r="171" spans="1:16" ht="16.5" x14ac:dyDescent="0.3">
      <c r="A171" s="1" t="s">
        <v>22</v>
      </c>
      <c r="B171" s="14" t="e">
        <f>K85</f>
        <v>#N/A</v>
      </c>
      <c r="C171" s="14" t="e">
        <f>$B171*B179</f>
        <v>#N/A</v>
      </c>
      <c r="D171" s="15" t="e">
        <f>$B171*B180</f>
        <v>#N/A</v>
      </c>
      <c r="E171" s="16" t="e">
        <f>$B171*B181</f>
        <v>#N/A</v>
      </c>
      <c r="F171" s="24" t="e">
        <f>SUM(B171:E171)</f>
        <v>#N/A</v>
      </c>
      <c r="G171" s="12"/>
      <c r="H171" s="1" t="s">
        <v>22</v>
      </c>
      <c r="I171" s="14" t="e">
        <f>K86</f>
        <v>#N/A</v>
      </c>
      <c r="J171" s="14" t="e">
        <f>$I$171*I179</f>
        <v>#N/A</v>
      </c>
      <c r="K171" s="15" t="e">
        <f>$I$171*I180</f>
        <v>#N/A</v>
      </c>
      <c r="L171" s="16" t="e">
        <f>$I$171*I181</f>
        <v>#N/A</v>
      </c>
      <c r="M171" s="24" t="e">
        <f>SUM(I171:L171)</f>
        <v>#N/A</v>
      </c>
    </row>
    <row r="172" spans="1:16" x14ac:dyDescent="0.25">
      <c r="F172" s="21"/>
      <c r="M172" s="21"/>
    </row>
    <row r="173" spans="1:16" ht="16.5" x14ac:dyDescent="0.3">
      <c r="A173" s="1" t="s">
        <v>32</v>
      </c>
      <c r="B173" s="13">
        <v>455219</v>
      </c>
      <c r="H173" s="1" t="s">
        <v>32</v>
      </c>
      <c r="I173" s="13">
        <f>I86</f>
        <v>611310</v>
      </c>
    </row>
    <row r="174" spans="1:16" ht="16.5" x14ac:dyDescent="0.3">
      <c r="A174" s="1" t="s">
        <v>979</v>
      </c>
      <c r="B174" s="13">
        <f>VLOOKUP($B$173,Multipliers!$A$2:$T$948,16,FALSE)</f>
        <v>7.8080779275999999E-6</v>
      </c>
      <c r="H174" s="1" t="s">
        <v>979</v>
      </c>
      <c r="I174" s="13">
        <f>VLOOKUP($I$173,Multipliers!$A$2:$T$948,16,FALSE)</f>
        <v>9.5670381817599998E-6</v>
      </c>
    </row>
    <row r="175" spans="1:16" ht="16.5" x14ac:dyDescent="0.3">
      <c r="A175" s="1" t="s">
        <v>980</v>
      </c>
      <c r="B175" s="306">
        <f>VLOOKUP($B$173,Multipliers!$A$2:$T$948,17,FALSE)</f>
        <v>0.31673133666600001</v>
      </c>
      <c r="H175" s="1" t="s">
        <v>980</v>
      </c>
      <c r="I175" s="13">
        <f>VLOOKUP($I$173,Multipliers!$A$2:$T$948,17,FALSE)</f>
        <v>0.50245388756999998</v>
      </c>
    </row>
    <row r="176" spans="1:16" x14ac:dyDescent="0.25">
      <c r="D176" s="25"/>
      <c r="E176" s="25" t="s">
        <v>15</v>
      </c>
      <c r="F176" s="25" t="s">
        <v>16</v>
      </c>
      <c r="I176" s="21"/>
      <c r="K176" s="25"/>
      <c r="L176" s="25" t="s">
        <v>15</v>
      </c>
      <c r="M176" s="25" t="s">
        <v>16</v>
      </c>
    </row>
    <row r="177" spans="1:13" ht="16.5" x14ac:dyDescent="0.3">
      <c r="A177" s="1" t="s">
        <v>981</v>
      </c>
      <c r="D177" s="26" t="s">
        <v>14</v>
      </c>
      <c r="E177" s="28" t="e">
        <f>B169</f>
        <v>#N/A</v>
      </c>
      <c r="F177" s="28" t="e">
        <f>SUM(C169:E169)</f>
        <v>#N/A</v>
      </c>
      <c r="H177" s="1" t="s">
        <v>981</v>
      </c>
      <c r="K177" s="26" t="s">
        <v>14</v>
      </c>
      <c r="L177" s="28" t="e">
        <f>I169</f>
        <v>#N/A</v>
      </c>
      <c r="M177" s="28" t="e">
        <f>SUM(J169:L169)</f>
        <v>#N/A</v>
      </c>
    </row>
    <row r="178" spans="1:13" ht="16.5" x14ac:dyDescent="0.3">
      <c r="B178" s="22"/>
      <c r="D178" s="26" t="s">
        <v>23</v>
      </c>
      <c r="E178" s="29" t="e">
        <f t="shared" ref="E178:E179" si="30">B170</f>
        <v>#N/A</v>
      </c>
      <c r="F178" s="29" t="e">
        <f t="shared" ref="F178:F179" si="31">SUM(C170:E170)</f>
        <v>#N/A</v>
      </c>
      <c r="I178" s="22"/>
      <c r="K178" s="26" t="s">
        <v>23</v>
      </c>
      <c r="L178" s="29" t="e">
        <f t="shared" ref="L178:L179" si="32">I170</f>
        <v>#N/A</v>
      </c>
      <c r="M178" s="29" t="e">
        <f t="shared" ref="M178:M179" si="33">SUM(J170:L170)</f>
        <v>#N/A</v>
      </c>
    </row>
    <row r="179" spans="1:13" ht="16.5" x14ac:dyDescent="0.3">
      <c r="A179" s="1" t="s">
        <v>81</v>
      </c>
      <c r="B179" s="13">
        <f>VLOOKUP($B$173,Multipliers!$A$2:$T$948,3,FALSE)</f>
        <v>0.131448357908</v>
      </c>
      <c r="D179" s="26" t="s">
        <v>22</v>
      </c>
      <c r="E179" s="29" t="e">
        <f t="shared" si="30"/>
        <v>#N/A</v>
      </c>
      <c r="F179" s="29" t="e">
        <f t="shared" si="31"/>
        <v>#N/A</v>
      </c>
      <c r="H179" s="1" t="s">
        <v>81</v>
      </c>
      <c r="I179" s="13">
        <f>VLOOKUP($I$173,Multipliers!$A$2:$T$948,3,FALSE)</f>
        <v>0.146797470771</v>
      </c>
      <c r="K179" s="26" t="s">
        <v>22</v>
      </c>
      <c r="L179" s="29" t="e">
        <f t="shared" si="32"/>
        <v>#N/A</v>
      </c>
      <c r="M179" s="29" t="e">
        <f t="shared" si="33"/>
        <v>#N/A</v>
      </c>
    </row>
    <row r="180" spans="1:13" ht="16.5" x14ac:dyDescent="0.3">
      <c r="A180" s="1" t="s">
        <v>82</v>
      </c>
      <c r="B180" s="13">
        <f>VLOOKUP($B$173,Multipliers!$A$2:$T$948,4,FALSE)</f>
        <v>2.1544839465E-2</v>
      </c>
      <c r="H180" s="1" t="s">
        <v>82</v>
      </c>
      <c r="I180" s="13">
        <f>VLOOKUP($I$173,Multipliers!$A$2:$T$948,4,FALSE)</f>
        <v>2.75632265923E-2</v>
      </c>
    </row>
    <row r="181" spans="1:13" ht="16.5" x14ac:dyDescent="0.3">
      <c r="A181" s="1" t="s">
        <v>83</v>
      </c>
      <c r="B181" s="13">
        <f>VLOOKUP($B$173,Multipliers!$A$2:$T$948,5,FALSE)</f>
        <v>8.3206947882800003E-2</v>
      </c>
      <c r="H181" s="1" t="s">
        <v>83</v>
      </c>
      <c r="I181" s="13">
        <f>VLOOKUP($I$173,Multipliers!$A$2:$T$948,5,FALSE)</f>
        <v>8.3040551540700003E-2</v>
      </c>
    </row>
    <row r="182" spans="1:13" ht="16.5" x14ac:dyDescent="0.3">
      <c r="A182" s="1" t="s">
        <v>84</v>
      </c>
      <c r="B182" s="13">
        <f>VLOOKUP($B$173,Multipliers!$A$2:$T$948,6,FALSE)</f>
        <v>0.10781722004200001</v>
      </c>
      <c r="H182" s="1" t="s">
        <v>84</v>
      </c>
      <c r="I182" s="13">
        <f>VLOOKUP($I$173,Multipliers!$A$2:$T$948,6,FALSE)</f>
        <v>0.106964278415</v>
      </c>
    </row>
    <row r="183" spans="1:13" ht="16.5" x14ac:dyDescent="0.3">
      <c r="A183" s="1" t="s">
        <v>85</v>
      </c>
      <c r="B183" s="13">
        <f>VLOOKUP($B$173,Multipliers!$A$2:$T$948,7,FALSE)</f>
        <v>2.21900896008E-2</v>
      </c>
      <c r="H183" s="1" t="s">
        <v>85</v>
      </c>
      <c r="I183" s="13">
        <f>VLOOKUP($I$173,Multipliers!$A$2:$T$948,7,FALSE)</f>
        <v>2.45905211308E-2</v>
      </c>
    </row>
    <row r="184" spans="1:13" ht="16.5" x14ac:dyDescent="0.3">
      <c r="A184" s="1" t="s">
        <v>86</v>
      </c>
      <c r="B184" s="13">
        <f>VLOOKUP($B$173,Multipliers!$A$2:$T$948,8,FALSE)</f>
        <v>4.6723426104899997E-2</v>
      </c>
      <c r="H184" s="1" t="s">
        <v>86</v>
      </c>
      <c r="I184" s="13">
        <f>VLOOKUP($I$173,Multipliers!$A$2:$T$948,8,FALSE)</f>
        <v>4.8116744700199998E-2</v>
      </c>
    </row>
    <row r="185" spans="1:13" ht="16.5" x14ac:dyDescent="0.3">
      <c r="A185" s="1" t="s">
        <v>87</v>
      </c>
      <c r="B185" s="13">
        <f>VLOOKUP($B$173,Multipliers!$A$2:$T$948,9,FALSE)</f>
        <v>0.13180235894100001</v>
      </c>
      <c r="H185" s="1" t="s">
        <v>87</v>
      </c>
      <c r="I185" s="13">
        <f>VLOOKUP($I$173,Multipliers!$A$2:$T$948,9,FALSE)</f>
        <v>9.4277287309400007E-2</v>
      </c>
    </row>
    <row r="186" spans="1:13" ht="16.5" x14ac:dyDescent="0.3">
      <c r="A186" s="1" t="s">
        <v>88</v>
      </c>
      <c r="B186" s="13">
        <f>VLOOKUP($B$173,Multipliers!$A$2:$T$948,10,FALSE)</f>
        <v>2.24980153829E-2</v>
      </c>
      <c r="H186" s="1" t="s">
        <v>88</v>
      </c>
      <c r="I186" s="13">
        <f>VLOOKUP($I$173,Multipliers!$A$2:$T$948,10,FALSE)</f>
        <v>1.8738986369599999E-2</v>
      </c>
    </row>
    <row r="187" spans="1:13" ht="16.5" x14ac:dyDescent="0.3">
      <c r="A187" s="1" t="s">
        <v>89</v>
      </c>
      <c r="B187" s="13">
        <f>VLOOKUP($B$173,Multipliers!$A$2:$T$948,11,FALSE)</f>
        <v>5.9117902771700002E-2</v>
      </c>
      <c r="H187" s="1" t="s">
        <v>89</v>
      </c>
      <c r="I187" s="13">
        <f>VLOOKUP($I$173,Multipliers!$A$2:$T$948,11,FALSE)</f>
        <v>3.7644317996699997E-2</v>
      </c>
    </row>
    <row r="188" spans="1:13" ht="16.5" x14ac:dyDescent="0.3">
      <c r="A188" s="1"/>
    </row>
  </sheetData>
  <mergeCells count="1">
    <mergeCell ref="A90:D90"/>
  </mergeCells>
  <pageMargins left="0.7" right="0.7" top="0.75" bottom="0.75" header="0.3" footer="0.3"/>
  <ignoredErrors>
    <ignoredError sqref="B10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6FCE2-EB21-407B-98C2-625AD2A67E56}">
  <sheetPr>
    <tabColor theme="1"/>
  </sheetPr>
  <dimension ref="A1:BL948"/>
  <sheetViews>
    <sheetView topLeftCell="U1" zoomScaleNormal="100" workbookViewId="0">
      <pane ySplit="2" topLeftCell="A918" activePane="bottomLeft" state="frozen"/>
      <selection pane="bottomLeft" activeCell="AS3" sqref="AS3:AS948"/>
    </sheetView>
  </sheetViews>
  <sheetFormatPr defaultRowHeight="15" x14ac:dyDescent="0.25"/>
  <cols>
    <col min="2" max="2" width="48.28515625" customWidth="1"/>
    <col min="16" max="16" width="23.7109375" customWidth="1"/>
    <col min="17" max="17" width="24.7109375" customWidth="1"/>
    <col min="24" max="24" width="45.7109375" customWidth="1"/>
  </cols>
  <sheetData>
    <row r="1" spans="1:64" x14ac:dyDescent="0.25">
      <c r="B1" t="s">
        <v>1110</v>
      </c>
      <c r="W1" t="s">
        <v>1347</v>
      </c>
      <c r="AS1" t="s">
        <v>1111</v>
      </c>
    </row>
    <row r="2" spans="1:64" ht="38.25" x14ac:dyDescent="0.25">
      <c r="A2" s="5" t="s">
        <v>32</v>
      </c>
      <c r="B2" s="5" t="s">
        <v>33</v>
      </c>
      <c r="C2" s="6" t="s">
        <v>81</v>
      </c>
      <c r="D2" s="6" t="s">
        <v>82</v>
      </c>
      <c r="E2" s="6" t="s">
        <v>83</v>
      </c>
      <c r="F2" s="6" t="s">
        <v>84</v>
      </c>
      <c r="G2" s="6" t="s">
        <v>85</v>
      </c>
      <c r="H2" s="6" t="s">
        <v>86</v>
      </c>
      <c r="I2" s="6" t="s">
        <v>87</v>
      </c>
      <c r="J2" s="6" t="s">
        <v>88</v>
      </c>
      <c r="K2" s="6" t="s">
        <v>89</v>
      </c>
      <c r="L2" s="6" t="s">
        <v>90</v>
      </c>
      <c r="M2" s="6" t="s">
        <v>91</v>
      </c>
      <c r="N2" s="6" t="s">
        <v>92</v>
      </c>
      <c r="O2" s="6" t="s">
        <v>93</v>
      </c>
      <c r="P2" s="6" t="s">
        <v>94</v>
      </c>
      <c r="Q2" s="6" t="s">
        <v>95</v>
      </c>
      <c r="R2" s="6" t="s">
        <v>96</v>
      </c>
      <c r="S2" s="6" t="s">
        <v>97</v>
      </c>
      <c r="T2" s="6" t="s">
        <v>98</v>
      </c>
      <c r="W2" s="5" t="s">
        <v>32</v>
      </c>
      <c r="X2" s="5" t="s">
        <v>33</v>
      </c>
      <c r="Y2" s="6" t="s">
        <v>81</v>
      </c>
      <c r="Z2" s="6" t="s">
        <v>82</v>
      </c>
      <c r="AA2" s="6" t="s">
        <v>83</v>
      </c>
      <c r="AB2" s="6" t="s">
        <v>84</v>
      </c>
      <c r="AC2" s="6" t="s">
        <v>85</v>
      </c>
      <c r="AD2" s="6" t="s">
        <v>86</v>
      </c>
      <c r="AE2" s="6" t="s">
        <v>87</v>
      </c>
      <c r="AF2" s="6" t="s">
        <v>88</v>
      </c>
      <c r="AG2" s="6" t="s">
        <v>89</v>
      </c>
      <c r="AH2" s="6" t="s">
        <v>90</v>
      </c>
      <c r="AI2" s="6" t="s">
        <v>91</v>
      </c>
      <c r="AJ2" s="6" t="s">
        <v>92</v>
      </c>
      <c r="AK2" s="6" t="s">
        <v>93</v>
      </c>
      <c r="AL2" s="6" t="s">
        <v>94</v>
      </c>
      <c r="AM2" s="6" t="s">
        <v>95</v>
      </c>
      <c r="AN2" s="6" t="s">
        <v>96</v>
      </c>
      <c r="AO2" s="6" t="s">
        <v>97</v>
      </c>
      <c r="AP2" s="6" t="s">
        <v>98</v>
      </c>
      <c r="AS2" s="4" t="s">
        <v>32</v>
      </c>
      <c r="AT2" s="5" t="s">
        <v>33</v>
      </c>
      <c r="AU2" s="6" t="s">
        <v>81</v>
      </c>
      <c r="AV2" s="6" t="s">
        <v>82</v>
      </c>
      <c r="AW2" s="6" t="s">
        <v>83</v>
      </c>
      <c r="AX2" s="6" t="s">
        <v>84</v>
      </c>
      <c r="AY2" s="6" t="s">
        <v>85</v>
      </c>
      <c r="AZ2" s="6" t="s">
        <v>86</v>
      </c>
      <c r="BA2" s="6" t="s">
        <v>87</v>
      </c>
      <c r="BB2" s="6" t="s">
        <v>88</v>
      </c>
      <c r="BC2" s="6" t="s">
        <v>89</v>
      </c>
      <c r="BD2" s="6" t="s">
        <v>90</v>
      </c>
      <c r="BE2" s="6" t="s">
        <v>91</v>
      </c>
      <c r="BF2" s="6" t="s">
        <v>92</v>
      </c>
      <c r="BG2" s="6" t="s">
        <v>93</v>
      </c>
      <c r="BH2" s="6" t="s">
        <v>94</v>
      </c>
      <c r="BI2" s="6" t="s">
        <v>95</v>
      </c>
      <c r="BJ2" s="6" t="s">
        <v>96</v>
      </c>
      <c r="BK2" s="6" t="s">
        <v>97</v>
      </c>
      <c r="BL2" s="6" t="s">
        <v>98</v>
      </c>
    </row>
    <row r="3" spans="1:64" x14ac:dyDescent="0.25">
      <c r="A3" s="7">
        <v>111000</v>
      </c>
      <c r="B3" s="7" t="s">
        <v>99</v>
      </c>
      <c r="C3" s="8">
        <f t="shared" ref="C3:C66" si="0">IF(Y3=0,VLOOKUP(A3,$AS$2:$BL$948,3,FALSE),Y3)</f>
        <v>0.11866448896700001</v>
      </c>
      <c r="D3" s="8">
        <f t="shared" ref="D3:D66" si="1">IF(Z3=0,VLOOKUP(A3,$AS$2:$BL$948,4,FALSE),Z3)</f>
        <v>1.40636104633E-2</v>
      </c>
      <c r="E3" s="8">
        <f t="shared" ref="E3:E66" si="2">IF(AA3=0,VLOOKUP(A3,$AS$2:$BL$948,5,FALSE),AA3)</f>
        <v>0.102321225872</v>
      </c>
      <c r="F3" s="8">
        <f t="shared" ref="F3:F66" si="3">IF(AB3=0,VLOOKUP($A3,$AS$2:$BL$948,6,FALSE),AB3)</f>
        <v>0.274197801879</v>
      </c>
      <c r="G3" s="8">
        <f t="shared" ref="G3:G66" si="4">IF(AC3=0,VLOOKUP($A3,$AS$2:$BL$948,7,FALSE),AC3)</f>
        <v>3.0135218654100002E-2</v>
      </c>
      <c r="H3" s="8">
        <f t="shared" ref="H3:H66" si="5">IF(AD3=0,VLOOKUP($A3,$AS$2:$BL$948,8,FALSE),AD3)</f>
        <v>0.109293597797</v>
      </c>
      <c r="I3" s="8">
        <f t="shared" ref="I3:I66" si="6">IF(AE3=0,VLOOKUP($A3,$AS$2:$BL$948,9,FALSE),AE3)</f>
        <v>0.19536570411599999</v>
      </c>
      <c r="J3" s="8">
        <f t="shared" ref="J3:J66" si="7">IF(AF3=0,VLOOKUP($A3,$AS$2:$BL$948,10,FALSE),AF3)</f>
        <v>2.1347386512200001E-2</v>
      </c>
      <c r="K3" s="8">
        <f t="shared" ref="K3:K66" si="8">IF(AG3=0,VLOOKUP($A3,$AS$2:$BL$948,11,FALSE),AG3)</f>
        <v>7.1057160196599994E-2</v>
      </c>
      <c r="L3" s="8">
        <f t="shared" ref="L3:L66" si="9">IF(AH3=0,VLOOKUP($A3,$AS$2:$BL$948,12,FALSE),AH3)</f>
        <v>0.156408174076</v>
      </c>
      <c r="M3" s="8">
        <f t="shared" ref="M3:M66" si="10">IF(AI3=0,VLOOKUP($A3,$AS$2:$BL$948,13,FALSE),AI3)</f>
        <v>1.7309821197399999E-2</v>
      </c>
      <c r="N3" s="8">
        <f t="shared" ref="N3:N66" si="11">IF(AJ3=0,VLOOKUP($A3,$AS$2:$BL$948,14,FALSE),AJ3)</f>
        <v>0.17594842553500001</v>
      </c>
      <c r="O3" s="8">
        <f t="shared" ref="O3:O66" si="12">IF(AK3=0,VLOOKUP($A3,$AS$2:$BL$948,15,FALSE),AK3)</f>
        <v>0.43008813330599999</v>
      </c>
      <c r="P3" s="8">
        <f t="shared" ref="P3:P66" si="13">IF(AL3=0,VLOOKUP($A3,$AS$2:$BL$948,16,FALSE),AL3)</f>
        <v>3.27302284798E-6</v>
      </c>
      <c r="Q3" s="8">
        <f t="shared" ref="Q3:Q66" si="14">IF(AM3=0,VLOOKUP($A3,$AS$2:$BL$948,17,FALSE),AM3)</f>
        <v>0.210541570259</v>
      </c>
      <c r="R3" s="8">
        <f t="shared" ref="R3:R66" si="15">IF(AN3=0,VLOOKUP($A3,$AS$2:$BL$948,18,FALSE),AN3)</f>
        <v>1.2350493252999999</v>
      </c>
      <c r="S3" s="8">
        <f t="shared" ref="S3:S66" si="16">IF(AO3=0,VLOOKUP($A3,$AS$2:$BL$948,19,FALSE),AO3)</f>
        <v>1.4136266183299999</v>
      </c>
      <c r="T3" s="8">
        <f t="shared" ref="T3:T66" si="17">IF(AP3=0,VLOOKUP($A3,$AS$2:$BL$948,20,FALSE),AP3)</f>
        <v>1.28777025082</v>
      </c>
      <c r="W3" s="7">
        <v>111000</v>
      </c>
      <c r="X3" s="7" t="s">
        <v>99</v>
      </c>
      <c r="Y3" s="364">
        <v>0.11866448896700001</v>
      </c>
      <c r="Z3" s="364">
        <v>1.40636104633E-2</v>
      </c>
      <c r="AA3" s="364">
        <v>0.102321225872</v>
      </c>
      <c r="AB3" s="364">
        <v>0.274197801879</v>
      </c>
      <c r="AC3" s="364">
        <v>3.0135218654100002E-2</v>
      </c>
      <c r="AD3" s="364">
        <v>0.109293597797</v>
      </c>
      <c r="AE3" s="364">
        <v>0.19536570411599999</v>
      </c>
      <c r="AF3" s="364">
        <v>2.1347386512200001E-2</v>
      </c>
      <c r="AG3" s="364">
        <v>7.1057160196599994E-2</v>
      </c>
      <c r="AH3" s="364">
        <v>0.156408174076</v>
      </c>
      <c r="AI3" s="364">
        <v>1.7309821197399999E-2</v>
      </c>
      <c r="AJ3" s="364">
        <v>0.17594842553500001</v>
      </c>
      <c r="AK3" s="364">
        <v>0.43008813330599999</v>
      </c>
      <c r="AL3" s="364">
        <v>3.27302284798E-6</v>
      </c>
      <c r="AM3" s="364">
        <v>0.210541570259</v>
      </c>
      <c r="AN3" s="364">
        <v>1.2350493252999999</v>
      </c>
      <c r="AO3" s="364">
        <v>1.4136266183299999</v>
      </c>
      <c r="AP3" s="364">
        <v>1.28777025082</v>
      </c>
      <c r="AS3" s="7">
        <v>111000</v>
      </c>
      <c r="AT3" s="7" t="s">
        <v>99</v>
      </c>
      <c r="AU3" s="8">
        <v>0.12009377395032741</v>
      </c>
      <c r="AV3" s="8">
        <v>2.1841989033243067E-2</v>
      </c>
      <c r="AW3" s="8">
        <v>0.18831851825467574</v>
      </c>
      <c r="AX3" s="8">
        <v>0.16789469973716939</v>
      </c>
      <c r="AY3" s="8">
        <v>2.9108459799874194E-2</v>
      </c>
      <c r="AZ3" s="8">
        <v>0.15326101125303715</v>
      </c>
      <c r="BA3" s="8">
        <v>0.1780081904317565</v>
      </c>
      <c r="BB3" s="8">
        <v>3.5483590036866131E-2</v>
      </c>
      <c r="BC3" s="8">
        <v>0.21065626398711615</v>
      </c>
      <c r="BD3" s="8">
        <v>0.16003382476082742</v>
      </c>
      <c r="BE3" s="8">
        <v>2.8077302845419996E-2</v>
      </c>
      <c r="BF3" s="8">
        <v>0.29268022885483874</v>
      </c>
      <c r="BG3" s="8">
        <v>0.423151802124968</v>
      </c>
      <c r="BH3" s="8">
        <v>5.0806384463738711E-6</v>
      </c>
      <c r="BI3" s="8">
        <v>0.20714372701648395</v>
      </c>
      <c r="BJ3" s="8">
        <v>1.3302526683353224</v>
      </c>
      <c r="BK3" s="8">
        <v>1.3341351385317746</v>
      </c>
      <c r="BL3" s="8">
        <v>1.4080173992941938</v>
      </c>
    </row>
    <row r="4" spans="1:64" x14ac:dyDescent="0.25">
      <c r="A4" s="7">
        <v>112000</v>
      </c>
      <c r="B4" s="7" t="s">
        <v>100</v>
      </c>
      <c r="C4" s="8">
        <f t="shared" si="0"/>
        <v>0.225174801649</v>
      </c>
      <c r="D4" s="8">
        <f t="shared" si="1"/>
        <v>4.8059973252000003E-2</v>
      </c>
      <c r="E4" s="8">
        <f t="shared" si="2"/>
        <v>8.6941982819999999E-2</v>
      </c>
      <c r="F4" s="8">
        <f t="shared" si="3"/>
        <v>0.25440550023199998</v>
      </c>
      <c r="G4" s="8">
        <f t="shared" si="4"/>
        <v>7.3556534726100006E-2</v>
      </c>
      <c r="H4" s="8">
        <f t="shared" si="5"/>
        <v>0.114825389051</v>
      </c>
      <c r="I4" s="8">
        <f t="shared" si="6"/>
        <v>0.257168506465</v>
      </c>
      <c r="J4" s="8">
        <f t="shared" si="7"/>
        <v>6.6807768233799997E-2</v>
      </c>
      <c r="K4" s="8">
        <f t="shared" si="8"/>
        <v>8.2221155574999996E-2</v>
      </c>
      <c r="L4" s="8">
        <f t="shared" si="9"/>
        <v>0.23331069346800001</v>
      </c>
      <c r="M4" s="8">
        <f t="shared" si="10"/>
        <v>5.7216318374700002E-2</v>
      </c>
      <c r="N4" s="8">
        <f t="shared" si="11"/>
        <v>0.17958613284800001</v>
      </c>
      <c r="O4" s="8">
        <f t="shared" si="12"/>
        <v>0.35457039491199999</v>
      </c>
      <c r="P4" s="8">
        <f t="shared" si="13"/>
        <v>2.7010480345600002E-6</v>
      </c>
      <c r="Q4" s="8">
        <f t="shared" si="14"/>
        <v>0.16083715716700001</v>
      </c>
      <c r="R4" s="8">
        <f t="shared" si="15"/>
        <v>1.3601767577199999</v>
      </c>
      <c r="S4" s="8">
        <f t="shared" si="16"/>
        <v>1.44278742401</v>
      </c>
      <c r="T4" s="8">
        <f t="shared" si="17"/>
        <v>1.40619743027</v>
      </c>
      <c r="W4" s="7">
        <v>112000</v>
      </c>
      <c r="X4" s="7" t="s">
        <v>100</v>
      </c>
      <c r="Y4" s="364">
        <v>0.225174801649</v>
      </c>
      <c r="Z4" s="364">
        <v>4.8059973252000003E-2</v>
      </c>
      <c r="AA4" s="364">
        <v>8.6941982819999999E-2</v>
      </c>
      <c r="AB4" s="364">
        <v>0.25440550023199998</v>
      </c>
      <c r="AC4" s="364">
        <v>7.3556534726100006E-2</v>
      </c>
      <c r="AD4" s="364">
        <v>0.114825389051</v>
      </c>
      <c r="AE4" s="364">
        <v>0.257168506465</v>
      </c>
      <c r="AF4" s="364">
        <v>6.6807768233799997E-2</v>
      </c>
      <c r="AG4" s="364">
        <v>8.2221155574999996E-2</v>
      </c>
      <c r="AH4" s="364">
        <v>0.23331069346800001</v>
      </c>
      <c r="AI4" s="364">
        <v>5.7216318374700002E-2</v>
      </c>
      <c r="AJ4" s="364">
        <v>0.17958613284800001</v>
      </c>
      <c r="AK4" s="364">
        <v>0.35457039491199999</v>
      </c>
      <c r="AL4" s="364">
        <v>2.7010480345600002E-6</v>
      </c>
      <c r="AM4" s="364">
        <v>0.16083715716700001</v>
      </c>
      <c r="AN4" s="364">
        <v>1.3601767577199999</v>
      </c>
      <c r="AO4" s="364">
        <v>1.44278742401</v>
      </c>
      <c r="AP4" s="364">
        <v>1.40619743027</v>
      </c>
      <c r="AS4" s="7">
        <v>112000</v>
      </c>
      <c r="AT4" s="7" t="s">
        <v>100</v>
      </c>
      <c r="AU4" s="8">
        <v>0.1335645188631919</v>
      </c>
      <c r="AV4" s="8">
        <v>2.6313981771240322E-2</v>
      </c>
      <c r="AW4" s="8">
        <v>0.15220554560928712</v>
      </c>
      <c r="AX4" s="8">
        <v>0.182519574220671</v>
      </c>
      <c r="AY4" s="8">
        <v>5.27895848116492E-2</v>
      </c>
      <c r="AZ4" s="8">
        <v>0.21691958837167422</v>
      </c>
      <c r="BA4" s="8">
        <v>0.19527110856175653</v>
      </c>
      <c r="BB4" s="8">
        <v>4.9239862591743538E-2</v>
      </c>
      <c r="BC4" s="8">
        <v>0.23085852597779524</v>
      </c>
      <c r="BD4" s="8">
        <v>0.17754396998956132</v>
      </c>
      <c r="BE4" s="8">
        <v>3.8312465619622579E-2</v>
      </c>
      <c r="BF4" s="8">
        <v>0.28176536159459681</v>
      </c>
      <c r="BG4" s="8">
        <v>0.34885295007896766</v>
      </c>
      <c r="BH4" s="8">
        <v>2.9723952752436931E-6</v>
      </c>
      <c r="BI4" s="8">
        <v>0.15824121154332271</v>
      </c>
      <c r="BJ4" s="8">
        <v>1.3120856591466132</v>
      </c>
      <c r="BK4" s="8">
        <v>1.4360997151454837</v>
      </c>
      <c r="BL4" s="8">
        <v>1.4592404648729036</v>
      </c>
    </row>
    <row r="5" spans="1:64" x14ac:dyDescent="0.25">
      <c r="A5" s="7">
        <v>113110</v>
      </c>
      <c r="B5" s="7" t="s">
        <v>101</v>
      </c>
      <c r="C5" s="8">
        <f t="shared" si="0"/>
        <v>6.2339330608400002E-2</v>
      </c>
      <c r="D5" s="8">
        <f t="shared" si="1"/>
        <v>4.9542625621388703E-3</v>
      </c>
      <c r="E5" s="8">
        <f t="shared" si="2"/>
        <v>9.0580969490996782E-2</v>
      </c>
      <c r="F5" s="8">
        <f t="shared" si="3"/>
        <v>8.1056608849662912E-2</v>
      </c>
      <c r="G5" s="8">
        <f t="shared" si="4"/>
        <v>1.9340518877861291E-3</v>
      </c>
      <c r="H5" s="8">
        <f t="shared" si="5"/>
        <v>3.5039024512416125E-2</v>
      </c>
      <c r="I5" s="8">
        <f t="shared" si="6"/>
        <v>0.1063835378663726</v>
      </c>
      <c r="J5" s="8">
        <f t="shared" si="7"/>
        <v>4.1555028818954839E-3</v>
      </c>
      <c r="K5" s="8">
        <f t="shared" si="8"/>
        <v>7.9889901888179043E-2</v>
      </c>
      <c r="L5" s="8">
        <f t="shared" si="9"/>
        <v>0.1046975362905887</v>
      </c>
      <c r="M5" s="8">
        <f t="shared" si="10"/>
        <v>5.7300550518450009E-3</v>
      </c>
      <c r="N5" s="8">
        <f t="shared" si="11"/>
        <v>0.10719908236654839</v>
      </c>
      <c r="O5" s="8">
        <f t="shared" si="12"/>
        <v>0.22351991512219349</v>
      </c>
      <c r="P5" s="8">
        <f t="shared" si="13"/>
        <v>7.8383520650583863E-6</v>
      </c>
      <c r="Q5" s="8">
        <f t="shared" si="14"/>
        <v>0.18678959625596783</v>
      </c>
      <c r="R5" s="8">
        <f t="shared" si="15"/>
        <v>1</v>
      </c>
      <c r="S5" s="8">
        <f t="shared" si="16"/>
        <v>0.58577323363709677</v>
      </c>
      <c r="T5" s="8">
        <f t="shared" si="17"/>
        <v>0.65816926521693531</v>
      </c>
      <c r="W5" s="7">
        <v>113110</v>
      </c>
      <c r="X5" s="7" t="s">
        <v>101</v>
      </c>
      <c r="Y5" s="364">
        <v>0</v>
      </c>
      <c r="Z5" s="364">
        <v>0</v>
      </c>
      <c r="AA5" s="364">
        <v>0</v>
      </c>
      <c r="AB5" s="364">
        <v>0</v>
      </c>
      <c r="AC5" s="364">
        <v>0</v>
      </c>
      <c r="AD5" s="364">
        <v>0</v>
      </c>
      <c r="AE5" s="364">
        <v>0</v>
      </c>
      <c r="AF5" s="364">
        <v>0</v>
      </c>
      <c r="AG5" s="364">
        <v>0</v>
      </c>
      <c r="AH5" s="364">
        <v>0</v>
      </c>
      <c r="AI5" s="364">
        <v>0</v>
      </c>
      <c r="AJ5" s="364">
        <v>0</v>
      </c>
      <c r="AK5" s="364">
        <v>0</v>
      </c>
      <c r="AL5" s="364">
        <v>0</v>
      </c>
      <c r="AM5" s="364">
        <v>0</v>
      </c>
      <c r="AN5" s="364">
        <v>1</v>
      </c>
      <c r="AO5" s="364">
        <v>0</v>
      </c>
      <c r="AP5" s="364">
        <v>0</v>
      </c>
      <c r="AS5" s="7">
        <v>113110</v>
      </c>
      <c r="AT5" s="7" t="s">
        <v>101</v>
      </c>
      <c r="AU5" s="8">
        <v>6.2339330608400002E-2</v>
      </c>
      <c r="AV5" s="8">
        <v>4.9542625621388703E-3</v>
      </c>
      <c r="AW5" s="8">
        <v>9.0580969490996782E-2</v>
      </c>
      <c r="AX5" s="8">
        <v>8.1056608849662912E-2</v>
      </c>
      <c r="AY5" s="8">
        <v>1.9340518877861291E-3</v>
      </c>
      <c r="AZ5" s="8">
        <v>3.5039024512416125E-2</v>
      </c>
      <c r="BA5" s="8">
        <v>0.1063835378663726</v>
      </c>
      <c r="BB5" s="8">
        <v>4.1555028818954839E-3</v>
      </c>
      <c r="BC5" s="8">
        <v>7.9889901888179043E-2</v>
      </c>
      <c r="BD5" s="8">
        <v>0.1046975362905887</v>
      </c>
      <c r="BE5" s="8">
        <v>5.7300550518450009E-3</v>
      </c>
      <c r="BF5" s="8">
        <v>0.10719908236654839</v>
      </c>
      <c r="BG5" s="8">
        <v>0.22351991512219349</v>
      </c>
      <c r="BH5" s="8">
        <v>7.8383520650583863E-6</v>
      </c>
      <c r="BI5" s="8">
        <v>0.18678959625596783</v>
      </c>
      <c r="BJ5" s="8">
        <v>1.1578794013712903</v>
      </c>
      <c r="BK5" s="8">
        <v>0.58577323363709677</v>
      </c>
      <c r="BL5" s="8">
        <v>0.65816926521693531</v>
      </c>
    </row>
    <row r="6" spans="1:64" x14ac:dyDescent="0.25">
      <c r="A6" s="7">
        <v>113210</v>
      </c>
      <c r="B6" s="7" t="s">
        <v>102</v>
      </c>
      <c r="C6" s="8">
        <f t="shared" si="0"/>
        <v>2.0965240394574189E-2</v>
      </c>
      <c r="D6" s="8">
        <f t="shared" si="1"/>
        <v>2.0458594492241936E-3</v>
      </c>
      <c r="E6" s="8">
        <f t="shared" si="2"/>
        <v>3.5823936255870971E-2</v>
      </c>
      <c r="F6" s="8">
        <f t="shared" si="3"/>
        <v>4.2941586082193547E-2</v>
      </c>
      <c r="G6" s="8">
        <f t="shared" si="4"/>
        <v>1.5318659367449998E-3</v>
      </c>
      <c r="H6" s="8">
        <f t="shared" si="5"/>
        <v>2.4661389814880648E-2</v>
      </c>
      <c r="I6" s="8">
        <f t="shared" si="6"/>
        <v>3.4807042138209669E-2</v>
      </c>
      <c r="J6" s="8">
        <f t="shared" si="7"/>
        <v>1.7472286768408067E-3</v>
      </c>
      <c r="K6" s="8">
        <f t="shared" si="8"/>
        <v>3.1352211102682256E-2</v>
      </c>
      <c r="L6" s="8">
        <f t="shared" si="9"/>
        <v>3.4772402246274189E-2</v>
      </c>
      <c r="M6" s="8">
        <f t="shared" si="10"/>
        <v>2.3829944863398389E-3</v>
      </c>
      <c r="N6" s="8">
        <f t="shared" si="11"/>
        <v>4.2602744137096776E-2</v>
      </c>
      <c r="O6" s="8">
        <f t="shared" si="12"/>
        <v>7.7014408368387105E-2</v>
      </c>
      <c r="P6" s="8">
        <f t="shared" si="13"/>
        <v>2.4374791126320971E-6</v>
      </c>
      <c r="Q6" s="8">
        <f t="shared" si="14"/>
        <v>6.4892189942903231E-2</v>
      </c>
      <c r="R6" s="8">
        <f t="shared" si="15"/>
        <v>1</v>
      </c>
      <c r="S6" s="8">
        <f t="shared" si="16"/>
        <v>0.23042516441451613</v>
      </c>
      <c r="T6" s="8">
        <f t="shared" si="17"/>
        <v>0.2291968044985484</v>
      </c>
      <c r="W6" s="7">
        <v>113210</v>
      </c>
      <c r="X6" s="7" t="s">
        <v>102</v>
      </c>
      <c r="Y6" s="364">
        <v>0</v>
      </c>
      <c r="Z6" s="364">
        <v>0</v>
      </c>
      <c r="AA6" s="364">
        <v>0</v>
      </c>
      <c r="AB6" s="364">
        <v>0</v>
      </c>
      <c r="AC6" s="364">
        <v>0</v>
      </c>
      <c r="AD6" s="364">
        <v>0</v>
      </c>
      <c r="AE6" s="364">
        <v>0</v>
      </c>
      <c r="AF6" s="364">
        <v>0</v>
      </c>
      <c r="AG6" s="364">
        <v>0</v>
      </c>
      <c r="AH6" s="364">
        <v>0</v>
      </c>
      <c r="AI6" s="364">
        <v>0</v>
      </c>
      <c r="AJ6" s="364">
        <v>0</v>
      </c>
      <c r="AK6" s="364">
        <v>0</v>
      </c>
      <c r="AL6" s="364">
        <v>0</v>
      </c>
      <c r="AM6" s="364">
        <v>0</v>
      </c>
      <c r="AN6" s="364">
        <v>1</v>
      </c>
      <c r="AO6" s="364">
        <v>0</v>
      </c>
      <c r="AP6" s="364">
        <v>0</v>
      </c>
      <c r="AS6" s="7">
        <v>113210</v>
      </c>
      <c r="AT6" s="7" t="s">
        <v>102</v>
      </c>
      <c r="AU6" s="8">
        <v>2.0965240394574189E-2</v>
      </c>
      <c r="AV6" s="8">
        <v>2.0458594492241936E-3</v>
      </c>
      <c r="AW6" s="8">
        <v>3.5823936255870971E-2</v>
      </c>
      <c r="AX6" s="8">
        <v>4.2941586082193547E-2</v>
      </c>
      <c r="AY6" s="8">
        <v>1.5318659367449998E-3</v>
      </c>
      <c r="AZ6" s="8">
        <v>2.4661389814880648E-2</v>
      </c>
      <c r="BA6" s="8">
        <v>3.4807042138209669E-2</v>
      </c>
      <c r="BB6" s="8">
        <v>1.7472286768408067E-3</v>
      </c>
      <c r="BC6" s="8">
        <v>3.1352211102682256E-2</v>
      </c>
      <c r="BD6" s="8">
        <v>3.4772402246274189E-2</v>
      </c>
      <c r="BE6" s="8">
        <v>2.3829944863398389E-3</v>
      </c>
      <c r="BF6" s="8">
        <v>4.2602744137096776E-2</v>
      </c>
      <c r="BG6" s="8">
        <v>7.7014408368387105E-2</v>
      </c>
      <c r="BH6" s="8">
        <v>2.4374791126320971E-6</v>
      </c>
      <c r="BI6" s="8">
        <v>6.4892189942903231E-2</v>
      </c>
      <c r="BJ6" s="8">
        <v>1.0588350360995162</v>
      </c>
      <c r="BK6" s="8">
        <v>0.23042516441451613</v>
      </c>
      <c r="BL6" s="8">
        <v>0.2291968044985484</v>
      </c>
    </row>
    <row r="7" spans="1:64" x14ac:dyDescent="0.25">
      <c r="A7" s="7">
        <v>113310</v>
      </c>
      <c r="B7" s="7" t="s">
        <v>103</v>
      </c>
      <c r="C7" s="8">
        <f t="shared" si="0"/>
        <v>0.178218897642</v>
      </c>
      <c r="D7" s="8">
        <f t="shared" si="1"/>
        <v>8.4949640286400008E-3</v>
      </c>
      <c r="E7" s="8">
        <f t="shared" si="2"/>
        <v>8.1073207573199996E-2</v>
      </c>
      <c r="F7" s="8">
        <f t="shared" si="3"/>
        <v>0.38301783628800001</v>
      </c>
      <c r="G7" s="8">
        <f t="shared" si="4"/>
        <v>5.9259694827900004E-3</v>
      </c>
      <c r="H7" s="8">
        <f t="shared" si="5"/>
        <v>6.7281925512000004E-2</v>
      </c>
      <c r="I7" s="8">
        <f t="shared" si="6"/>
        <v>0.32712994221399999</v>
      </c>
      <c r="J7" s="8">
        <f t="shared" si="7"/>
        <v>6.3088318507099998E-3</v>
      </c>
      <c r="K7" s="8">
        <f t="shared" si="8"/>
        <v>6.4755287047799995E-2</v>
      </c>
      <c r="L7" s="8">
        <f t="shared" si="9"/>
        <v>0.31262229259699997</v>
      </c>
      <c r="M7" s="8">
        <f t="shared" si="10"/>
        <v>9.2214855442799993E-3</v>
      </c>
      <c r="N7" s="8">
        <f t="shared" si="11"/>
        <v>0.101734630072</v>
      </c>
      <c r="O7" s="8">
        <f t="shared" si="12"/>
        <v>0.46462625309599997</v>
      </c>
      <c r="P7" s="8">
        <f t="shared" si="13"/>
        <v>9.0691875986799994E-6</v>
      </c>
      <c r="Q7" s="8">
        <f t="shared" si="14"/>
        <v>0.38544697844300002</v>
      </c>
      <c r="R7" s="8">
        <f t="shared" si="15"/>
        <v>1.26778706924</v>
      </c>
      <c r="S7" s="8">
        <f t="shared" si="16"/>
        <v>1.45622573128</v>
      </c>
      <c r="T7" s="8">
        <f t="shared" si="17"/>
        <v>1.3981940611100001</v>
      </c>
      <c r="W7" s="7">
        <v>113310</v>
      </c>
      <c r="X7" s="7" t="s">
        <v>103</v>
      </c>
      <c r="Y7" s="364">
        <v>0.178218897642</v>
      </c>
      <c r="Z7" s="364">
        <v>8.4949640286400008E-3</v>
      </c>
      <c r="AA7" s="364">
        <v>8.1073207573199996E-2</v>
      </c>
      <c r="AB7" s="364">
        <v>0.38301783628800001</v>
      </c>
      <c r="AC7" s="364">
        <v>5.9259694827900004E-3</v>
      </c>
      <c r="AD7" s="364">
        <v>6.7281925512000004E-2</v>
      </c>
      <c r="AE7" s="364">
        <v>0.32712994221399999</v>
      </c>
      <c r="AF7" s="364">
        <v>6.3088318507099998E-3</v>
      </c>
      <c r="AG7" s="364">
        <v>6.4755287047799995E-2</v>
      </c>
      <c r="AH7" s="364">
        <v>0.31262229259699997</v>
      </c>
      <c r="AI7" s="364">
        <v>9.2214855442799993E-3</v>
      </c>
      <c r="AJ7" s="364">
        <v>0.101734630072</v>
      </c>
      <c r="AK7" s="364">
        <v>0.46462625309599997</v>
      </c>
      <c r="AL7" s="364">
        <v>9.0691875986799994E-6</v>
      </c>
      <c r="AM7" s="364">
        <v>0.38544697844300002</v>
      </c>
      <c r="AN7" s="364">
        <v>1.26778706924</v>
      </c>
      <c r="AO7" s="364">
        <v>1.45622573128</v>
      </c>
      <c r="AP7" s="364">
        <v>1.3981940611100001</v>
      </c>
      <c r="AS7" s="7">
        <v>113310</v>
      </c>
      <c r="AT7" s="7" t="s">
        <v>103</v>
      </c>
      <c r="AU7" s="8">
        <v>0.1386352355347161</v>
      </c>
      <c r="AV7" s="8">
        <v>1.151621971005903E-2</v>
      </c>
      <c r="AW7" s="8">
        <v>0.17976333724679028</v>
      </c>
      <c r="AX7" s="8">
        <v>0.26682985499990969</v>
      </c>
      <c r="AY7" s="8">
        <v>6.6268045752727418E-3</v>
      </c>
      <c r="AZ7" s="8">
        <v>0.10091586949554679</v>
      </c>
      <c r="BA7" s="8">
        <v>0.24431134870984525</v>
      </c>
      <c r="BB7" s="8">
        <v>1.0117889715451288E-2</v>
      </c>
      <c r="BC7" s="8">
        <v>0.16360495414942747</v>
      </c>
      <c r="BD7" s="8">
        <v>0.23894674935992261</v>
      </c>
      <c r="BE7" s="8">
        <v>1.3693857118583551E-2</v>
      </c>
      <c r="BF7" s="8">
        <v>0.2177113507874725</v>
      </c>
      <c r="BG7" s="8">
        <v>0.46462498278490333</v>
      </c>
      <c r="BH7" s="8">
        <v>1.0828793500910805E-5</v>
      </c>
      <c r="BI7" s="8">
        <v>0.38544470529253194</v>
      </c>
      <c r="BJ7" s="8">
        <v>1.3299147924914516</v>
      </c>
      <c r="BK7" s="8">
        <v>1.3743741419738709</v>
      </c>
      <c r="BL7" s="8">
        <v>1.4180325796716129</v>
      </c>
    </row>
    <row r="8" spans="1:64" x14ac:dyDescent="0.25">
      <c r="A8" s="7">
        <v>114111</v>
      </c>
      <c r="B8" s="7" t="s">
        <v>104</v>
      </c>
      <c r="C8" s="8">
        <f t="shared" si="0"/>
        <v>2.6120471421016131E-2</v>
      </c>
      <c r="D8" s="8">
        <f t="shared" si="1"/>
        <v>5.8845026117043562E-3</v>
      </c>
      <c r="E8" s="8">
        <f t="shared" si="2"/>
        <v>0.26887684359398384</v>
      </c>
      <c r="F8" s="8">
        <f t="shared" si="3"/>
        <v>6.2637612500411445E-3</v>
      </c>
      <c r="G8" s="8">
        <f t="shared" si="4"/>
        <v>2.0149173784838547E-3</v>
      </c>
      <c r="H8" s="8">
        <f t="shared" si="5"/>
        <v>6.4294776317000313E-2</v>
      </c>
      <c r="I8" s="8">
        <f t="shared" si="6"/>
        <v>2.028971220697694E-2</v>
      </c>
      <c r="J8" s="8">
        <f t="shared" si="7"/>
        <v>5.974966303469836E-3</v>
      </c>
      <c r="K8" s="8">
        <f t="shared" si="8"/>
        <v>0.20269480267287102</v>
      </c>
      <c r="L8" s="8">
        <f t="shared" si="9"/>
        <v>1.8459968525304515E-2</v>
      </c>
      <c r="M8" s="8">
        <f t="shared" si="10"/>
        <v>3.9153139289909364E-3</v>
      </c>
      <c r="N8" s="8">
        <f t="shared" si="11"/>
        <v>0.20778553086651616</v>
      </c>
      <c r="O8" s="8">
        <f t="shared" si="12"/>
        <v>0.64558791607925758</v>
      </c>
      <c r="P8" s="8">
        <f t="shared" si="13"/>
        <v>2.3419610458152907E-5</v>
      </c>
      <c r="Q8" s="8">
        <f t="shared" si="14"/>
        <v>0.27786318083312922</v>
      </c>
      <c r="R8" s="8">
        <f t="shared" si="15"/>
        <v>1</v>
      </c>
      <c r="S8" s="8">
        <f t="shared" si="16"/>
        <v>0.86289764849435469</v>
      </c>
      <c r="T8" s="8">
        <f t="shared" si="17"/>
        <v>1.0192820618283871</v>
      </c>
      <c r="W8" s="7">
        <v>114111</v>
      </c>
      <c r="X8" s="7" t="s">
        <v>104</v>
      </c>
      <c r="Y8" s="364">
        <v>0</v>
      </c>
      <c r="Z8" s="364">
        <v>0</v>
      </c>
      <c r="AA8" s="364">
        <v>0</v>
      </c>
      <c r="AB8" s="364">
        <v>0</v>
      </c>
      <c r="AC8" s="364">
        <v>0</v>
      </c>
      <c r="AD8" s="364">
        <v>0</v>
      </c>
      <c r="AE8" s="364">
        <v>0</v>
      </c>
      <c r="AF8" s="364">
        <v>0</v>
      </c>
      <c r="AG8" s="364">
        <v>0</v>
      </c>
      <c r="AH8" s="364">
        <v>0</v>
      </c>
      <c r="AI8" s="364">
        <v>0</v>
      </c>
      <c r="AJ8" s="364">
        <v>0</v>
      </c>
      <c r="AK8" s="364">
        <v>0</v>
      </c>
      <c r="AL8" s="364">
        <v>0</v>
      </c>
      <c r="AM8" s="364">
        <v>0</v>
      </c>
      <c r="AN8" s="364">
        <v>1</v>
      </c>
      <c r="AO8" s="364">
        <v>0</v>
      </c>
      <c r="AP8" s="364">
        <v>0</v>
      </c>
      <c r="AS8" s="7">
        <v>114111</v>
      </c>
      <c r="AT8" s="7" t="s">
        <v>104</v>
      </c>
      <c r="AU8" s="8">
        <v>2.6120471421016131E-2</v>
      </c>
      <c r="AV8" s="8">
        <v>5.8845026117043562E-3</v>
      </c>
      <c r="AW8" s="8">
        <v>0.26887684359398384</v>
      </c>
      <c r="AX8" s="8">
        <v>6.2637612500411445E-3</v>
      </c>
      <c r="AY8" s="8">
        <v>2.0149173784838547E-3</v>
      </c>
      <c r="AZ8" s="8">
        <v>6.4294776317000313E-2</v>
      </c>
      <c r="BA8" s="8">
        <v>2.028971220697694E-2</v>
      </c>
      <c r="BB8" s="8">
        <v>5.974966303469836E-3</v>
      </c>
      <c r="BC8" s="8">
        <v>0.20269480267287102</v>
      </c>
      <c r="BD8" s="8">
        <v>1.8459968525304515E-2</v>
      </c>
      <c r="BE8" s="8">
        <v>3.9153139289909364E-3</v>
      </c>
      <c r="BF8" s="8">
        <v>0.20778553086651616</v>
      </c>
      <c r="BG8" s="8">
        <v>0.64558791607925758</v>
      </c>
      <c r="BH8" s="8">
        <v>2.3419610458152907E-5</v>
      </c>
      <c r="BI8" s="8">
        <v>0.27786318083312922</v>
      </c>
      <c r="BJ8" s="8">
        <v>1.3008834305298387</v>
      </c>
      <c r="BK8" s="8">
        <v>0.86289764849435469</v>
      </c>
      <c r="BL8" s="8">
        <v>1.0192820618283871</v>
      </c>
    </row>
    <row r="9" spans="1:64" x14ac:dyDescent="0.25">
      <c r="A9" s="7">
        <v>114112</v>
      </c>
      <c r="B9" s="7" t="s">
        <v>105</v>
      </c>
      <c r="C9" s="8">
        <f t="shared" si="0"/>
        <v>1.9518150082270962E-2</v>
      </c>
      <c r="D9" s="8">
        <f t="shared" si="1"/>
        <v>4.6757359179706451E-3</v>
      </c>
      <c r="E9" s="8">
        <f t="shared" si="2"/>
        <v>0.19815350348277422</v>
      </c>
      <c r="F9" s="8">
        <f t="shared" si="3"/>
        <v>3.9464849291445002E-3</v>
      </c>
      <c r="G9" s="8">
        <f t="shared" si="4"/>
        <v>1.3611207206261128E-3</v>
      </c>
      <c r="H9" s="8">
        <f t="shared" si="5"/>
        <v>4.083138110703919E-2</v>
      </c>
      <c r="I9" s="8">
        <f t="shared" si="6"/>
        <v>1.5335926321412905E-2</v>
      </c>
      <c r="J9" s="8">
        <f t="shared" si="7"/>
        <v>4.8633247659609687E-3</v>
      </c>
      <c r="K9" s="8">
        <f t="shared" si="8"/>
        <v>0.15187020590087097</v>
      </c>
      <c r="L9" s="8">
        <f t="shared" si="9"/>
        <v>1.3752949230266938E-2</v>
      </c>
      <c r="M9" s="8">
        <f t="shared" si="10"/>
        <v>3.1325573603680655E-3</v>
      </c>
      <c r="N9" s="8">
        <f t="shared" si="11"/>
        <v>0.15326483953482253</v>
      </c>
      <c r="O9" s="8">
        <f t="shared" si="12"/>
        <v>0.46073734713209658</v>
      </c>
      <c r="P9" s="8">
        <f t="shared" si="13"/>
        <v>1.7430762491131128E-5</v>
      </c>
      <c r="Q9" s="8">
        <f t="shared" si="14"/>
        <v>0.19626629396801629</v>
      </c>
      <c r="R9" s="8">
        <f t="shared" si="15"/>
        <v>1</v>
      </c>
      <c r="S9" s="8">
        <f t="shared" si="16"/>
        <v>0.61065511578935483</v>
      </c>
      <c r="T9" s="8">
        <f t="shared" si="17"/>
        <v>0.73658558602016133</v>
      </c>
      <c r="W9" s="7">
        <v>114112</v>
      </c>
      <c r="X9" s="7" t="s">
        <v>105</v>
      </c>
      <c r="Y9" s="364">
        <v>0</v>
      </c>
      <c r="Z9" s="364">
        <v>0</v>
      </c>
      <c r="AA9" s="364">
        <v>0</v>
      </c>
      <c r="AB9" s="364">
        <v>0</v>
      </c>
      <c r="AC9" s="364">
        <v>0</v>
      </c>
      <c r="AD9" s="364">
        <v>0</v>
      </c>
      <c r="AE9" s="364">
        <v>0</v>
      </c>
      <c r="AF9" s="364">
        <v>0</v>
      </c>
      <c r="AG9" s="364">
        <v>0</v>
      </c>
      <c r="AH9" s="364">
        <v>0</v>
      </c>
      <c r="AI9" s="364">
        <v>0</v>
      </c>
      <c r="AJ9" s="364">
        <v>0</v>
      </c>
      <c r="AK9" s="364">
        <v>0</v>
      </c>
      <c r="AL9" s="364">
        <v>0</v>
      </c>
      <c r="AM9" s="364">
        <v>0</v>
      </c>
      <c r="AN9" s="364">
        <v>1</v>
      </c>
      <c r="AO9" s="364">
        <v>0</v>
      </c>
      <c r="AP9" s="364">
        <v>0</v>
      </c>
      <c r="AS9" s="7">
        <v>114112</v>
      </c>
      <c r="AT9" s="7" t="s">
        <v>105</v>
      </c>
      <c r="AU9" s="8">
        <v>1.9518150082270962E-2</v>
      </c>
      <c r="AV9" s="8">
        <v>4.6757359179706451E-3</v>
      </c>
      <c r="AW9" s="8">
        <v>0.19815350348277422</v>
      </c>
      <c r="AX9" s="8">
        <v>3.9464849291445002E-3</v>
      </c>
      <c r="AY9" s="8">
        <v>1.3611207206261128E-3</v>
      </c>
      <c r="AZ9" s="8">
        <v>4.083138110703919E-2</v>
      </c>
      <c r="BA9" s="8">
        <v>1.5335926321412905E-2</v>
      </c>
      <c r="BB9" s="8">
        <v>4.8633247659609687E-3</v>
      </c>
      <c r="BC9" s="8">
        <v>0.15187020590087097</v>
      </c>
      <c r="BD9" s="8">
        <v>1.3752949230266938E-2</v>
      </c>
      <c r="BE9" s="8">
        <v>3.1325573603680655E-3</v>
      </c>
      <c r="BF9" s="8">
        <v>0.15326483953482253</v>
      </c>
      <c r="BG9" s="8">
        <v>0.46073734713209658</v>
      </c>
      <c r="BH9" s="8">
        <v>1.7430762491131128E-5</v>
      </c>
      <c r="BI9" s="8">
        <v>0.19626629396801629</v>
      </c>
      <c r="BJ9" s="8">
        <v>1.2223473894830645</v>
      </c>
      <c r="BK9" s="8">
        <v>0.61065511578935483</v>
      </c>
      <c r="BL9" s="8">
        <v>0.73658558602016133</v>
      </c>
    </row>
    <row r="10" spans="1:64" x14ac:dyDescent="0.25">
      <c r="A10" s="7">
        <v>114119</v>
      </c>
      <c r="B10" s="7" t="s">
        <v>106</v>
      </c>
      <c r="C10" s="8">
        <f t="shared" si="0"/>
        <v>6.0981573060129041E-3</v>
      </c>
      <c r="D10" s="8">
        <f t="shared" si="1"/>
        <v>1.4704949620987097E-3</v>
      </c>
      <c r="E10" s="8">
        <f t="shared" si="2"/>
        <v>5.7855266506677411E-2</v>
      </c>
      <c r="F10" s="8">
        <f t="shared" si="3"/>
        <v>9.5284793445951622E-4</v>
      </c>
      <c r="G10" s="8">
        <f t="shared" si="4"/>
        <v>4.8112503997272581E-4</v>
      </c>
      <c r="H10" s="8">
        <f t="shared" si="5"/>
        <v>1.1606591836274195E-2</v>
      </c>
      <c r="I10" s="8">
        <f t="shared" si="6"/>
        <v>4.378610692390322E-3</v>
      </c>
      <c r="J10" s="8">
        <f t="shared" si="7"/>
        <v>1.5228236686E-3</v>
      </c>
      <c r="K10" s="8">
        <f t="shared" si="8"/>
        <v>4.4446396071596776E-2</v>
      </c>
      <c r="L10" s="8">
        <f t="shared" si="9"/>
        <v>4.4125418256951623E-3</v>
      </c>
      <c r="M10" s="8">
        <f t="shared" si="10"/>
        <v>9.9082185165435491E-4</v>
      </c>
      <c r="N10" s="8">
        <f t="shared" si="11"/>
        <v>4.4518998280483869E-2</v>
      </c>
      <c r="O10" s="8">
        <f t="shared" si="12"/>
        <v>0.11800022523691939</v>
      </c>
      <c r="P10" s="8">
        <f t="shared" si="13"/>
        <v>3.5115299179322586E-6</v>
      </c>
      <c r="Q10" s="8">
        <f t="shared" si="14"/>
        <v>5.0700196825693558E-2</v>
      </c>
      <c r="R10" s="8">
        <f t="shared" si="15"/>
        <v>1</v>
      </c>
      <c r="S10" s="8">
        <f t="shared" si="16"/>
        <v>0.15820185513306453</v>
      </c>
      <c r="T10" s="8">
        <f t="shared" si="17"/>
        <v>0.19550912075500002</v>
      </c>
      <c r="W10" s="7">
        <v>114119</v>
      </c>
      <c r="X10" s="7" t="s">
        <v>106</v>
      </c>
      <c r="Y10" s="364">
        <v>0</v>
      </c>
      <c r="Z10" s="364">
        <v>0</v>
      </c>
      <c r="AA10" s="364">
        <v>0</v>
      </c>
      <c r="AB10" s="364">
        <v>0</v>
      </c>
      <c r="AC10" s="364">
        <v>0</v>
      </c>
      <c r="AD10" s="364">
        <v>0</v>
      </c>
      <c r="AE10" s="364">
        <v>0</v>
      </c>
      <c r="AF10" s="364">
        <v>0</v>
      </c>
      <c r="AG10" s="364">
        <v>0</v>
      </c>
      <c r="AH10" s="364">
        <v>0</v>
      </c>
      <c r="AI10" s="364">
        <v>0</v>
      </c>
      <c r="AJ10" s="364">
        <v>0</v>
      </c>
      <c r="AK10" s="364">
        <v>0</v>
      </c>
      <c r="AL10" s="364">
        <v>0</v>
      </c>
      <c r="AM10" s="364">
        <v>0</v>
      </c>
      <c r="AN10" s="364">
        <v>1</v>
      </c>
      <c r="AO10" s="364">
        <v>0</v>
      </c>
      <c r="AP10" s="364">
        <v>0</v>
      </c>
      <c r="AS10" s="7">
        <v>114119</v>
      </c>
      <c r="AT10" s="7" t="s">
        <v>106</v>
      </c>
      <c r="AU10" s="8">
        <v>6.0981573060129041E-3</v>
      </c>
      <c r="AV10" s="8">
        <v>1.4704949620987097E-3</v>
      </c>
      <c r="AW10" s="8">
        <v>5.7855266506677411E-2</v>
      </c>
      <c r="AX10" s="8">
        <v>9.5284793445951622E-4</v>
      </c>
      <c r="AY10" s="8">
        <v>4.8112503997272581E-4</v>
      </c>
      <c r="AZ10" s="8">
        <v>1.1606591836274195E-2</v>
      </c>
      <c r="BA10" s="8">
        <v>4.378610692390322E-3</v>
      </c>
      <c r="BB10" s="8">
        <v>1.5228236686E-3</v>
      </c>
      <c r="BC10" s="8">
        <v>4.4446396071596776E-2</v>
      </c>
      <c r="BD10" s="8">
        <v>4.4125418256951623E-3</v>
      </c>
      <c r="BE10" s="8">
        <v>9.9082185165435491E-4</v>
      </c>
      <c r="BF10" s="8">
        <v>4.4518998280483869E-2</v>
      </c>
      <c r="BG10" s="8">
        <v>0.11800022523691939</v>
      </c>
      <c r="BH10" s="8">
        <v>3.5115299179322586E-6</v>
      </c>
      <c r="BI10" s="8">
        <v>5.0700196825693558E-2</v>
      </c>
      <c r="BJ10" s="8">
        <v>1.0654239187748384</v>
      </c>
      <c r="BK10" s="8">
        <v>0.15820185513306453</v>
      </c>
      <c r="BL10" s="8">
        <v>0.19550912075500002</v>
      </c>
    </row>
    <row r="11" spans="1:64" x14ac:dyDescent="0.25">
      <c r="A11" s="7">
        <v>114210</v>
      </c>
      <c r="B11" s="7" t="s">
        <v>107</v>
      </c>
      <c r="C11" s="8">
        <f t="shared" si="0"/>
        <v>2.6861575607300001E-2</v>
      </c>
      <c r="D11" s="8">
        <f t="shared" si="1"/>
        <v>3.84403090927E-3</v>
      </c>
      <c r="E11" s="8">
        <f t="shared" si="2"/>
        <v>0.17929954977199999</v>
      </c>
      <c r="F11" s="8">
        <f t="shared" si="3"/>
        <v>2.8913835261299998E-3</v>
      </c>
      <c r="G11" s="8">
        <f t="shared" si="4"/>
        <v>5.1461364708499998E-4</v>
      </c>
      <c r="H11" s="8">
        <f t="shared" si="5"/>
        <v>1.6159108428099998E-2</v>
      </c>
      <c r="I11" s="8">
        <f t="shared" si="6"/>
        <v>2.28918172038E-2</v>
      </c>
      <c r="J11" s="8">
        <f t="shared" si="7"/>
        <v>3.2418816691999999E-3</v>
      </c>
      <c r="K11" s="8">
        <f t="shared" si="8"/>
        <v>9.8777146291600004E-2</v>
      </c>
      <c r="L11" s="8">
        <f t="shared" si="9"/>
        <v>1.8512837928899999E-2</v>
      </c>
      <c r="M11" s="8">
        <f t="shared" si="10"/>
        <v>2.2665267479699998E-3</v>
      </c>
      <c r="N11" s="8">
        <f t="shared" si="11"/>
        <v>0.15279424384400001</v>
      </c>
      <c r="O11" s="8">
        <f t="shared" si="12"/>
        <v>0.81521755096500004</v>
      </c>
      <c r="P11" s="8">
        <f t="shared" si="13"/>
        <v>4.8806011790400003E-5</v>
      </c>
      <c r="Q11" s="8">
        <f t="shared" si="14"/>
        <v>0.34583221423900001</v>
      </c>
      <c r="R11" s="8">
        <f t="shared" si="15"/>
        <v>1.2100051562900001</v>
      </c>
      <c r="S11" s="8">
        <f t="shared" si="16"/>
        <v>1.0195651055999999</v>
      </c>
      <c r="T11" s="8">
        <f t="shared" si="17"/>
        <v>1.1249108451600001</v>
      </c>
      <c r="W11" s="7">
        <v>114210</v>
      </c>
      <c r="X11" s="7" t="s">
        <v>107</v>
      </c>
      <c r="Y11" s="364">
        <v>2.6861575607300001E-2</v>
      </c>
      <c r="Z11" s="364">
        <v>3.84403090927E-3</v>
      </c>
      <c r="AA11" s="364">
        <v>0.17929954977199999</v>
      </c>
      <c r="AB11" s="364">
        <v>2.8913835261299998E-3</v>
      </c>
      <c r="AC11" s="364">
        <v>5.1461364708499998E-4</v>
      </c>
      <c r="AD11" s="364">
        <v>1.6159108428099998E-2</v>
      </c>
      <c r="AE11" s="364">
        <v>2.28918172038E-2</v>
      </c>
      <c r="AF11" s="364">
        <v>3.2418816691999999E-3</v>
      </c>
      <c r="AG11" s="364">
        <v>9.8777146291600004E-2</v>
      </c>
      <c r="AH11" s="364">
        <v>1.8512837928899999E-2</v>
      </c>
      <c r="AI11" s="364">
        <v>2.2665267479699998E-3</v>
      </c>
      <c r="AJ11" s="364">
        <v>0.15279424384400001</v>
      </c>
      <c r="AK11" s="364">
        <v>0.81521755096500004</v>
      </c>
      <c r="AL11" s="364">
        <v>4.8806011790400003E-5</v>
      </c>
      <c r="AM11" s="364">
        <v>0.34583221423900001</v>
      </c>
      <c r="AN11" s="364">
        <v>1.2100051562900001</v>
      </c>
      <c r="AO11" s="364">
        <v>1.0195651055999999</v>
      </c>
      <c r="AP11" s="364">
        <v>1.1249108451600001</v>
      </c>
      <c r="AS11" s="7">
        <v>114210</v>
      </c>
      <c r="AT11" s="7" t="s">
        <v>107</v>
      </c>
      <c r="AU11" s="8">
        <v>2.5014969988340324E-2</v>
      </c>
      <c r="AV11" s="8">
        <v>5.5369271821275818E-3</v>
      </c>
      <c r="AW11" s="8">
        <v>0.25640779362433869</v>
      </c>
      <c r="AX11" s="8">
        <v>5.492471306547452E-3</v>
      </c>
      <c r="AY11" s="8">
        <v>2.0192965553221223E-3</v>
      </c>
      <c r="AZ11" s="8">
        <v>5.8915457725975333E-2</v>
      </c>
      <c r="BA11" s="8">
        <v>1.9432963592301615E-2</v>
      </c>
      <c r="BB11" s="8">
        <v>5.7119157232248374E-3</v>
      </c>
      <c r="BC11" s="8">
        <v>0.1996943481776064</v>
      </c>
      <c r="BD11" s="8">
        <v>1.7777587257228226E-2</v>
      </c>
      <c r="BE11" s="8">
        <v>3.6927012293601607E-3</v>
      </c>
      <c r="BF11" s="8">
        <v>0.19720204638612898</v>
      </c>
      <c r="BG11" s="8">
        <v>0.60483826197516111</v>
      </c>
      <c r="BH11" s="8">
        <v>2.3687979285157901E-5</v>
      </c>
      <c r="BI11" s="8">
        <v>0.25658415204058044</v>
      </c>
      <c r="BJ11" s="8">
        <v>1.286958077891452</v>
      </c>
      <c r="BK11" s="8">
        <v>0.8083610965550001</v>
      </c>
      <c r="BL11" s="8">
        <v>0.96677471136419368</v>
      </c>
    </row>
    <row r="12" spans="1:64" x14ac:dyDescent="0.25">
      <c r="A12" s="7">
        <v>115111</v>
      </c>
      <c r="B12" s="7" t="s">
        <v>108</v>
      </c>
      <c r="C12" s="8">
        <f t="shared" si="0"/>
        <v>0</v>
      </c>
      <c r="D12" s="8">
        <f t="shared" si="1"/>
        <v>0</v>
      </c>
      <c r="E12" s="8">
        <f t="shared" si="2"/>
        <v>0</v>
      </c>
      <c r="F12" s="8">
        <f t="shared" si="3"/>
        <v>0</v>
      </c>
      <c r="G12" s="8">
        <f t="shared" si="4"/>
        <v>0</v>
      </c>
      <c r="H12" s="8">
        <f t="shared" si="5"/>
        <v>0</v>
      </c>
      <c r="I12" s="8">
        <f t="shared" si="6"/>
        <v>0</v>
      </c>
      <c r="J12" s="8">
        <f t="shared" si="7"/>
        <v>0</v>
      </c>
      <c r="K12" s="8">
        <f t="shared" si="8"/>
        <v>0</v>
      </c>
      <c r="L12" s="8">
        <f t="shared" si="9"/>
        <v>0</v>
      </c>
      <c r="M12" s="8">
        <f t="shared" si="10"/>
        <v>0</v>
      </c>
      <c r="N12" s="8">
        <f t="shared" si="11"/>
        <v>0</v>
      </c>
      <c r="O12" s="8">
        <f t="shared" si="12"/>
        <v>0</v>
      </c>
      <c r="P12" s="8">
        <f t="shared" si="13"/>
        <v>0</v>
      </c>
      <c r="Q12" s="8">
        <f t="shared" si="14"/>
        <v>0</v>
      </c>
      <c r="R12" s="8">
        <f t="shared" si="15"/>
        <v>1</v>
      </c>
      <c r="S12" s="8">
        <f t="shared" si="16"/>
        <v>0</v>
      </c>
      <c r="T12" s="8">
        <f t="shared" si="17"/>
        <v>0</v>
      </c>
      <c r="W12" s="7">
        <v>115111</v>
      </c>
      <c r="X12" s="7" t="s">
        <v>108</v>
      </c>
      <c r="Y12" s="364">
        <v>0</v>
      </c>
      <c r="Z12" s="364">
        <v>0</v>
      </c>
      <c r="AA12" s="364">
        <v>0</v>
      </c>
      <c r="AB12" s="364">
        <v>0</v>
      </c>
      <c r="AC12" s="364">
        <v>0</v>
      </c>
      <c r="AD12" s="364">
        <v>0</v>
      </c>
      <c r="AE12" s="364">
        <v>0</v>
      </c>
      <c r="AF12" s="364">
        <v>0</v>
      </c>
      <c r="AG12" s="364">
        <v>0</v>
      </c>
      <c r="AH12" s="364">
        <v>0</v>
      </c>
      <c r="AI12" s="364">
        <v>0</v>
      </c>
      <c r="AJ12" s="364">
        <v>0</v>
      </c>
      <c r="AK12" s="364">
        <v>0</v>
      </c>
      <c r="AL12" s="364">
        <v>0</v>
      </c>
      <c r="AM12" s="364">
        <v>0</v>
      </c>
      <c r="AN12" s="364">
        <v>1</v>
      </c>
      <c r="AO12" s="364">
        <v>0</v>
      </c>
      <c r="AP12" s="364">
        <v>0</v>
      </c>
      <c r="AS12" s="7">
        <v>115111</v>
      </c>
      <c r="AT12" s="7" t="s">
        <v>108</v>
      </c>
      <c r="AU12" s="8">
        <v>0</v>
      </c>
      <c r="AV12" s="8">
        <v>0</v>
      </c>
      <c r="AW12" s="8">
        <v>0</v>
      </c>
      <c r="AX12" s="8">
        <v>0</v>
      </c>
      <c r="AY12" s="8">
        <v>0</v>
      </c>
      <c r="AZ12" s="8">
        <v>0</v>
      </c>
      <c r="BA12" s="8">
        <v>0</v>
      </c>
      <c r="BB12" s="8">
        <v>0</v>
      </c>
      <c r="BC12" s="8">
        <v>0</v>
      </c>
      <c r="BD12" s="8">
        <v>0</v>
      </c>
      <c r="BE12" s="8">
        <v>0</v>
      </c>
      <c r="BF12" s="8">
        <v>0</v>
      </c>
      <c r="BG12" s="8">
        <v>0</v>
      </c>
      <c r="BH12" s="8">
        <v>0</v>
      </c>
      <c r="BI12" s="8">
        <v>0</v>
      </c>
      <c r="BJ12" s="8">
        <v>1</v>
      </c>
      <c r="BK12" s="8">
        <v>0</v>
      </c>
      <c r="BL12" s="8">
        <v>0</v>
      </c>
    </row>
    <row r="13" spans="1:64" x14ac:dyDescent="0.25">
      <c r="A13" s="7">
        <v>115112</v>
      </c>
      <c r="B13" s="7" t="s">
        <v>109</v>
      </c>
      <c r="C13" s="8">
        <f t="shared" si="0"/>
        <v>1.4924262420000001E-2</v>
      </c>
      <c r="D13" s="8">
        <f t="shared" si="1"/>
        <v>2.6073051188700001E-3</v>
      </c>
      <c r="E13" s="8">
        <f t="shared" si="2"/>
        <v>0.121147163228</v>
      </c>
      <c r="F13" s="8">
        <f t="shared" si="3"/>
        <v>1.8691295608400001E-3</v>
      </c>
      <c r="G13" s="8">
        <f t="shared" si="4"/>
        <v>4.70995394181E-4</v>
      </c>
      <c r="H13" s="8">
        <f t="shared" si="5"/>
        <v>3.0255338062199998E-2</v>
      </c>
      <c r="I13" s="8">
        <f t="shared" si="6"/>
        <v>4.06661796941E-3</v>
      </c>
      <c r="J13" s="8">
        <f t="shared" si="7"/>
        <v>8.6521116726700001E-4</v>
      </c>
      <c r="K13" s="8">
        <f t="shared" si="8"/>
        <v>4.4311833665200001E-2</v>
      </c>
      <c r="L13" s="8">
        <f t="shared" si="9"/>
        <v>8.0108254345100001E-3</v>
      </c>
      <c r="M13" s="8">
        <f t="shared" si="10"/>
        <v>1.34896443198E-3</v>
      </c>
      <c r="N13" s="8">
        <f t="shared" si="11"/>
        <v>7.6398711115999995E-2</v>
      </c>
      <c r="O13" s="8">
        <f t="shared" si="12"/>
        <v>0.92448139847400002</v>
      </c>
      <c r="P13" s="8">
        <f t="shared" si="13"/>
        <v>3.2097234940799997E-5</v>
      </c>
      <c r="Q13" s="8">
        <f t="shared" si="14"/>
        <v>0.857730059988</v>
      </c>
      <c r="R13" s="8">
        <f t="shared" si="15"/>
        <v>1.1386787307699999</v>
      </c>
      <c r="S13" s="8">
        <f t="shared" si="16"/>
        <v>1.03259546302</v>
      </c>
      <c r="T13" s="8">
        <f t="shared" si="17"/>
        <v>1.0492436627999999</v>
      </c>
      <c r="W13" s="7">
        <v>115112</v>
      </c>
      <c r="X13" s="7" t="s">
        <v>109</v>
      </c>
      <c r="Y13" s="364">
        <v>1.4924262420000001E-2</v>
      </c>
      <c r="Z13" s="364">
        <v>2.6073051188700001E-3</v>
      </c>
      <c r="AA13" s="364">
        <v>0.121147163228</v>
      </c>
      <c r="AB13" s="364">
        <v>1.8691295608400001E-3</v>
      </c>
      <c r="AC13" s="364">
        <v>4.70995394181E-4</v>
      </c>
      <c r="AD13" s="364">
        <v>3.0255338062199998E-2</v>
      </c>
      <c r="AE13" s="364">
        <v>4.06661796941E-3</v>
      </c>
      <c r="AF13" s="364">
        <v>8.6521116726700001E-4</v>
      </c>
      <c r="AG13" s="364">
        <v>4.4311833665200001E-2</v>
      </c>
      <c r="AH13" s="364">
        <v>8.0108254345100001E-3</v>
      </c>
      <c r="AI13" s="364">
        <v>1.34896443198E-3</v>
      </c>
      <c r="AJ13" s="364">
        <v>7.6398711115999995E-2</v>
      </c>
      <c r="AK13" s="364">
        <v>0.92448139847400002</v>
      </c>
      <c r="AL13" s="364">
        <v>3.2097234940799997E-5</v>
      </c>
      <c r="AM13" s="364">
        <v>0.857730059988</v>
      </c>
      <c r="AN13" s="364">
        <v>1.1386787307699999</v>
      </c>
      <c r="AO13" s="364">
        <v>1.03259546302</v>
      </c>
      <c r="AP13" s="364">
        <v>1.0492436627999999</v>
      </c>
      <c r="AS13" s="7">
        <v>115112</v>
      </c>
      <c r="AT13" s="7" t="s">
        <v>109</v>
      </c>
      <c r="AU13" s="8">
        <v>1.952055459282822E-2</v>
      </c>
      <c r="AV13" s="8">
        <v>4.3095610097853227E-3</v>
      </c>
      <c r="AW13" s="8">
        <v>0.25047111550443552</v>
      </c>
      <c r="AX13" s="8">
        <v>1.5494496388202901E-3</v>
      </c>
      <c r="AY13" s="8">
        <v>5.6435454323586133E-4</v>
      </c>
      <c r="AZ13" s="8">
        <v>3.568678416148726E-2</v>
      </c>
      <c r="BA13" s="8">
        <v>5.8501379311304835E-3</v>
      </c>
      <c r="BB13" s="8">
        <v>1.7916445099789519E-3</v>
      </c>
      <c r="BC13" s="8">
        <v>0.10276465083275806</v>
      </c>
      <c r="BD13" s="8">
        <v>1.1876140101019032E-2</v>
      </c>
      <c r="BE13" s="8">
        <v>2.5672871489118383E-3</v>
      </c>
      <c r="BF13" s="8">
        <v>0.15666752398300324</v>
      </c>
      <c r="BG13" s="8">
        <v>0.90957130824987131</v>
      </c>
      <c r="BH13" s="8">
        <v>5.4046010014388716E-5</v>
      </c>
      <c r="BI13" s="8">
        <v>0.84389424966619386</v>
      </c>
      <c r="BJ13" s="8">
        <v>1.2742996182040316</v>
      </c>
      <c r="BK13" s="8">
        <v>1.0216715560862903</v>
      </c>
      <c r="BL13" s="8">
        <v>1.094277401015322</v>
      </c>
    </row>
    <row r="14" spans="1:64" x14ac:dyDescent="0.25">
      <c r="A14" s="7">
        <v>115113</v>
      </c>
      <c r="B14" s="7" t="s">
        <v>110</v>
      </c>
      <c r="C14" s="8">
        <f t="shared" si="0"/>
        <v>1.5513031258970965E-2</v>
      </c>
      <c r="D14" s="8">
        <f t="shared" si="1"/>
        <v>3.5647189729895159E-3</v>
      </c>
      <c r="E14" s="8">
        <f t="shared" si="2"/>
        <v>0.19550636423979037</v>
      </c>
      <c r="F14" s="8">
        <f t="shared" si="3"/>
        <v>1.48546100562579E-3</v>
      </c>
      <c r="G14" s="8">
        <f t="shared" si="4"/>
        <v>5.9010092612503731E-4</v>
      </c>
      <c r="H14" s="8">
        <f t="shared" si="5"/>
        <v>3.5138694347048867E-2</v>
      </c>
      <c r="I14" s="8">
        <f t="shared" si="6"/>
        <v>4.5759195015949994E-3</v>
      </c>
      <c r="J14" s="8">
        <f t="shared" si="7"/>
        <v>1.4910798928518066E-3</v>
      </c>
      <c r="K14" s="8">
        <f t="shared" si="8"/>
        <v>8.0046983883540299E-2</v>
      </c>
      <c r="L14" s="8">
        <f t="shared" si="9"/>
        <v>9.419231623965808E-3</v>
      </c>
      <c r="M14" s="8">
        <f t="shared" si="10"/>
        <v>2.1318592185626613E-3</v>
      </c>
      <c r="N14" s="8">
        <f t="shared" si="11"/>
        <v>0.12240063315620156</v>
      </c>
      <c r="O14" s="8">
        <f t="shared" si="12"/>
        <v>0.67086988741758058</v>
      </c>
      <c r="P14" s="8">
        <f t="shared" si="13"/>
        <v>3.5343614988782417E-5</v>
      </c>
      <c r="Q14" s="8">
        <f t="shared" si="14"/>
        <v>0.62314682022887169</v>
      </c>
      <c r="R14" s="8">
        <f t="shared" si="15"/>
        <v>1</v>
      </c>
      <c r="S14" s="8">
        <f t="shared" si="16"/>
        <v>0.76302070789112908</v>
      </c>
      <c r="T14" s="8">
        <f t="shared" si="17"/>
        <v>0.81192043489064503</v>
      </c>
      <c r="W14" s="7">
        <v>115113</v>
      </c>
      <c r="X14" s="7" t="s">
        <v>110</v>
      </c>
      <c r="Y14" s="364">
        <v>0</v>
      </c>
      <c r="Z14" s="364">
        <v>0</v>
      </c>
      <c r="AA14" s="364">
        <v>0</v>
      </c>
      <c r="AB14" s="364">
        <v>0</v>
      </c>
      <c r="AC14" s="364">
        <v>0</v>
      </c>
      <c r="AD14" s="364">
        <v>0</v>
      </c>
      <c r="AE14" s="364">
        <v>0</v>
      </c>
      <c r="AF14" s="364">
        <v>0</v>
      </c>
      <c r="AG14" s="364">
        <v>0</v>
      </c>
      <c r="AH14" s="364">
        <v>0</v>
      </c>
      <c r="AI14" s="364">
        <v>0</v>
      </c>
      <c r="AJ14" s="364">
        <v>0</v>
      </c>
      <c r="AK14" s="364">
        <v>0</v>
      </c>
      <c r="AL14" s="364">
        <v>0</v>
      </c>
      <c r="AM14" s="364">
        <v>0</v>
      </c>
      <c r="AN14" s="364">
        <v>1</v>
      </c>
      <c r="AO14" s="364">
        <v>0</v>
      </c>
      <c r="AP14" s="364">
        <v>0</v>
      </c>
      <c r="AS14" s="7">
        <v>115113</v>
      </c>
      <c r="AT14" s="7" t="s">
        <v>110</v>
      </c>
      <c r="AU14" s="8">
        <v>1.5513031258970965E-2</v>
      </c>
      <c r="AV14" s="8">
        <v>3.5647189729895159E-3</v>
      </c>
      <c r="AW14" s="8">
        <v>0.19550636423979037</v>
      </c>
      <c r="AX14" s="8">
        <v>1.48546100562579E-3</v>
      </c>
      <c r="AY14" s="8">
        <v>5.9010092612503731E-4</v>
      </c>
      <c r="AZ14" s="8">
        <v>3.5138694347048867E-2</v>
      </c>
      <c r="BA14" s="8">
        <v>4.5759195015949994E-3</v>
      </c>
      <c r="BB14" s="8">
        <v>1.4910798928518066E-3</v>
      </c>
      <c r="BC14" s="8">
        <v>8.0046983883540299E-2</v>
      </c>
      <c r="BD14" s="8">
        <v>9.419231623965808E-3</v>
      </c>
      <c r="BE14" s="8">
        <v>2.1318592185626613E-3</v>
      </c>
      <c r="BF14" s="8">
        <v>0.12240063315620156</v>
      </c>
      <c r="BG14" s="8">
        <v>0.67086988741758058</v>
      </c>
      <c r="BH14" s="8">
        <v>3.5343614988782417E-5</v>
      </c>
      <c r="BI14" s="8">
        <v>0.62314682022887169</v>
      </c>
      <c r="BJ14" s="8">
        <v>1.2145841144720968</v>
      </c>
      <c r="BK14" s="8">
        <v>0.76302070789112908</v>
      </c>
      <c r="BL14" s="8">
        <v>0.81192043489064503</v>
      </c>
    </row>
    <row r="15" spans="1:64" x14ac:dyDescent="0.25">
      <c r="A15" s="7">
        <v>115114</v>
      </c>
      <c r="B15" s="7" t="s">
        <v>111</v>
      </c>
      <c r="C15" s="8">
        <f t="shared" si="0"/>
        <v>1.4975958728299999E-2</v>
      </c>
      <c r="D15" s="8">
        <f t="shared" si="1"/>
        <v>2.5840582425300002E-3</v>
      </c>
      <c r="E15" s="8">
        <f t="shared" si="2"/>
        <v>0.12260665840399999</v>
      </c>
      <c r="F15" s="8">
        <f t="shared" si="3"/>
        <v>1.6146016609799999E-3</v>
      </c>
      <c r="G15" s="8">
        <f t="shared" si="4"/>
        <v>3.7501194221700002E-4</v>
      </c>
      <c r="H15" s="8">
        <f t="shared" si="5"/>
        <v>2.4661904137399999E-2</v>
      </c>
      <c r="I15" s="8">
        <f t="shared" si="6"/>
        <v>4.2569360157799999E-3</v>
      </c>
      <c r="J15" s="8">
        <f t="shared" si="7"/>
        <v>8.5209525706399995E-4</v>
      </c>
      <c r="K15" s="8">
        <f t="shared" si="8"/>
        <v>4.4747019053100003E-2</v>
      </c>
      <c r="L15" s="8">
        <f t="shared" si="9"/>
        <v>8.0625791101299991E-3</v>
      </c>
      <c r="M15" s="8">
        <f t="shared" si="10"/>
        <v>1.33479765767E-3</v>
      </c>
      <c r="N15" s="8">
        <f t="shared" si="11"/>
        <v>7.7336284554199997E-2</v>
      </c>
      <c r="O15" s="8">
        <f t="shared" si="12"/>
        <v>0.92423122557500004</v>
      </c>
      <c r="P15" s="8">
        <f t="shared" si="13"/>
        <v>3.9970541173700001E-5</v>
      </c>
      <c r="Q15" s="8">
        <f t="shared" si="14"/>
        <v>0.86044574139999996</v>
      </c>
      <c r="R15" s="8">
        <f t="shared" si="15"/>
        <v>1.1401666753699999</v>
      </c>
      <c r="S15" s="8">
        <f t="shared" si="16"/>
        <v>1.02665151774</v>
      </c>
      <c r="T15" s="8">
        <f t="shared" si="17"/>
        <v>1.0498560503300001</v>
      </c>
      <c r="W15" s="7">
        <v>115114</v>
      </c>
      <c r="X15" s="7" t="s">
        <v>111</v>
      </c>
      <c r="Y15" s="364">
        <v>1.4975958728299999E-2</v>
      </c>
      <c r="Z15" s="364">
        <v>2.5840582425300002E-3</v>
      </c>
      <c r="AA15" s="364">
        <v>0.12260665840399999</v>
      </c>
      <c r="AB15" s="364">
        <v>1.6146016609799999E-3</v>
      </c>
      <c r="AC15" s="364">
        <v>3.7501194221700002E-4</v>
      </c>
      <c r="AD15" s="364">
        <v>2.4661904137399999E-2</v>
      </c>
      <c r="AE15" s="364">
        <v>4.2569360157799999E-3</v>
      </c>
      <c r="AF15" s="364">
        <v>8.5209525706399995E-4</v>
      </c>
      <c r="AG15" s="364">
        <v>4.4747019053100003E-2</v>
      </c>
      <c r="AH15" s="364">
        <v>8.0625791101299991E-3</v>
      </c>
      <c r="AI15" s="364">
        <v>1.33479765767E-3</v>
      </c>
      <c r="AJ15" s="364">
        <v>7.7336284554199997E-2</v>
      </c>
      <c r="AK15" s="364">
        <v>0.92423122557500004</v>
      </c>
      <c r="AL15" s="364">
        <v>3.9970541173700001E-5</v>
      </c>
      <c r="AM15" s="364">
        <v>0.86044574139999996</v>
      </c>
      <c r="AN15" s="364">
        <v>1.1401666753699999</v>
      </c>
      <c r="AO15" s="364">
        <v>1.02665151774</v>
      </c>
      <c r="AP15" s="364">
        <v>1.0498560503300001</v>
      </c>
      <c r="AS15" s="7">
        <v>115114</v>
      </c>
      <c r="AT15" s="7" t="s">
        <v>111</v>
      </c>
      <c r="AU15" s="8">
        <v>1.8788424215119361E-2</v>
      </c>
      <c r="AV15" s="8">
        <v>4.1632487699091942E-3</v>
      </c>
      <c r="AW15" s="8">
        <v>0.24547712695917748</v>
      </c>
      <c r="AX15" s="8">
        <v>1.6983602902708062E-3</v>
      </c>
      <c r="AY15" s="8">
        <v>6.3782686692012583E-4</v>
      </c>
      <c r="AZ15" s="8">
        <v>3.6444796887053869E-2</v>
      </c>
      <c r="BA15" s="8">
        <v>5.7221421909790307E-3</v>
      </c>
      <c r="BB15" s="8">
        <v>1.7285645691226283E-3</v>
      </c>
      <c r="BC15" s="8">
        <v>0.10035840097417095</v>
      </c>
      <c r="BD15" s="8">
        <v>1.1414551453813548E-2</v>
      </c>
      <c r="BE15" s="8">
        <v>2.4812639564002086E-3</v>
      </c>
      <c r="BF15" s="8">
        <v>0.15382724728080643</v>
      </c>
      <c r="BG15" s="8">
        <v>0.89441580415766087</v>
      </c>
      <c r="BH15" s="8">
        <v>7.0955838008390315E-5</v>
      </c>
      <c r="BI15" s="8">
        <v>0.83268721386774158</v>
      </c>
      <c r="BJ15" s="8">
        <v>1.2684287999437092</v>
      </c>
      <c r="BK15" s="8">
        <v>1.0065245324320968</v>
      </c>
      <c r="BL15" s="8">
        <v>1.0755494303154838</v>
      </c>
    </row>
    <row r="16" spans="1:64" x14ac:dyDescent="0.25">
      <c r="A16" s="7">
        <v>115115</v>
      </c>
      <c r="B16" s="7" t="s">
        <v>112</v>
      </c>
      <c r="C16" s="8">
        <f t="shared" si="0"/>
        <v>2.2134532746399999E-2</v>
      </c>
      <c r="D16" s="8">
        <f t="shared" si="1"/>
        <v>3.84710943707E-3</v>
      </c>
      <c r="E16" s="8">
        <f t="shared" si="2"/>
        <v>0.109173084841</v>
      </c>
      <c r="F16" s="8">
        <f t="shared" si="3"/>
        <v>3.66997809479E-3</v>
      </c>
      <c r="G16" s="8">
        <f t="shared" si="4"/>
        <v>8.6753973573599997E-4</v>
      </c>
      <c r="H16" s="8">
        <f t="shared" si="5"/>
        <v>3.1888326231599998E-2</v>
      </c>
      <c r="I16" s="8">
        <f t="shared" si="6"/>
        <v>6.8504664525899997E-3</v>
      </c>
      <c r="J16" s="8">
        <f t="shared" si="7"/>
        <v>1.38397167555E-3</v>
      </c>
      <c r="K16" s="8">
        <f t="shared" si="8"/>
        <v>4.1177952185700001E-2</v>
      </c>
      <c r="L16" s="8">
        <f t="shared" si="9"/>
        <v>1.23876367875E-2</v>
      </c>
      <c r="M16" s="8">
        <f t="shared" si="10"/>
        <v>2.07143156522E-3</v>
      </c>
      <c r="N16" s="8">
        <f t="shared" si="11"/>
        <v>7.3938408935400005E-2</v>
      </c>
      <c r="O16" s="8">
        <f t="shared" si="12"/>
        <v>0.883037861664</v>
      </c>
      <c r="P16" s="8">
        <f t="shared" si="13"/>
        <v>2.5560402564500001E-5</v>
      </c>
      <c r="Q16" s="8">
        <f t="shared" si="14"/>
        <v>0.78524229560799996</v>
      </c>
      <c r="R16" s="8">
        <f t="shared" si="15"/>
        <v>1.13515472702</v>
      </c>
      <c r="S16" s="8">
        <f t="shared" si="16"/>
        <v>1.03642584406</v>
      </c>
      <c r="T16" s="8">
        <f t="shared" si="17"/>
        <v>1.0494123903100001</v>
      </c>
      <c r="W16" s="7">
        <v>115115</v>
      </c>
      <c r="X16" s="7" t="s">
        <v>112</v>
      </c>
      <c r="Y16" s="364">
        <v>2.2134532746399999E-2</v>
      </c>
      <c r="Z16" s="364">
        <v>3.84710943707E-3</v>
      </c>
      <c r="AA16" s="364">
        <v>0.109173084841</v>
      </c>
      <c r="AB16" s="364">
        <v>3.66997809479E-3</v>
      </c>
      <c r="AC16" s="364">
        <v>8.6753973573599997E-4</v>
      </c>
      <c r="AD16" s="364">
        <v>3.1888326231599998E-2</v>
      </c>
      <c r="AE16" s="364">
        <v>6.8504664525899997E-3</v>
      </c>
      <c r="AF16" s="364">
        <v>1.38397167555E-3</v>
      </c>
      <c r="AG16" s="364">
        <v>4.1177952185700001E-2</v>
      </c>
      <c r="AH16" s="364">
        <v>1.23876367875E-2</v>
      </c>
      <c r="AI16" s="364">
        <v>2.07143156522E-3</v>
      </c>
      <c r="AJ16" s="364">
        <v>7.3938408935400005E-2</v>
      </c>
      <c r="AK16" s="364">
        <v>0.883037861664</v>
      </c>
      <c r="AL16" s="364">
        <v>2.5560402564500001E-5</v>
      </c>
      <c r="AM16" s="364">
        <v>0.78524229560799996</v>
      </c>
      <c r="AN16" s="364">
        <v>1.13515472702</v>
      </c>
      <c r="AO16" s="364">
        <v>1.03642584406</v>
      </c>
      <c r="AP16" s="364">
        <v>1.0494123903100001</v>
      </c>
      <c r="AS16" s="7">
        <v>115115</v>
      </c>
      <c r="AT16" s="7" t="s">
        <v>112</v>
      </c>
      <c r="AU16" s="8">
        <v>2.8680186155385493E-2</v>
      </c>
      <c r="AV16" s="8">
        <v>6.3581724610759695E-3</v>
      </c>
      <c r="AW16" s="8">
        <v>0.24469737365627423</v>
      </c>
      <c r="AX16" s="8">
        <v>4.54001297798371E-3</v>
      </c>
      <c r="AY16" s="8">
        <v>1.6385081699912261E-3</v>
      </c>
      <c r="AZ16" s="8">
        <v>6.2257074161549984E-2</v>
      </c>
      <c r="BA16" s="8">
        <v>9.6016328810987119E-3</v>
      </c>
      <c r="BB16" s="8">
        <v>2.8920259420180485E-3</v>
      </c>
      <c r="BC16" s="8">
        <v>0.1069093975567323</v>
      </c>
      <c r="BD16" s="8">
        <v>1.8186815909803384E-2</v>
      </c>
      <c r="BE16" s="8">
        <v>3.9607369425570978E-3</v>
      </c>
      <c r="BF16" s="8">
        <v>0.16122733232964032</v>
      </c>
      <c r="BG16" s="8">
        <v>0.86879348349212937</v>
      </c>
      <c r="BH16" s="8">
        <v>2.2871226110090322E-5</v>
      </c>
      <c r="BI16" s="8">
        <v>0.77257505073006483</v>
      </c>
      <c r="BJ16" s="8">
        <v>1.2797357322727423</v>
      </c>
      <c r="BK16" s="8">
        <v>1.0523065630511292</v>
      </c>
      <c r="BL16" s="8">
        <v>1.1032724112179033</v>
      </c>
    </row>
    <row r="17" spans="1:64" x14ac:dyDescent="0.25">
      <c r="A17" s="7">
        <v>115116</v>
      </c>
      <c r="B17" s="7" t="s">
        <v>113</v>
      </c>
      <c r="C17" s="8">
        <f t="shared" si="0"/>
        <v>1.4895861496099999E-2</v>
      </c>
      <c r="D17" s="8">
        <f t="shared" si="1"/>
        <v>2.6312586002099998E-3</v>
      </c>
      <c r="E17" s="8">
        <f t="shared" si="2"/>
        <v>0.12643119108699999</v>
      </c>
      <c r="F17" s="8">
        <f t="shared" si="3"/>
        <v>9.0183794438999996E-4</v>
      </c>
      <c r="G17" s="8">
        <f t="shared" si="4"/>
        <v>2.3013969329600001E-4</v>
      </c>
      <c r="H17" s="8">
        <f t="shared" si="5"/>
        <v>1.53852426479E-2</v>
      </c>
      <c r="I17" s="8">
        <f t="shared" si="6"/>
        <v>4.1007322315700003E-3</v>
      </c>
      <c r="J17" s="8">
        <f t="shared" si="7"/>
        <v>8.7126673019999996E-4</v>
      </c>
      <c r="K17" s="8">
        <f t="shared" si="8"/>
        <v>4.6300811974800002E-2</v>
      </c>
      <c r="L17" s="8">
        <f t="shared" si="9"/>
        <v>7.8894843040099999E-3</v>
      </c>
      <c r="M17" s="8">
        <f t="shared" si="10"/>
        <v>1.35964501273E-3</v>
      </c>
      <c r="N17" s="8">
        <f t="shared" si="11"/>
        <v>7.9610667651699996E-2</v>
      </c>
      <c r="O17" s="8">
        <f t="shared" si="12"/>
        <v>0.92421845111599998</v>
      </c>
      <c r="P17" s="8">
        <f t="shared" si="13"/>
        <v>6.6323627499699996E-5</v>
      </c>
      <c r="Q17" s="8">
        <f t="shared" si="14"/>
        <v>0.86042882140400001</v>
      </c>
      <c r="R17" s="8">
        <f t="shared" si="15"/>
        <v>1.14395831118</v>
      </c>
      <c r="S17" s="8">
        <f t="shared" si="16"/>
        <v>1.0165172202899999</v>
      </c>
      <c r="T17" s="8">
        <f t="shared" si="17"/>
        <v>1.05127281094</v>
      </c>
      <c r="W17" s="7">
        <v>115116</v>
      </c>
      <c r="X17" s="7" t="s">
        <v>113</v>
      </c>
      <c r="Y17" s="364">
        <v>1.4895861496099999E-2</v>
      </c>
      <c r="Z17" s="364">
        <v>2.6312586002099998E-3</v>
      </c>
      <c r="AA17" s="364">
        <v>0.12643119108699999</v>
      </c>
      <c r="AB17" s="364">
        <v>9.0183794438999996E-4</v>
      </c>
      <c r="AC17" s="364">
        <v>2.3013969329600001E-4</v>
      </c>
      <c r="AD17" s="364">
        <v>1.53852426479E-2</v>
      </c>
      <c r="AE17" s="364">
        <v>4.1007322315700003E-3</v>
      </c>
      <c r="AF17" s="364">
        <v>8.7126673019999996E-4</v>
      </c>
      <c r="AG17" s="364">
        <v>4.6300811974800002E-2</v>
      </c>
      <c r="AH17" s="364">
        <v>7.8894843040099999E-3</v>
      </c>
      <c r="AI17" s="364">
        <v>1.35964501273E-3</v>
      </c>
      <c r="AJ17" s="364">
        <v>7.9610667651699996E-2</v>
      </c>
      <c r="AK17" s="364">
        <v>0.92421845111599998</v>
      </c>
      <c r="AL17" s="364">
        <v>6.6323627499699996E-5</v>
      </c>
      <c r="AM17" s="364">
        <v>0.86042882140400001</v>
      </c>
      <c r="AN17" s="364">
        <v>1.14395831118</v>
      </c>
      <c r="AO17" s="364">
        <v>1.0165172202899999</v>
      </c>
      <c r="AP17" s="364">
        <v>1.05127281094</v>
      </c>
      <c r="AS17" s="7">
        <v>115116</v>
      </c>
      <c r="AT17" s="7" t="s">
        <v>113</v>
      </c>
      <c r="AU17" s="8">
        <v>1.7925929087438706E-2</v>
      </c>
      <c r="AV17" s="8">
        <v>4.0281313823130639E-3</v>
      </c>
      <c r="AW17" s="8">
        <v>0.22630190167246775</v>
      </c>
      <c r="AX17" s="8">
        <v>1.1114667766646083E-3</v>
      </c>
      <c r="AY17" s="8">
        <v>4.9198046140351787E-4</v>
      </c>
      <c r="AZ17" s="8">
        <v>2.640132852335143E-2</v>
      </c>
      <c r="BA17" s="8">
        <v>5.2920076426343533E-3</v>
      </c>
      <c r="BB17" s="8">
        <v>1.6727010426201127E-3</v>
      </c>
      <c r="BC17" s="8">
        <v>9.2511728438930629E-2</v>
      </c>
      <c r="BD17" s="8">
        <v>1.0863030544705972E-2</v>
      </c>
      <c r="BE17" s="8">
        <v>2.4045372246664833E-3</v>
      </c>
      <c r="BF17" s="8">
        <v>0.14181567617054841</v>
      </c>
      <c r="BG17" s="8">
        <v>0.8049638622263221</v>
      </c>
      <c r="BH17" s="8">
        <v>1.064491068871855E-4</v>
      </c>
      <c r="BI17" s="8">
        <v>0.74940481795174174</v>
      </c>
      <c r="BJ17" s="8">
        <v>1.2482543492390326</v>
      </c>
      <c r="BK17" s="8">
        <v>0.89897251769758058</v>
      </c>
      <c r="BL17" s="8">
        <v>0.97044095325338675</v>
      </c>
    </row>
    <row r="18" spans="1:64" x14ac:dyDescent="0.25">
      <c r="A18" s="7">
        <v>115210</v>
      </c>
      <c r="B18" s="7" t="s">
        <v>114</v>
      </c>
      <c r="C18" s="8">
        <f t="shared" si="0"/>
        <v>1.4842467004600001E-2</v>
      </c>
      <c r="D18" s="8">
        <f t="shared" si="1"/>
        <v>2.5847686285199998E-3</v>
      </c>
      <c r="E18" s="8">
        <f t="shared" si="2"/>
        <v>0.107374924897</v>
      </c>
      <c r="F18" s="8">
        <f t="shared" si="3"/>
        <v>3.5123597499399999E-3</v>
      </c>
      <c r="G18" s="8">
        <f t="shared" si="4"/>
        <v>8.7769552759100003E-4</v>
      </c>
      <c r="H18" s="8">
        <f t="shared" si="5"/>
        <v>4.9641121023099997E-2</v>
      </c>
      <c r="I18" s="8">
        <f t="shared" si="6"/>
        <v>4.1300413321100002E-3</v>
      </c>
      <c r="J18" s="8">
        <f t="shared" si="7"/>
        <v>8.5717581585500005E-4</v>
      </c>
      <c r="K18" s="8">
        <f t="shared" si="8"/>
        <v>3.8866955504000003E-2</v>
      </c>
      <c r="L18" s="8">
        <f t="shared" si="9"/>
        <v>7.9488989831399993E-3</v>
      </c>
      <c r="M18" s="8">
        <f t="shared" si="10"/>
        <v>1.33483693513E-3</v>
      </c>
      <c r="N18" s="8">
        <f t="shared" si="11"/>
        <v>6.8065561889600001E-2</v>
      </c>
      <c r="O18" s="8">
        <f t="shared" si="12"/>
        <v>0.92452299193300003</v>
      </c>
      <c r="P18" s="8">
        <f t="shared" si="13"/>
        <v>1.7081047572600002E-5</v>
      </c>
      <c r="Q18" s="8">
        <f t="shared" si="14"/>
        <v>0.85645129067799997</v>
      </c>
      <c r="R18" s="8">
        <f t="shared" si="15"/>
        <v>1.12480216053</v>
      </c>
      <c r="S18" s="8">
        <f t="shared" si="16"/>
        <v>1.0540311763000001</v>
      </c>
      <c r="T18" s="8">
        <f t="shared" si="17"/>
        <v>1.0438541726499999</v>
      </c>
      <c r="W18" s="7">
        <v>115210</v>
      </c>
      <c r="X18" s="7" t="s">
        <v>114</v>
      </c>
      <c r="Y18" s="364">
        <v>1.4842467004600001E-2</v>
      </c>
      <c r="Z18" s="364">
        <v>2.5847686285199998E-3</v>
      </c>
      <c r="AA18" s="364">
        <v>0.107374924897</v>
      </c>
      <c r="AB18" s="364">
        <v>3.5123597499399999E-3</v>
      </c>
      <c r="AC18" s="364">
        <v>8.7769552759100003E-4</v>
      </c>
      <c r="AD18" s="364">
        <v>4.9641121023099997E-2</v>
      </c>
      <c r="AE18" s="364">
        <v>4.1300413321100002E-3</v>
      </c>
      <c r="AF18" s="364">
        <v>8.5717581585500005E-4</v>
      </c>
      <c r="AG18" s="364">
        <v>3.8866955504000003E-2</v>
      </c>
      <c r="AH18" s="364">
        <v>7.9488989831399993E-3</v>
      </c>
      <c r="AI18" s="364">
        <v>1.33483693513E-3</v>
      </c>
      <c r="AJ18" s="364">
        <v>6.8065561889600001E-2</v>
      </c>
      <c r="AK18" s="364">
        <v>0.92452299193300003</v>
      </c>
      <c r="AL18" s="364">
        <v>1.7081047572600002E-5</v>
      </c>
      <c r="AM18" s="364">
        <v>0.85645129067799997</v>
      </c>
      <c r="AN18" s="364">
        <v>1.12480216053</v>
      </c>
      <c r="AO18" s="364">
        <v>1.0540311763000001</v>
      </c>
      <c r="AP18" s="364">
        <v>1.0438541726499999</v>
      </c>
      <c r="AS18" s="7">
        <v>115210</v>
      </c>
      <c r="AT18" s="7" t="s">
        <v>114</v>
      </c>
      <c r="AU18" s="8">
        <v>1.9207885768856455E-2</v>
      </c>
      <c r="AV18" s="8">
        <v>4.2536369618459673E-3</v>
      </c>
      <c r="AW18" s="8">
        <v>0.24861726756287097</v>
      </c>
      <c r="AX18" s="8">
        <v>2.8342339483203539E-3</v>
      </c>
      <c r="AY18" s="8">
        <v>1.1145438571016932E-3</v>
      </c>
      <c r="AZ18" s="8">
        <v>6.5687719855314505E-2</v>
      </c>
      <c r="BA18" s="8">
        <v>5.7917239555819369E-3</v>
      </c>
      <c r="BB18" s="8">
        <v>1.7736162024014678E-3</v>
      </c>
      <c r="BC18" s="8">
        <v>0.10208924341695003</v>
      </c>
      <c r="BD18" s="8">
        <v>1.1666389014363546E-2</v>
      </c>
      <c r="BE18" s="8">
        <v>2.5356973368488552E-3</v>
      </c>
      <c r="BF18" s="8">
        <v>0.15549178279548384</v>
      </c>
      <c r="BG18" s="8">
        <v>0.90961021825990418</v>
      </c>
      <c r="BH18" s="8">
        <v>2.9169733570512909E-5</v>
      </c>
      <c r="BI18" s="8">
        <v>0.8426399170858716</v>
      </c>
      <c r="BJ18" s="8">
        <v>1.2720771773901611</v>
      </c>
      <c r="BK18" s="8">
        <v>1.0535090783058059</v>
      </c>
      <c r="BL18" s="8">
        <v>1.093527164219839</v>
      </c>
    </row>
    <row r="19" spans="1:64" x14ac:dyDescent="0.25">
      <c r="A19" s="7">
        <v>115310</v>
      </c>
      <c r="B19" s="7" t="s">
        <v>115</v>
      </c>
      <c r="C19" s="8">
        <f t="shared" si="0"/>
        <v>1.5066990139099999E-2</v>
      </c>
      <c r="D19" s="8">
        <f t="shared" si="1"/>
        <v>2.6438766793199999E-3</v>
      </c>
      <c r="E19" s="8">
        <f t="shared" si="2"/>
        <v>0.12012808123</v>
      </c>
      <c r="F19" s="8">
        <f t="shared" si="3"/>
        <v>3.4117912577599999E-3</v>
      </c>
      <c r="G19" s="8">
        <f t="shared" si="4"/>
        <v>8.7910104706400002E-4</v>
      </c>
      <c r="H19" s="8">
        <f t="shared" si="5"/>
        <v>5.5018371982999997E-2</v>
      </c>
      <c r="I19" s="8">
        <f t="shared" si="6"/>
        <v>4.0988599049199999E-3</v>
      </c>
      <c r="J19" s="8">
        <f t="shared" si="7"/>
        <v>8.8143607461599999E-4</v>
      </c>
      <c r="K19" s="8">
        <f t="shared" si="8"/>
        <v>4.3908237499199997E-2</v>
      </c>
      <c r="L19" s="8">
        <f t="shared" si="9"/>
        <v>8.0545762014199995E-3</v>
      </c>
      <c r="M19" s="8">
        <f t="shared" si="10"/>
        <v>1.3695917438599999E-3</v>
      </c>
      <c r="N19" s="8">
        <f t="shared" si="11"/>
        <v>7.5894359310000006E-2</v>
      </c>
      <c r="O19" s="8">
        <f t="shared" si="12"/>
        <v>0.92414605853200005</v>
      </c>
      <c r="P19" s="8">
        <f t="shared" si="13"/>
        <v>1.7439953404900001E-5</v>
      </c>
      <c r="Q19" s="8">
        <f t="shared" si="14"/>
        <v>0.85585283459200001</v>
      </c>
      <c r="R19" s="8">
        <f t="shared" si="15"/>
        <v>1.13783894805</v>
      </c>
      <c r="S19" s="8">
        <f t="shared" si="16"/>
        <v>1.0593092642899999</v>
      </c>
      <c r="T19" s="8">
        <f t="shared" si="17"/>
        <v>1.04888853348</v>
      </c>
      <c r="W19" s="7">
        <v>115310</v>
      </c>
      <c r="X19" s="7" t="s">
        <v>115</v>
      </c>
      <c r="Y19" s="364">
        <v>1.5066990139099999E-2</v>
      </c>
      <c r="Z19" s="364">
        <v>2.6438766793199999E-3</v>
      </c>
      <c r="AA19" s="364">
        <v>0.12012808123</v>
      </c>
      <c r="AB19" s="364">
        <v>3.4117912577599999E-3</v>
      </c>
      <c r="AC19" s="364">
        <v>8.7910104706400002E-4</v>
      </c>
      <c r="AD19" s="364">
        <v>5.5018371982999997E-2</v>
      </c>
      <c r="AE19" s="364">
        <v>4.0988599049199999E-3</v>
      </c>
      <c r="AF19" s="364">
        <v>8.8143607461599999E-4</v>
      </c>
      <c r="AG19" s="364">
        <v>4.3908237499199997E-2</v>
      </c>
      <c r="AH19" s="364">
        <v>8.0545762014199995E-3</v>
      </c>
      <c r="AI19" s="364">
        <v>1.3695917438599999E-3</v>
      </c>
      <c r="AJ19" s="364">
        <v>7.5894359310000006E-2</v>
      </c>
      <c r="AK19" s="364">
        <v>0.92414605853200005</v>
      </c>
      <c r="AL19" s="364">
        <v>1.7439953404900001E-5</v>
      </c>
      <c r="AM19" s="364">
        <v>0.85585283459200001</v>
      </c>
      <c r="AN19" s="364">
        <v>1.13783894805</v>
      </c>
      <c r="AO19" s="364">
        <v>1.0593092642899999</v>
      </c>
      <c r="AP19" s="364">
        <v>1.04888853348</v>
      </c>
      <c r="AS19" s="7">
        <v>115310</v>
      </c>
      <c r="AT19" s="7" t="s">
        <v>115</v>
      </c>
      <c r="AU19" s="8">
        <v>1.7954136903089033E-2</v>
      </c>
      <c r="AV19" s="8">
        <v>4.0338174349949683E-3</v>
      </c>
      <c r="AW19" s="8">
        <v>0.23693762508622587</v>
      </c>
      <c r="AX19" s="8">
        <v>3.0232325344565808E-3</v>
      </c>
      <c r="AY19" s="8">
        <v>1.139708808561145E-3</v>
      </c>
      <c r="AZ19" s="8">
        <v>7.4942822682461288E-2</v>
      </c>
      <c r="BA19" s="8">
        <v>5.3438243727872582E-3</v>
      </c>
      <c r="BB19" s="8">
        <v>1.690146717825E-3</v>
      </c>
      <c r="BC19" s="8">
        <v>9.7423895986351636E-2</v>
      </c>
      <c r="BD19" s="8">
        <v>1.0916138437384194E-2</v>
      </c>
      <c r="BE19" s="8">
        <v>2.4139772805596453E-3</v>
      </c>
      <c r="BF19" s="8">
        <v>0.1484327847821581</v>
      </c>
      <c r="BG19" s="8">
        <v>0.81980475876877479</v>
      </c>
      <c r="BH19" s="8">
        <v>2.3959495618973551E-5</v>
      </c>
      <c r="BI19" s="8">
        <v>0.75922657094812873</v>
      </c>
      <c r="BJ19" s="8">
        <v>1.2589271923270968</v>
      </c>
      <c r="BK19" s="8">
        <v>0.96620092531548396</v>
      </c>
      <c r="BL19" s="8">
        <v>0.99155464127016146</v>
      </c>
    </row>
    <row r="20" spans="1:64" x14ac:dyDescent="0.25">
      <c r="A20" s="7">
        <v>211120</v>
      </c>
      <c r="B20" s="7" t="s">
        <v>116</v>
      </c>
      <c r="C20" s="8">
        <f t="shared" si="0"/>
        <v>9.3491834339900007E-2</v>
      </c>
      <c r="D20" s="8">
        <f t="shared" si="1"/>
        <v>1.14684694094E-2</v>
      </c>
      <c r="E20" s="8">
        <f t="shared" si="2"/>
        <v>0.11438700607000001</v>
      </c>
      <c r="F20" s="8">
        <f t="shared" si="3"/>
        <v>0.243955236017</v>
      </c>
      <c r="G20" s="8">
        <f t="shared" si="4"/>
        <v>3.7801116958400001E-2</v>
      </c>
      <c r="H20" s="8">
        <f t="shared" si="5"/>
        <v>0.13869494134800001</v>
      </c>
      <c r="I20" s="8">
        <f t="shared" si="6"/>
        <v>0.38150096207899997</v>
      </c>
      <c r="J20" s="8">
        <f t="shared" si="7"/>
        <v>4.3779543305800001E-2</v>
      </c>
      <c r="K20" s="8">
        <f t="shared" si="8"/>
        <v>0.17593657735400001</v>
      </c>
      <c r="L20" s="8">
        <f t="shared" si="9"/>
        <v>0.103906164945</v>
      </c>
      <c r="M20" s="8">
        <f t="shared" si="10"/>
        <v>1.21127437728E-2</v>
      </c>
      <c r="N20" s="8">
        <f t="shared" si="11"/>
        <v>0.16863021771</v>
      </c>
      <c r="O20" s="8">
        <f t="shared" si="12"/>
        <v>0.51017778089800003</v>
      </c>
      <c r="P20" s="8">
        <f t="shared" si="13"/>
        <v>1.9614525777499998E-6</v>
      </c>
      <c r="Q20" s="8">
        <f t="shared" si="14"/>
        <v>7.9877869197000004E-2</v>
      </c>
      <c r="R20" s="8">
        <f t="shared" si="15"/>
        <v>1.2193473098200001</v>
      </c>
      <c r="S20" s="8">
        <f t="shared" si="16"/>
        <v>1.4204512943200001</v>
      </c>
      <c r="T20" s="8">
        <f t="shared" si="17"/>
        <v>1.6012170827400001</v>
      </c>
      <c r="W20" s="7">
        <v>211120</v>
      </c>
      <c r="X20" s="7" t="s">
        <v>116</v>
      </c>
      <c r="Y20" s="364">
        <v>9.3491834339900007E-2</v>
      </c>
      <c r="Z20" s="364">
        <v>1.14684694094E-2</v>
      </c>
      <c r="AA20" s="364">
        <v>0.11438700607000001</v>
      </c>
      <c r="AB20" s="364">
        <v>0.243955236017</v>
      </c>
      <c r="AC20" s="364">
        <v>3.7801116958400001E-2</v>
      </c>
      <c r="AD20" s="364">
        <v>0.13869494134800001</v>
      </c>
      <c r="AE20" s="364">
        <v>0.38150096207899997</v>
      </c>
      <c r="AF20" s="364">
        <v>4.3779543305800001E-2</v>
      </c>
      <c r="AG20" s="364">
        <v>0.17593657735400001</v>
      </c>
      <c r="AH20" s="364">
        <v>0.103906164945</v>
      </c>
      <c r="AI20" s="364">
        <v>1.21127437728E-2</v>
      </c>
      <c r="AJ20" s="364">
        <v>0.16863021771</v>
      </c>
      <c r="AK20" s="364">
        <v>0.51017778089800003</v>
      </c>
      <c r="AL20" s="364">
        <v>1.9614525777499998E-6</v>
      </c>
      <c r="AM20" s="364">
        <v>7.9877869197000004E-2</v>
      </c>
      <c r="AN20" s="364">
        <v>1.2193473098200001</v>
      </c>
      <c r="AO20" s="364">
        <v>1.4204512943200001</v>
      </c>
      <c r="AP20" s="364">
        <v>1.6012170827400001</v>
      </c>
      <c r="AS20" s="7">
        <v>211120</v>
      </c>
      <c r="AT20" s="7" t="s">
        <v>116</v>
      </c>
      <c r="AU20" s="8">
        <v>0.10853168461386771</v>
      </c>
      <c r="AV20" s="8">
        <v>2.2534791559025651E-2</v>
      </c>
      <c r="AW20" s="8">
        <v>0.24405518306964516</v>
      </c>
      <c r="AX20" s="8">
        <v>0.30019171402807315</v>
      </c>
      <c r="AY20" s="8">
        <v>9.4813835410031258E-2</v>
      </c>
      <c r="AZ20" s="8">
        <v>0.5565502455612209</v>
      </c>
      <c r="BA20" s="8">
        <v>0.47162936323683879</v>
      </c>
      <c r="BB20" s="8">
        <v>9.968797056679031E-2</v>
      </c>
      <c r="BC20" s="8">
        <v>0.73135232600893552</v>
      </c>
      <c r="BD20" s="8">
        <v>0.12541917949896131</v>
      </c>
      <c r="BE20" s="8">
        <v>2.4847226017897909E-2</v>
      </c>
      <c r="BF20" s="8">
        <v>0.30565861138283873</v>
      </c>
      <c r="BG20" s="8">
        <v>0.50195018213038745</v>
      </c>
      <c r="BH20" s="8">
        <v>8.2515180933852263E-6</v>
      </c>
      <c r="BI20" s="8">
        <v>7.8590587313322594E-2</v>
      </c>
      <c r="BJ20" s="8">
        <v>1.3751200463390321</v>
      </c>
      <c r="BK20" s="8">
        <v>1.935426762740968</v>
      </c>
      <c r="BL20" s="8">
        <v>2.2865422404580644</v>
      </c>
    </row>
    <row r="21" spans="1:64" x14ac:dyDescent="0.25">
      <c r="A21" s="7">
        <v>211130</v>
      </c>
      <c r="B21" s="7" t="s">
        <v>117</v>
      </c>
      <c r="C21" s="8">
        <f t="shared" si="0"/>
        <v>9.3450061751299995E-2</v>
      </c>
      <c r="D21" s="8">
        <f t="shared" si="1"/>
        <v>1.14618841042E-2</v>
      </c>
      <c r="E21" s="8">
        <f t="shared" si="2"/>
        <v>0.114688871478</v>
      </c>
      <c r="F21" s="8">
        <f t="shared" si="3"/>
        <v>0.11605978835899999</v>
      </c>
      <c r="G21" s="8">
        <f t="shared" si="4"/>
        <v>1.80032236958E-2</v>
      </c>
      <c r="H21" s="8">
        <f t="shared" si="5"/>
        <v>6.60435689066E-2</v>
      </c>
      <c r="I21" s="8">
        <f t="shared" si="6"/>
        <v>0.37860248674300001</v>
      </c>
      <c r="J21" s="8">
        <f t="shared" si="7"/>
        <v>4.34525534398E-2</v>
      </c>
      <c r="K21" s="8">
        <f t="shared" si="8"/>
        <v>0.17405041377200001</v>
      </c>
      <c r="L21" s="8">
        <f t="shared" si="9"/>
        <v>0.10383620670300001</v>
      </c>
      <c r="M21" s="8">
        <f t="shared" si="10"/>
        <v>1.2104282256800001E-2</v>
      </c>
      <c r="N21" s="8">
        <f t="shared" si="11"/>
        <v>0.169267673412</v>
      </c>
      <c r="O21" s="8">
        <f t="shared" si="12"/>
        <v>0.51026934091200005</v>
      </c>
      <c r="P21" s="8">
        <f t="shared" si="13"/>
        <v>4.11612883763E-6</v>
      </c>
      <c r="Q21" s="8">
        <f t="shared" si="14"/>
        <v>8.0435698924699997E-2</v>
      </c>
      <c r="R21" s="8">
        <f t="shared" si="15"/>
        <v>1.2196008173299999</v>
      </c>
      <c r="S21" s="8">
        <f t="shared" si="16"/>
        <v>1.20010658096</v>
      </c>
      <c r="T21" s="8">
        <f t="shared" si="17"/>
        <v>1.5961054539499999</v>
      </c>
      <c r="W21" s="7">
        <v>211130</v>
      </c>
      <c r="X21" s="7" t="s">
        <v>117</v>
      </c>
      <c r="Y21" s="364">
        <v>9.3450061751299995E-2</v>
      </c>
      <c r="Z21" s="364">
        <v>1.14618841042E-2</v>
      </c>
      <c r="AA21" s="364">
        <v>0.114688871478</v>
      </c>
      <c r="AB21" s="364">
        <v>0.11605978835899999</v>
      </c>
      <c r="AC21" s="364">
        <v>1.80032236958E-2</v>
      </c>
      <c r="AD21" s="364">
        <v>6.60435689066E-2</v>
      </c>
      <c r="AE21" s="364">
        <v>0.37860248674300001</v>
      </c>
      <c r="AF21" s="364">
        <v>4.34525534398E-2</v>
      </c>
      <c r="AG21" s="364">
        <v>0.17405041377200001</v>
      </c>
      <c r="AH21" s="364">
        <v>0.10383620670300001</v>
      </c>
      <c r="AI21" s="364">
        <v>1.2104282256800001E-2</v>
      </c>
      <c r="AJ21" s="364">
        <v>0.169267673412</v>
      </c>
      <c r="AK21" s="364">
        <v>0.51026934091200005</v>
      </c>
      <c r="AL21" s="364">
        <v>4.11612883763E-6</v>
      </c>
      <c r="AM21" s="364">
        <v>8.0435698924699997E-2</v>
      </c>
      <c r="AN21" s="364">
        <v>1.2196008173299999</v>
      </c>
      <c r="AO21" s="364">
        <v>1.20010658096</v>
      </c>
      <c r="AP21" s="364">
        <v>1.5961054539499999</v>
      </c>
      <c r="AS21" s="7">
        <v>211130</v>
      </c>
      <c r="AT21" s="7" t="s">
        <v>117</v>
      </c>
      <c r="AU21" s="8">
        <v>9.7499371514556454E-2</v>
      </c>
      <c r="AV21" s="8">
        <v>2.0880960790527259E-2</v>
      </c>
      <c r="AW21" s="8">
        <v>0.21413145190959676</v>
      </c>
      <c r="AX21" s="8">
        <v>0.15704293984199821</v>
      </c>
      <c r="AY21" s="8">
        <v>4.718683127755198E-2</v>
      </c>
      <c r="AZ21" s="8">
        <v>0.27581625307240648</v>
      </c>
      <c r="BA21" s="8">
        <v>0.41804067631259684</v>
      </c>
      <c r="BB21" s="8">
        <v>9.2216065958870941E-2</v>
      </c>
      <c r="BC21" s="8">
        <v>0.64210853797558076</v>
      </c>
      <c r="BD21" s="8">
        <v>0.11240142489060323</v>
      </c>
      <c r="BE21" s="8">
        <v>2.3065760689982576E-2</v>
      </c>
      <c r="BF21" s="8">
        <v>0.26825243046382269</v>
      </c>
      <c r="BG21" s="8">
        <v>0.42796931781754843</v>
      </c>
      <c r="BH21" s="8">
        <v>1.2365684628011351E-5</v>
      </c>
      <c r="BI21" s="8">
        <v>6.7460471730811253E-2</v>
      </c>
      <c r="BJ21" s="8">
        <v>1.3325101713116128</v>
      </c>
      <c r="BK21" s="8">
        <v>1.3187557016116132</v>
      </c>
      <c r="BL21" s="8">
        <v>1.9910749576666129</v>
      </c>
    </row>
    <row r="22" spans="1:64" x14ac:dyDescent="0.25">
      <c r="A22" s="7">
        <v>212114</v>
      </c>
      <c r="B22" s="7" t="s">
        <v>1194</v>
      </c>
      <c r="C22" s="8">
        <f t="shared" si="0"/>
        <v>0</v>
      </c>
      <c r="D22" s="8">
        <f t="shared" si="1"/>
        <v>0</v>
      </c>
      <c r="E22" s="8">
        <f t="shared" si="2"/>
        <v>0</v>
      </c>
      <c r="F22" s="8">
        <f t="shared" si="3"/>
        <v>0</v>
      </c>
      <c r="G22" s="8">
        <f t="shared" si="4"/>
        <v>0</v>
      </c>
      <c r="H22" s="8">
        <f t="shared" si="5"/>
        <v>0</v>
      </c>
      <c r="I22" s="8">
        <f t="shared" si="6"/>
        <v>0</v>
      </c>
      <c r="J22" s="8">
        <f t="shared" si="7"/>
        <v>0</v>
      </c>
      <c r="K22" s="8">
        <f t="shared" si="8"/>
        <v>0</v>
      </c>
      <c r="L22" s="8">
        <f t="shared" si="9"/>
        <v>0</v>
      </c>
      <c r="M22" s="8">
        <f t="shared" si="10"/>
        <v>0</v>
      </c>
      <c r="N22" s="8">
        <f t="shared" si="11"/>
        <v>0</v>
      </c>
      <c r="O22" s="8">
        <f t="shared" si="12"/>
        <v>0</v>
      </c>
      <c r="P22" s="8">
        <f t="shared" si="13"/>
        <v>0</v>
      </c>
      <c r="Q22" s="8">
        <f t="shared" si="14"/>
        <v>0</v>
      </c>
      <c r="R22" s="8">
        <f t="shared" si="15"/>
        <v>1</v>
      </c>
      <c r="S22" s="8">
        <f t="shared" si="16"/>
        <v>0</v>
      </c>
      <c r="T22" s="8">
        <f t="shared" si="17"/>
        <v>0</v>
      </c>
      <c r="W22" s="7">
        <v>212114</v>
      </c>
      <c r="X22" s="7" t="s">
        <v>1194</v>
      </c>
      <c r="Y22" s="364">
        <v>0</v>
      </c>
      <c r="Z22" s="364">
        <v>0</v>
      </c>
      <c r="AA22" s="364">
        <v>0</v>
      </c>
      <c r="AB22" s="364">
        <v>0</v>
      </c>
      <c r="AC22" s="364">
        <v>0</v>
      </c>
      <c r="AD22" s="364">
        <v>0</v>
      </c>
      <c r="AE22" s="364">
        <v>0</v>
      </c>
      <c r="AF22" s="364">
        <v>0</v>
      </c>
      <c r="AG22" s="364">
        <v>0</v>
      </c>
      <c r="AH22" s="364">
        <v>0</v>
      </c>
      <c r="AI22" s="364">
        <v>0</v>
      </c>
      <c r="AJ22" s="364">
        <v>0</v>
      </c>
      <c r="AK22" s="364">
        <v>0</v>
      </c>
      <c r="AL22" s="364">
        <v>0</v>
      </c>
      <c r="AM22" s="364">
        <v>0</v>
      </c>
      <c r="AN22" s="364">
        <v>1</v>
      </c>
      <c r="AO22" s="364">
        <v>0</v>
      </c>
      <c r="AP22" s="364">
        <v>0</v>
      </c>
      <c r="AS22" s="7">
        <v>212114</v>
      </c>
      <c r="AT22" s="7" t="s">
        <v>1194</v>
      </c>
      <c r="AU22" s="8">
        <v>0</v>
      </c>
      <c r="AV22" s="8">
        <v>0</v>
      </c>
      <c r="AW22" s="8">
        <v>0</v>
      </c>
      <c r="AX22" s="8">
        <v>0</v>
      </c>
      <c r="AY22" s="8">
        <v>0</v>
      </c>
      <c r="AZ22" s="8">
        <v>0</v>
      </c>
      <c r="BA22" s="8">
        <v>0</v>
      </c>
      <c r="BB22" s="8">
        <v>0</v>
      </c>
      <c r="BC22" s="8">
        <v>0</v>
      </c>
      <c r="BD22" s="8">
        <v>0</v>
      </c>
      <c r="BE22" s="8">
        <v>0</v>
      </c>
      <c r="BF22" s="8">
        <v>0</v>
      </c>
      <c r="BG22" s="8">
        <v>0</v>
      </c>
      <c r="BH22" s="8">
        <v>0</v>
      </c>
      <c r="BI22" s="8">
        <v>0</v>
      </c>
      <c r="BJ22" s="8">
        <v>1</v>
      </c>
      <c r="BK22" s="8">
        <v>0</v>
      </c>
      <c r="BL22" s="8">
        <v>0</v>
      </c>
    </row>
    <row r="23" spans="1:64" x14ac:dyDescent="0.25">
      <c r="A23" s="7">
        <v>212115</v>
      </c>
      <c r="B23" s="7" t="s">
        <v>1195</v>
      </c>
      <c r="C23" s="8">
        <f t="shared" si="0"/>
        <v>9.6837431547500005E-2</v>
      </c>
      <c r="D23" s="8">
        <f t="shared" si="1"/>
        <v>1.30612555426E-2</v>
      </c>
      <c r="E23" s="8">
        <f t="shared" si="2"/>
        <v>0.14315706693499999</v>
      </c>
      <c r="F23" s="8">
        <f t="shared" si="3"/>
        <v>1.94683678646E-2</v>
      </c>
      <c r="G23" s="8">
        <f t="shared" si="4"/>
        <v>2.6523911299099999E-3</v>
      </c>
      <c r="H23" s="8">
        <f t="shared" si="5"/>
        <v>9.4792653068599998E-3</v>
      </c>
      <c r="I23" s="8">
        <f t="shared" si="6"/>
        <v>0.29574552884100003</v>
      </c>
      <c r="J23" s="8">
        <f t="shared" si="7"/>
        <v>3.6108507002299998E-2</v>
      </c>
      <c r="K23" s="8">
        <f t="shared" si="8"/>
        <v>0.13191667960299999</v>
      </c>
      <c r="L23" s="8">
        <f t="shared" si="9"/>
        <v>8.8233849155500005E-2</v>
      </c>
      <c r="M23" s="8">
        <f t="shared" si="10"/>
        <v>1.17162185822E-2</v>
      </c>
      <c r="N23" s="8">
        <f t="shared" si="11"/>
        <v>0.182795231281</v>
      </c>
      <c r="O23" s="8">
        <f t="shared" si="12"/>
        <v>0.60376907618999998</v>
      </c>
      <c r="P23" s="8">
        <f t="shared" si="13"/>
        <v>3.5453321381099997E-5</v>
      </c>
      <c r="Q23" s="8">
        <f t="shared" si="14"/>
        <v>0.118726516228</v>
      </c>
      <c r="R23" s="8">
        <f t="shared" si="15"/>
        <v>1.25305575402</v>
      </c>
      <c r="S23" s="8">
        <f t="shared" si="16"/>
        <v>1.0316000243000001</v>
      </c>
      <c r="T23" s="8">
        <f t="shared" si="17"/>
        <v>1.4637707154499999</v>
      </c>
      <c r="W23" s="7">
        <v>212115</v>
      </c>
      <c r="X23" s="7" t="s">
        <v>1195</v>
      </c>
      <c r="Y23" s="364">
        <v>9.6837431547500005E-2</v>
      </c>
      <c r="Z23" s="364">
        <v>1.30612555426E-2</v>
      </c>
      <c r="AA23" s="364">
        <v>0.14315706693499999</v>
      </c>
      <c r="AB23" s="364">
        <v>1.94683678646E-2</v>
      </c>
      <c r="AC23" s="364">
        <v>2.6523911299099999E-3</v>
      </c>
      <c r="AD23" s="364">
        <v>9.4792653068599998E-3</v>
      </c>
      <c r="AE23" s="364">
        <v>0.29574552884100003</v>
      </c>
      <c r="AF23" s="364">
        <v>3.6108507002299998E-2</v>
      </c>
      <c r="AG23" s="364">
        <v>0.13191667960299999</v>
      </c>
      <c r="AH23" s="364">
        <v>8.8233849155500005E-2</v>
      </c>
      <c r="AI23" s="364">
        <v>1.17162185822E-2</v>
      </c>
      <c r="AJ23" s="364">
        <v>0.182795231281</v>
      </c>
      <c r="AK23" s="364">
        <v>0.60376907618999998</v>
      </c>
      <c r="AL23" s="364">
        <v>3.5453321381099997E-5</v>
      </c>
      <c r="AM23" s="364">
        <v>0.118726516228</v>
      </c>
      <c r="AN23" s="364">
        <v>1.25305575402</v>
      </c>
      <c r="AO23" s="364">
        <v>1.0316000243000001</v>
      </c>
      <c r="AP23" s="364">
        <v>1.4637707154499999</v>
      </c>
      <c r="AS23" s="7">
        <v>212115</v>
      </c>
      <c r="AT23" s="7" t="s">
        <v>1195</v>
      </c>
      <c r="AU23" s="8">
        <v>3.0238942110272581E-2</v>
      </c>
      <c r="AV23" s="8">
        <v>6.9825032511032269E-3</v>
      </c>
      <c r="AW23" s="8">
        <v>5.8663533425032263E-2</v>
      </c>
      <c r="AX23" s="8">
        <v>8.5057595530090343E-3</v>
      </c>
      <c r="AY23" s="8">
        <v>2.5518814127363223E-3</v>
      </c>
      <c r="AZ23" s="8">
        <v>1.0257250794402421E-2</v>
      </c>
      <c r="BA23" s="8">
        <v>9.4627690721661273E-2</v>
      </c>
      <c r="BB23" s="8">
        <v>2.215973496183548E-2</v>
      </c>
      <c r="BC23" s="8">
        <v>0.10814486915280647</v>
      </c>
      <c r="BD23" s="8">
        <v>2.8050645213280639E-2</v>
      </c>
      <c r="BE23" s="8">
        <v>6.6241244576677426E-3</v>
      </c>
      <c r="BF23" s="8">
        <v>6.5011774233161304E-2</v>
      </c>
      <c r="BG23" s="8">
        <v>0.1363349526880645</v>
      </c>
      <c r="BH23" s="8">
        <v>1.5344074921724838E-5</v>
      </c>
      <c r="BI23" s="8">
        <v>2.680921334180645E-2</v>
      </c>
      <c r="BJ23" s="8">
        <v>1.0958849787861289</v>
      </c>
      <c r="BK23" s="8">
        <v>0.24712134337290323</v>
      </c>
      <c r="BL23" s="8">
        <v>0.45073874644903233</v>
      </c>
    </row>
    <row r="24" spans="1:64" x14ac:dyDescent="0.25">
      <c r="A24" s="7">
        <v>212210</v>
      </c>
      <c r="B24" s="7" t="s">
        <v>118</v>
      </c>
      <c r="C24" s="8">
        <f t="shared" si="0"/>
        <v>0</v>
      </c>
      <c r="D24" s="8">
        <f t="shared" si="1"/>
        <v>0</v>
      </c>
      <c r="E24" s="8">
        <f t="shared" si="2"/>
        <v>0</v>
      </c>
      <c r="F24" s="8">
        <f t="shared" si="3"/>
        <v>0</v>
      </c>
      <c r="G24" s="8">
        <f t="shared" si="4"/>
        <v>0</v>
      </c>
      <c r="H24" s="8">
        <f t="shared" si="5"/>
        <v>0</v>
      </c>
      <c r="I24" s="8">
        <f t="shared" si="6"/>
        <v>0</v>
      </c>
      <c r="J24" s="8">
        <f t="shared" si="7"/>
        <v>0</v>
      </c>
      <c r="K24" s="8">
        <f t="shared" si="8"/>
        <v>0</v>
      </c>
      <c r="L24" s="8">
        <f t="shared" si="9"/>
        <v>0</v>
      </c>
      <c r="M24" s="8">
        <f t="shared" si="10"/>
        <v>0</v>
      </c>
      <c r="N24" s="8">
        <f t="shared" si="11"/>
        <v>0</v>
      </c>
      <c r="O24" s="8">
        <f t="shared" si="12"/>
        <v>0</v>
      </c>
      <c r="P24" s="8">
        <f t="shared" si="13"/>
        <v>0</v>
      </c>
      <c r="Q24" s="8">
        <f t="shared" si="14"/>
        <v>0</v>
      </c>
      <c r="R24" s="8">
        <f t="shared" si="15"/>
        <v>1</v>
      </c>
      <c r="S24" s="8">
        <f t="shared" si="16"/>
        <v>0</v>
      </c>
      <c r="T24" s="8">
        <f t="shared" si="17"/>
        <v>0</v>
      </c>
      <c r="W24" s="7">
        <v>212210</v>
      </c>
      <c r="X24" s="7" t="s">
        <v>118</v>
      </c>
      <c r="Y24" s="364">
        <v>0</v>
      </c>
      <c r="Z24" s="364">
        <v>0</v>
      </c>
      <c r="AA24" s="364">
        <v>0</v>
      </c>
      <c r="AB24" s="364">
        <v>0</v>
      </c>
      <c r="AC24" s="364">
        <v>0</v>
      </c>
      <c r="AD24" s="364">
        <v>0</v>
      </c>
      <c r="AE24" s="364">
        <v>0</v>
      </c>
      <c r="AF24" s="364">
        <v>0</v>
      </c>
      <c r="AG24" s="364">
        <v>0</v>
      </c>
      <c r="AH24" s="364">
        <v>0</v>
      </c>
      <c r="AI24" s="364">
        <v>0</v>
      </c>
      <c r="AJ24" s="364">
        <v>0</v>
      </c>
      <c r="AK24" s="364">
        <v>0</v>
      </c>
      <c r="AL24" s="364">
        <v>0</v>
      </c>
      <c r="AM24" s="364">
        <v>0</v>
      </c>
      <c r="AN24" s="364">
        <v>1</v>
      </c>
      <c r="AO24" s="364">
        <v>0</v>
      </c>
      <c r="AP24" s="364">
        <v>0</v>
      </c>
      <c r="AS24" s="7">
        <v>212210</v>
      </c>
      <c r="AT24" s="7" t="s">
        <v>118</v>
      </c>
      <c r="AU24" s="8">
        <v>0</v>
      </c>
      <c r="AV24" s="8">
        <v>0</v>
      </c>
      <c r="AW24" s="8">
        <v>0</v>
      </c>
      <c r="AX24" s="8">
        <v>0</v>
      </c>
      <c r="AY24" s="8">
        <v>0</v>
      </c>
      <c r="AZ24" s="8">
        <v>0</v>
      </c>
      <c r="BA24" s="8">
        <v>0</v>
      </c>
      <c r="BB24" s="8">
        <v>0</v>
      </c>
      <c r="BC24" s="8">
        <v>0</v>
      </c>
      <c r="BD24" s="8">
        <v>0</v>
      </c>
      <c r="BE24" s="8">
        <v>0</v>
      </c>
      <c r="BF24" s="8">
        <v>0</v>
      </c>
      <c r="BG24" s="8">
        <v>0</v>
      </c>
      <c r="BH24" s="8">
        <v>0</v>
      </c>
      <c r="BI24" s="8">
        <v>0</v>
      </c>
      <c r="BJ24" s="8">
        <v>1</v>
      </c>
      <c r="BK24" s="8">
        <v>0</v>
      </c>
      <c r="BL24" s="8">
        <v>0</v>
      </c>
    </row>
    <row r="25" spans="1:64" x14ac:dyDescent="0.25">
      <c r="A25" s="7">
        <v>212220</v>
      </c>
      <c r="B25" s="7" t="s">
        <v>1196</v>
      </c>
      <c r="C25" s="8">
        <f t="shared" si="0"/>
        <v>0.12257503259200001</v>
      </c>
      <c r="D25" s="8">
        <f t="shared" si="1"/>
        <v>1.6049551258500001E-2</v>
      </c>
      <c r="E25" s="8">
        <f t="shared" si="2"/>
        <v>0.10074553142999999</v>
      </c>
      <c r="F25" s="8">
        <f t="shared" si="3"/>
        <v>0.229572492543</v>
      </c>
      <c r="G25" s="8">
        <f t="shared" si="4"/>
        <v>4.1537965790700002E-2</v>
      </c>
      <c r="H25" s="8">
        <f t="shared" si="5"/>
        <v>0.11523964376199999</v>
      </c>
      <c r="I25" s="8">
        <f t="shared" si="6"/>
        <v>0.19709991755</v>
      </c>
      <c r="J25" s="8">
        <f t="shared" si="7"/>
        <v>2.7578032318599999E-2</v>
      </c>
      <c r="K25" s="8">
        <f t="shared" si="8"/>
        <v>7.3697834212099994E-2</v>
      </c>
      <c r="L25" s="8">
        <f t="shared" si="9"/>
        <v>0.13767046795099999</v>
      </c>
      <c r="M25" s="8">
        <f t="shared" si="10"/>
        <v>1.7505054994299999E-2</v>
      </c>
      <c r="N25" s="8">
        <f t="shared" si="11"/>
        <v>0.15342529044600001</v>
      </c>
      <c r="O25" s="8">
        <f t="shared" si="12"/>
        <v>0.49488557043600001</v>
      </c>
      <c r="P25" s="8">
        <f t="shared" si="13"/>
        <v>2.2979363623200002E-6</v>
      </c>
      <c r="Q25" s="8">
        <f t="shared" si="14"/>
        <v>0.17093161461600001</v>
      </c>
      <c r="R25" s="8">
        <f t="shared" si="15"/>
        <v>1.2393701152800001</v>
      </c>
      <c r="S25" s="8">
        <f t="shared" si="16"/>
        <v>1.3863501021</v>
      </c>
      <c r="T25" s="8">
        <f t="shared" si="17"/>
        <v>1.2983757840800001</v>
      </c>
      <c r="W25" s="7">
        <v>212220</v>
      </c>
      <c r="X25" s="7" t="s">
        <v>1196</v>
      </c>
      <c r="Y25" s="364">
        <v>0.12257503259200001</v>
      </c>
      <c r="Z25" s="364">
        <v>1.6049551258500001E-2</v>
      </c>
      <c r="AA25" s="364">
        <v>0.10074553142999999</v>
      </c>
      <c r="AB25" s="364">
        <v>0.229572492543</v>
      </c>
      <c r="AC25" s="364">
        <v>4.1537965790700002E-2</v>
      </c>
      <c r="AD25" s="364">
        <v>0.11523964376199999</v>
      </c>
      <c r="AE25" s="364">
        <v>0.19709991755</v>
      </c>
      <c r="AF25" s="364">
        <v>2.7578032318599999E-2</v>
      </c>
      <c r="AG25" s="364">
        <v>7.3697834212099994E-2</v>
      </c>
      <c r="AH25" s="364">
        <v>0.13767046795099999</v>
      </c>
      <c r="AI25" s="364">
        <v>1.7505054994299999E-2</v>
      </c>
      <c r="AJ25" s="364">
        <v>0.15342529044600001</v>
      </c>
      <c r="AK25" s="364">
        <v>0.49488557043600001</v>
      </c>
      <c r="AL25" s="364">
        <v>2.2979363623200002E-6</v>
      </c>
      <c r="AM25" s="364">
        <v>0.17093161461600001</v>
      </c>
      <c r="AN25" s="364">
        <v>1.2393701152800001</v>
      </c>
      <c r="AO25" s="364">
        <v>1.3863501021</v>
      </c>
      <c r="AP25" s="364">
        <v>1.2983757840800001</v>
      </c>
      <c r="AS25" s="7">
        <v>212220</v>
      </c>
      <c r="AT25" s="7" t="s">
        <v>1196</v>
      </c>
      <c r="AU25" s="8">
        <v>4.9698615611404838E-2</v>
      </c>
      <c r="AV25" s="8">
        <v>9.5229558170106463E-3</v>
      </c>
      <c r="AW25" s="8">
        <v>8.2936826086700027E-2</v>
      </c>
      <c r="AX25" s="8">
        <v>3.9372846350125647E-2</v>
      </c>
      <c r="AY25" s="8">
        <v>1.001975115132629E-2</v>
      </c>
      <c r="AZ25" s="8">
        <v>5.0205607590365485E-2</v>
      </c>
      <c r="BA25" s="8">
        <v>8.2278860783112889E-2</v>
      </c>
      <c r="BB25" s="8">
        <v>1.8899691251072579E-2</v>
      </c>
      <c r="BC25" s="8">
        <v>0.1188381167093242</v>
      </c>
      <c r="BD25" s="8">
        <v>5.8083412815887102E-2</v>
      </c>
      <c r="BE25" s="8">
        <v>1.0876709782890322E-2</v>
      </c>
      <c r="BF25" s="8">
        <v>0.10804497759712904</v>
      </c>
      <c r="BG25" s="8">
        <v>0.18358658258109681</v>
      </c>
      <c r="BH25" s="8">
        <v>4.7307578783979034E-6</v>
      </c>
      <c r="BI25" s="8">
        <v>6.3410115099483841E-2</v>
      </c>
      <c r="BJ25" s="8">
        <v>1.142158397515161</v>
      </c>
      <c r="BK25" s="8">
        <v>0.47056594702709681</v>
      </c>
      <c r="BL25" s="8">
        <v>0.59098441067870966</v>
      </c>
    </row>
    <row r="26" spans="1:64" x14ac:dyDescent="0.25">
      <c r="A26" s="7">
        <v>212230</v>
      </c>
      <c r="B26" s="7" t="s">
        <v>119</v>
      </c>
      <c r="C26" s="8">
        <f t="shared" si="0"/>
        <v>1.1852432279461292E-2</v>
      </c>
      <c r="D26" s="8">
        <f t="shared" si="1"/>
        <v>2.6019431869161295E-3</v>
      </c>
      <c r="E26" s="8">
        <f t="shared" si="2"/>
        <v>3.5610772288467742E-2</v>
      </c>
      <c r="F26" s="8">
        <f t="shared" si="3"/>
        <v>2.2695334522947423E-2</v>
      </c>
      <c r="G26" s="8">
        <f t="shared" si="4"/>
        <v>6.5716712046745163E-3</v>
      </c>
      <c r="H26" s="8">
        <f t="shared" si="5"/>
        <v>4.3586652740843543E-2</v>
      </c>
      <c r="I26" s="8">
        <f t="shared" si="6"/>
        <v>4.0724391724225796E-2</v>
      </c>
      <c r="J26" s="8">
        <f t="shared" si="7"/>
        <v>9.6201130375677436E-3</v>
      </c>
      <c r="K26" s="8">
        <f t="shared" si="8"/>
        <v>8.3158360782290316E-2</v>
      </c>
      <c r="L26" s="8">
        <f t="shared" si="9"/>
        <v>1.1124200042369354E-2</v>
      </c>
      <c r="M26" s="8">
        <f t="shared" si="10"/>
        <v>2.3914826819193551E-3</v>
      </c>
      <c r="N26" s="8">
        <f t="shared" si="11"/>
        <v>3.8697321795161298E-2</v>
      </c>
      <c r="O26" s="8">
        <f t="shared" si="12"/>
        <v>7.0096726933483872E-2</v>
      </c>
      <c r="P26" s="8">
        <f t="shared" si="13"/>
        <v>1.4720965747142098E-6</v>
      </c>
      <c r="Q26" s="8">
        <f t="shared" si="14"/>
        <v>1.0404672048253228E-2</v>
      </c>
      <c r="R26" s="8">
        <f t="shared" si="15"/>
        <v>1</v>
      </c>
      <c r="S26" s="8">
        <f t="shared" si="16"/>
        <v>0.18575688427516129</v>
      </c>
      <c r="T26" s="8">
        <f t="shared" si="17"/>
        <v>0.24640609135048386</v>
      </c>
      <c r="W26" s="7">
        <v>212230</v>
      </c>
      <c r="X26" s="7" t="s">
        <v>119</v>
      </c>
      <c r="Y26" s="364">
        <v>0</v>
      </c>
      <c r="Z26" s="364">
        <v>0</v>
      </c>
      <c r="AA26" s="364">
        <v>0</v>
      </c>
      <c r="AB26" s="364">
        <v>0</v>
      </c>
      <c r="AC26" s="364">
        <v>0</v>
      </c>
      <c r="AD26" s="364">
        <v>0</v>
      </c>
      <c r="AE26" s="364">
        <v>0</v>
      </c>
      <c r="AF26" s="364">
        <v>0</v>
      </c>
      <c r="AG26" s="364">
        <v>0</v>
      </c>
      <c r="AH26" s="364">
        <v>0</v>
      </c>
      <c r="AI26" s="364">
        <v>0</v>
      </c>
      <c r="AJ26" s="364">
        <v>0</v>
      </c>
      <c r="AK26" s="364">
        <v>0</v>
      </c>
      <c r="AL26" s="364">
        <v>0</v>
      </c>
      <c r="AM26" s="364">
        <v>0</v>
      </c>
      <c r="AN26" s="364">
        <v>1</v>
      </c>
      <c r="AO26" s="364">
        <v>0</v>
      </c>
      <c r="AP26" s="364">
        <v>0</v>
      </c>
      <c r="AS26" s="7">
        <v>212230</v>
      </c>
      <c r="AT26" s="7" t="s">
        <v>119</v>
      </c>
      <c r="AU26" s="8">
        <v>1.1852432279461292E-2</v>
      </c>
      <c r="AV26" s="8">
        <v>2.6019431869161295E-3</v>
      </c>
      <c r="AW26" s="8">
        <v>3.5610772288467742E-2</v>
      </c>
      <c r="AX26" s="8">
        <v>2.2695334522947423E-2</v>
      </c>
      <c r="AY26" s="8">
        <v>6.5716712046745163E-3</v>
      </c>
      <c r="AZ26" s="8">
        <v>4.3586652740843543E-2</v>
      </c>
      <c r="BA26" s="8">
        <v>4.0724391724225796E-2</v>
      </c>
      <c r="BB26" s="8">
        <v>9.6201130375677436E-3</v>
      </c>
      <c r="BC26" s="8">
        <v>8.3158360782290316E-2</v>
      </c>
      <c r="BD26" s="8">
        <v>1.1124200042369354E-2</v>
      </c>
      <c r="BE26" s="8">
        <v>2.3914826819193551E-3</v>
      </c>
      <c r="BF26" s="8">
        <v>3.8697321795161298E-2</v>
      </c>
      <c r="BG26" s="8">
        <v>7.0096726933483872E-2</v>
      </c>
      <c r="BH26" s="8">
        <v>1.4720965747142098E-6</v>
      </c>
      <c r="BI26" s="8">
        <v>1.0404672048253228E-2</v>
      </c>
      <c r="BJ26" s="8">
        <v>1.0500651477548386</v>
      </c>
      <c r="BK26" s="8">
        <v>0.18575688427516129</v>
      </c>
      <c r="BL26" s="8">
        <v>0.24640609135048386</v>
      </c>
    </row>
    <row r="27" spans="1:64" x14ac:dyDescent="0.25">
      <c r="A27" s="7">
        <v>212290</v>
      </c>
      <c r="B27" s="7" t="s">
        <v>1197</v>
      </c>
      <c r="C27" s="8">
        <f t="shared" si="0"/>
        <v>3.5160465957951609E-2</v>
      </c>
      <c r="D27" s="8">
        <f t="shared" si="1"/>
        <v>7.1139572563048408E-3</v>
      </c>
      <c r="E27" s="8">
        <f t="shared" si="2"/>
        <v>5.6977500171256447E-2</v>
      </c>
      <c r="F27" s="8">
        <f t="shared" si="3"/>
        <v>1.9647961522245003E-2</v>
      </c>
      <c r="G27" s="8">
        <f t="shared" si="4"/>
        <v>5.2314752184828709E-3</v>
      </c>
      <c r="H27" s="8">
        <f t="shared" si="5"/>
        <v>2.5244771126933553E-2</v>
      </c>
      <c r="I27" s="8">
        <f t="shared" si="6"/>
        <v>6.1126402159854841E-2</v>
      </c>
      <c r="J27" s="8">
        <f t="shared" si="7"/>
        <v>1.5070464280641935E-2</v>
      </c>
      <c r="K27" s="8">
        <f t="shared" si="8"/>
        <v>9.0518279306854854E-2</v>
      </c>
      <c r="L27" s="8">
        <f t="shared" si="9"/>
        <v>4.1035093003096781E-2</v>
      </c>
      <c r="M27" s="8">
        <f t="shared" si="10"/>
        <v>8.147373646593549E-3</v>
      </c>
      <c r="N27" s="8">
        <f t="shared" si="11"/>
        <v>7.2997099781693553E-2</v>
      </c>
      <c r="O27" s="8">
        <f t="shared" si="12"/>
        <v>0.11964089522104834</v>
      </c>
      <c r="P27" s="8">
        <f t="shared" si="13"/>
        <v>5.155499216605807E-6</v>
      </c>
      <c r="Q27" s="8">
        <f t="shared" si="14"/>
        <v>3.8692675623629033E-2</v>
      </c>
      <c r="R27" s="8">
        <f t="shared" si="15"/>
        <v>1</v>
      </c>
      <c r="S27" s="8">
        <f t="shared" si="16"/>
        <v>0.2920596917387096</v>
      </c>
      <c r="T27" s="8">
        <f t="shared" si="17"/>
        <v>0.40865062961822579</v>
      </c>
      <c r="W27" s="7">
        <v>212290</v>
      </c>
      <c r="X27" s="7" t="s">
        <v>1197</v>
      </c>
      <c r="Y27" s="364">
        <v>0</v>
      </c>
      <c r="Z27" s="364">
        <v>0</v>
      </c>
      <c r="AA27" s="364">
        <v>0</v>
      </c>
      <c r="AB27" s="364">
        <v>0</v>
      </c>
      <c r="AC27" s="364">
        <v>0</v>
      </c>
      <c r="AD27" s="364">
        <v>0</v>
      </c>
      <c r="AE27" s="364">
        <v>0</v>
      </c>
      <c r="AF27" s="364">
        <v>0</v>
      </c>
      <c r="AG27" s="364">
        <v>0</v>
      </c>
      <c r="AH27" s="364">
        <v>0</v>
      </c>
      <c r="AI27" s="364">
        <v>0</v>
      </c>
      <c r="AJ27" s="364">
        <v>0</v>
      </c>
      <c r="AK27" s="364">
        <v>0</v>
      </c>
      <c r="AL27" s="364">
        <v>0</v>
      </c>
      <c r="AM27" s="364">
        <v>0</v>
      </c>
      <c r="AN27" s="364">
        <v>1</v>
      </c>
      <c r="AO27" s="364">
        <v>0</v>
      </c>
      <c r="AP27" s="364">
        <v>0</v>
      </c>
      <c r="AS27" s="7">
        <v>212290</v>
      </c>
      <c r="AT27" s="7" t="s">
        <v>1197</v>
      </c>
      <c r="AU27" s="8">
        <v>3.5160465957951609E-2</v>
      </c>
      <c r="AV27" s="8">
        <v>7.1139572563048408E-3</v>
      </c>
      <c r="AW27" s="8">
        <v>5.6977500171256447E-2</v>
      </c>
      <c r="AX27" s="8">
        <v>1.9647961522245003E-2</v>
      </c>
      <c r="AY27" s="8">
        <v>5.2314752184828709E-3</v>
      </c>
      <c r="AZ27" s="8">
        <v>2.5244771126933553E-2</v>
      </c>
      <c r="BA27" s="8">
        <v>6.1126402159854841E-2</v>
      </c>
      <c r="BB27" s="8">
        <v>1.5070464280641935E-2</v>
      </c>
      <c r="BC27" s="8">
        <v>9.0518279306854854E-2</v>
      </c>
      <c r="BD27" s="8">
        <v>4.1035093003096781E-2</v>
      </c>
      <c r="BE27" s="8">
        <v>8.147373646593549E-3</v>
      </c>
      <c r="BF27" s="8">
        <v>7.2997099781693553E-2</v>
      </c>
      <c r="BG27" s="8">
        <v>0.11964089522104834</v>
      </c>
      <c r="BH27" s="8">
        <v>5.155499216605807E-6</v>
      </c>
      <c r="BI27" s="8">
        <v>3.8692675623629033E-2</v>
      </c>
      <c r="BJ27" s="8">
        <v>1.0992519233856453</v>
      </c>
      <c r="BK27" s="8">
        <v>0.2920596917387096</v>
      </c>
      <c r="BL27" s="8">
        <v>0.40865062961822579</v>
      </c>
    </row>
    <row r="28" spans="1:64" x14ac:dyDescent="0.25">
      <c r="A28" s="7">
        <v>212311</v>
      </c>
      <c r="B28" s="7" t="s">
        <v>120</v>
      </c>
      <c r="C28" s="8">
        <f t="shared" si="0"/>
        <v>6.212536061943711E-2</v>
      </c>
      <c r="D28" s="8">
        <f t="shared" si="1"/>
        <v>1.385259690061532E-2</v>
      </c>
      <c r="E28" s="8">
        <f t="shared" si="2"/>
        <v>0.14499357239780647</v>
      </c>
      <c r="F28" s="8">
        <f t="shared" si="3"/>
        <v>7.9293094969712263E-2</v>
      </c>
      <c r="G28" s="8">
        <f t="shared" si="4"/>
        <v>2.2905696967034921E-2</v>
      </c>
      <c r="H28" s="8">
        <f t="shared" si="5"/>
        <v>0.13574054671515776</v>
      </c>
      <c r="I28" s="8">
        <f t="shared" si="6"/>
        <v>0.11364773469451613</v>
      </c>
      <c r="J28" s="8">
        <f t="shared" si="7"/>
        <v>2.6147070253945158E-2</v>
      </c>
      <c r="K28" s="8">
        <f t="shared" si="8"/>
        <v>0.17123787724687095</v>
      </c>
      <c r="L28" s="8">
        <f t="shared" si="9"/>
        <v>5.7216711640770967E-2</v>
      </c>
      <c r="M28" s="8">
        <f t="shared" si="10"/>
        <v>1.2420084361774032E-2</v>
      </c>
      <c r="N28" s="8">
        <f t="shared" si="11"/>
        <v>0.15433876818559675</v>
      </c>
      <c r="O28" s="8">
        <f t="shared" si="12"/>
        <v>0.32475975119451644</v>
      </c>
      <c r="P28" s="8">
        <f t="shared" si="13"/>
        <v>5.9143427318564532E-6</v>
      </c>
      <c r="Q28" s="8">
        <f t="shared" si="14"/>
        <v>9.8981336833870934E-2</v>
      </c>
      <c r="R28" s="8">
        <f t="shared" si="15"/>
        <v>1</v>
      </c>
      <c r="S28" s="8">
        <f t="shared" si="16"/>
        <v>0.75406675800677447</v>
      </c>
      <c r="T28" s="8">
        <f t="shared" si="17"/>
        <v>0.82716171445306441</v>
      </c>
      <c r="W28" s="7">
        <v>212311</v>
      </c>
      <c r="X28" s="7" t="s">
        <v>120</v>
      </c>
      <c r="Y28" s="364">
        <v>0</v>
      </c>
      <c r="Z28" s="364">
        <v>0</v>
      </c>
      <c r="AA28" s="364">
        <v>0</v>
      </c>
      <c r="AB28" s="364">
        <v>0</v>
      </c>
      <c r="AC28" s="364">
        <v>0</v>
      </c>
      <c r="AD28" s="364">
        <v>0</v>
      </c>
      <c r="AE28" s="364">
        <v>0</v>
      </c>
      <c r="AF28" s="364">
        <v>0</v>
      </c>
      <c r="AG28" s="364">
        <v>0</v>
      </c>
      <c r="AH28" s="364">
        <v>0</v>
      </c>
      <c r="AI28" s="364">
        <v>0</v>
      </c>
      <c r="AJ28" s="364">
        <v>0</v>
      </c>
      <c r="AK28" s="364">
        <v>0</v>
      </c>
      <c r="AL28" s="364">
        <v>0</v>
      </c>
      <c r="AM28" s="364">
        <v>0</v>
      </c>
      <c r="AN28" s="364">
        <v>1</v>
      </c>
      <c r="AO28" s="364">
        <v>0</v>
      </c>
      <c r="AP28" s="364">
        <v>0</v>
      </c>
      <c r="AS28" s="7">
        <v>212311</v>
      </c>
      <c r="AT28" s="7" t="s">
        <v>120</v>
      </c>
      <c r="AU28" s="8">
        <v>6.212536061943711E-2</v>
      </c>
      <c r="AV28" s="8">
        <v>1.385259690061532E-2</v>
      </c>
      <c r="AW28" s="8">
        <v>0.14499357239780647</v>
      </c>
      <c r="AX28" s="8">
        <v>7.9293094969712263E-2</v>
      </c>
      <c r="AY28" s="8">
        <v>2.2905696967034921E-2</v>
      </c>
      <c r="AZ28" s="8">
        <v>0.13574054671515776</v>
      </c>
      <c r="BA28" s="8">
        <v>0.11364773469451613</v>
      </c>
      <c r="BB28" s="8">
        <v>2.6147070253945158E-2</v>
      </c>
      <c r="BC28" s="8">
        <v>0.17123787724687095</v>
      </c>
      <c r="BD28" s="8">
        <v>5.7216711640770967E-2</v>
      </c>
      <c r="BE28" s="8">
        <v>1.2420084361774032E-2</v>
      </c>
      <c r="BF28" s="8">
        <v>0.15433876818559675</v>
      </c>
      <c r="BG28" s="8">
        <v>0.32475975119451644</v>
      </c>
      <c r="BH28" s="8">
        <v>5.9143427318564532E-6</v>
      </c>
      <c r="BI28" s="8">
        <v>9.8981336833870934E-2</v>
      </c>
      <c r="BJ28" s="8">
        <v>1.2209699170150006</v>
      </c>
      <c r="BK28" s="8">
        <v>0.75406675800677447</v>
      </c>
      <c r="BL28" s="8">
        <v>0.82716171445306441</v>
      </c>
    </row>
    <row r="29" spans="1:64" x14ac:dyDescent="0.25">
      <c r="A29" s="7">
        <v>212312</v>
      </c>
      <c r="B29" s="7" t="s">
        <v>121</v>
      </c>
      <c r="C29" s="8">
        <f t="shared" si="0"/>
        <v>8.7689121664890304E-2</v>
      </c>
      <c r="D29" s="8">
        <f t="shared" si="1"/>
        <v>1.8338342961040806E-2</v>
      </c>
      <c r="E29" s="8">
        <f t="shared" si="2"/>
        <v>0.21035622050208064</v>
      </c>
      <c r="F29" s="8">
        <f t="shared" si="3"/>
        <v>0.14252152523124018</v>
      </c>
      <c r="G29" s="8">
        <f t="shared" si="4"/>
        <v>3.9295919996117055E-2</v>
      </c>
      <c r="H29" s="8">
        <f t="shared" si="5"/>
        <v>0.25453420885072869</v>
      </c>
      <c r="I29" s="8">
        <f t="shared" si="6"/>
        <v>0.1622649504849403</v>
      </c>
      <c r="J29" s="8">
        <f t="shared" si="7"/>
        <v>3.4727104515119352E-2</v>
      </c>
      <c r="K29" s="8">
        <f t="shared" si="8"/>
        <v>0.24574114453227414</v>
      </c>
      <c r="L29" s="8">
        <f t="shared" si="9"/>
        <v>8.0877354840279025E-2</v>
      </c>
      <c r="M29" s="8">
        <f t="shared" si="10"/>
        <v>1.6462783160480967E-2</v>
      </c>
      <c r="N29" s="8">
        <f t="shared" si="11"/>
        <v>0.22471590811038705</v>
      </c>
      <c r="O29" s="8">
        <f t="shared" si="12"/>
        <v>0.47683695234741907</v>
      </c>
      <c r="P29" s="8">
        <f t="shared" si="13"/>
        <v>7.0542172316383881E-6</v>
      </c>
      <c r="Q29" s="8">
        <f t="shared" si="14"/>
        <v>0.14556451680532251</v>
      </c>
      <c r="R29" s="8">
        <f t="shared" si="15"/>
        <v>1</v>
      </c>
      <c r="S29" s="8">
        <f t="shared" si="16"/>
        <v>1.194416170207258</v>
      </c>
      <c r="T29" s="8">
        <f t="shared" si="17"/>
        <v>1.2007993285640322</v>
      </c>
      <c r="W29" s="7">
        <v>212312</v>
      </c>
      <c r="X29" s="7" t="s">
        <v>121</v>
      </c>
      <c r="Y29" s="364">
        <v>0</v>
      </c>
      <c r="Z29" s="364">
        <v>0</v>
      </c>
      <c r="AA29" s="364">
        <v>0</v>
      </c>
      <c r="AB29" s="364">
        <v>0</v>
      </c>
      <c r="AC29" s="364">
        <v>0</v>
      </c>
      <c r="AD29" s="364">
        <v>0</v>
      </c>
      <c r="AE29" s="364">
        <v>0</v>
      </c>
      <c r="AF29" s="364">
        <v>0</v>
      </c>
      <c r="AG29" s="364">
        <v>0</v>
      </c>
      <c r="AH29" s="364">
        <v>0</v>
      </c>
      <c r="AI29" s="364">
        <v>0</v>
      </c>
      <c r="AJ29" s="364">
        <v>0</v>
      </c>
      <c r="AK29" s="364">
        <v>0</v>
      </c>
      <c r="AL29" s="364">
        <v>0</v>
      </c>
      <c r="AM29" s="364">
        <v>0</v>
      </c>
      <c r="AN29" s="364">
        <v>1</v>
      </c>
      <c r="AO29" s="364">
        <v>0</v>
      </c>
      <c r="AP29" s="364">
        <v>0</v>
      </c>
      <c r="AS29" s="7">
        <v>212312</v>
      </c>
      <c r="AT29" s="7" t="s">
        <v>121</v>
      </c>
      <c r="AU29" s="8">
        <v>8.7689121664890304E-2</v>
      </c>
      <c r="AV29" s="8">
        <v>1.8338342961040806E-2</v>
      </c>
      <c r="AW29" s="8">
        <v>0.21035622050208064</v>
      </c>
      <c r="AX29" s="8">
        <v>0.14252152523124018</v>
      </c>
      <c r="AY29" s="8">
        <v>3.9295919996117055E-2</v>
      </c>
      <c r="AZ29" s="8">
        <v>0.25453420885072869</v>
      </c>
      <c r="BA29" s="8">
        <v>0.1622649504849403</v>
      </c>
      <c r="BB29" s="8">
        <v>3.4727104515119352E-2</v>
      </c>
      <c r="BC29" s="8">
        <v>0.24574114453227414</v>
      </c>
      <c r="BD29" s="8">
        <v>8.0877354840279025E-2</v>
      </c>
      <c r="BE29" s="8">
        <v>1.6462783160480967E-2</v>
      </c>
      <c r="BF29" s="8">
        <v>0.22471590811038705</v>
      </c>
      <c r="BG29" s="8">
        <v>0.47683695234741907</v>
      </c>
      <c r="BH29" s="8">
        <v>7.0542172316383881E-6</v>
      </c>
      <c r="BI29" s="8">
        <v>0.14556451680532251</v>
      </c>
      <c r="BJ29" s="8">
        <v>1.3163852980311292</v>
      </c>
      <c r="BK29" s="8">
        <v>1.194416170207258</v>
      </c>
      <c r="BL29" s="8">
        <v>1.2007993285640322</v>
      </c>
    </row>
    <row r="30" spans="1:64" x14ac:dyDescent="0.25">
      <c r="A30" s="7">
        <v>212313</v>
      </c>
      <c r="B30" s="7" t="s">
        <v>122</v>
      </c>
      <c r="C30" s="8">
        <f t="shared" si="0"/>
        <v>2.64449295389758E-2</v>
      </c>
      <c r="D30" s="8">
        <f t="shared" si="1"/>
        <v>6.0093577526967746E-3</v>
      </c>
      <c r="E30" s="8">
        <f t="shared" si="2"/>
        <v>6.2350499061451618E-2</v>
      </c>
      <c r="F30" s="8">
        <f t="shared" si="3"/>
        <v>2.3696678229380645E-2</v>
      </c>
      <c r="G30" s="8">
        <f t="shared" si="4"/>
        <v>7.3186116405017741E-3</v>
      </c>
      <c r="H30" s="8">
        <f t="shared" si="5"/>
        <v>4.1802201295814516E-2</v>
      </c>
      <c r="I30" s="8">
        <f t="shared" si="6"/>
        <v>4.7457731294758061E-2</v>
      </c>
      <c r="J30" s="8">
        <f t="shared" si="7"/>
        <v>1.1355555275117739E-2</v>
      </c>
      <c r="K30" s="8">
        <f t="shared" si="8"/>
        <v>7.2415141336419353E-2</v>
      </c>
      <c r="L30" s="8">
        <f t="shared" si="9"/>
        <v>2.4404425377932259E-2</v>
      </c>
      <c r="M30" s="8">
        <f t="shared" si="10"/>
        <v>5.3901964947129033E-3</v>
      </c>
      <c r="N30" s="8">
        <f t="shared" si="11"/>
        <v>6.6498746766322586E-2</v>
      </c>
      <c r="O30" s="8">
        <f t="shared" si="12"/>
        <v>0.13181310431291937</v>
      </c>
      <c r="P30" s="8">
        <f t="shared" si="13"/>
        <v>1.8627116202069354E-6</v>
      </c>
      <c r="Q30" s="8">
        <f t="shared" si="14"/>
        <v>4.0478172102403218E-2</v>
      </c>
      <c r="R30" s="8">
        <f t="shared" si="15"/>
        <v>1</v>
      </c>
      <c r="S30" s="8">
        <f t="shared" si="16"/>
        <v>0.28249491052016135</v>
      </c>
      <c r="T30" s="8">
        <f t="shared" si="17"/>
        <v>0.34090584726129025</v>
      </c>
      <c r="W30" s="7">
        <v>212313</v>
      </c>
      <c r="X30" s="7" t="s">
        <v>122</v>
      </c>
      <c r="Y30" s="364">
        <v>0</v>
      </c>
      <c r="Z30" s="364">
        <v>0</v>
      </c>
      <c r="AA30" s="364">
        <v>0</v>
      </c>
      <c r="AB30" s="364">
        <v>0</v>
      </c>
      <c r="AC30" s="364">
        <v>0</v>
      </c>
      <c r="AD30" s="364">
        <v>0</v>
      </c>
      <c r="AE30" s="364">
        <v>0</v>
      </c>
      <c r="AF30" s="364">
        <v>0</v>
      </c>
      <c r="AG30" s="364">
        <v>0</v>
      </c>
      <c r="AH30" s="364">
        <v>0</v>
      </c>
      <c r="AI30" s="364">
        <v>0</v>
      </c>
      <c r="AJ30" s="364">
        <v>0</v>
      </c>
      <c r="AK30" s="364">
        <v>0</v>
      </c>
      <c r="AL30" s="364">
        <v>0</v>
      </c>
      <c r="AM30" s="364">
        <v>0</v>
      </c>
      <c r="AN30" s="364">
        <v>1</v>
      </c>
      <c r="AO30" s="364">
        <v>0</v>
      </c>
      <c r="AP30" s="364">
        <v>0</v>
      </c>
      <c r="AS30" s="7">
        <v>212313</v>
      </c>
      <c r="AT30" s="7" t="s">
        <v>122</v>
      </c>
      <c r="AU30" s="8">
        <v>2.64449295389758E-2</v>
      </c>
      <c r="AV30" s="8">
        <v>6.0093577526967746E-3</v>
      </c>
      <c r="AW30" s="8">
        <v>6.2350499061451618E-2</v>
      </c>
      <c r="AX30" s="8">
        <v>2.3696678229380645E-2</v>
      </c>
      <c r="AY30" s="8">
        <v>7.3186116405017741E-3</v>
      </c>
      <c r="AZ30" s="8">
        <v>4.1802201295814516E-2</v>
      </c>
      <c r="BA30" s="8">
        <v>4.7457731294758061E-2</v>
      </c>
      <c r="BB30" s="8">
        <v>1.1355555275117739E-2</v>
      </c>
      <c r="BC30" s="8">
        <v>7.2415141336419353E-2</v>
      </c>
      <c r="BD30" s="8">
        <v>2.4404425377932259E-2</v>
      </c>
      <c r="BE30" s="8">
        <v>5.3901964947129033E-3</v>
      </c>
      <c r="BF30" s="8">
        <v>6.6498746766322586E-2</v>
      </c>
      <c r="BG30" s="8">
        <v>0.13181310431291937</v>
      </c>
      <c r="BH30" s="8">
        <v>1.8627116202069354E-6</v>
      </c>
      <c r="BI30" s="8">
        <v>4.0478172102403218E-2</v>
      </c>
      <c r="BJ30" s="8">
        <v>1.0948047863532258</v>
      </c>
      <c r="BK30" s="8">
        <v>0.28249491052016135</v>
      </c>
      <c r="BL30" s="8">
        <v>0.34090584726129025</v>
      </c>
    </row>
    <row r="31" spans="1:64" x14ac:dyDescent="0.25">
      <c r="A31" s="7">
        <v>212319</v>
      </c>
      <c r="B31" s="7" t="s">
        <v>123</v>
      </c>
      <c r="C31" s="8">
        <f t="shared" si="0"/>
        <v>6.3209739297801604E-2</v>
      </c>
      <c r="D31" s="8">
        <f t="shared" si="1"/>
        <v>1.3826357329206779E-2</v>
      </c>
      <c r="E31" s="8">
        <f t="shared" si="2"/>
        <v>0.14991554967320969</v>
      </c>
      <c r="F31" s="8">
        <f t="shared" si="3"/>
        <v>8.2608983506916631E-2</v>
      </c>
      <c r="G31" s="8">
        <f t="shared" si="4"/>
        <v>2.4533868151383018E-2</v>
      </c>
      <c r="H31" s="8">
        <f t="shared" si="5"/>
        <v>0.15369146037329451</v>
      </c>
      <c r="I31" s="8">
        <f t="shared" si="6"/>
        <v>0.11500585641426772</v>
      </c>
      <c r="J31" s="8">
        <f t="shared" si="7"/>
        <v>2.5944924517617741E-2</v>
      </c>
      <c r="K31" s="8">
        <f t="shared" si="8"/>
        <v>0.17574071479437098</v>
      </c>
      <c r="L31" s="8">
        <f t="shared" si="9"/>
        <v>5.8124453753832232E-2</v>
      </c>
      <c r="M31" s="8">
        <f t="shared" si="10"/>
        <v>1.241283658462968E-2</v>
      </c>
      <c r="N31" s="8">
        <f t="shared" si="11"/>
        <v>0.15968535103130646</v>
      </c>
      <c r="O31" s="8">
        <f t="shared" si="12"/>
        <v>0.32485321762306457</v>
      </c>
      <c r="P31" s="8">
        <f t="shared" si="13"/>
        <v>5.3807189987622573E-6</v>
      </c>
      <c r="Q31" s="8">
        <f t="shared" si="14"/>
        <v>0.10023652600919356</v>
      </c>
      <c r="R31" s="8">
        <f t="shared" si="15"/>
        <v>1</v>
      </c>
      <c r="S31" s="8">
        <f t="shared" si="16"/>
        <v>0.77696334428967717</v>
      </c>
      <c r="T31" s="8">
        <f t="shared" si="17"/>
        <v>0.83282214088741924</v>
      </c>
      <c r="W31" s="7">
        <v>212319</v>
      </c>
      <c r="X31" s="7" t="s">
        <v>123</v>
      </c>
      <c r="Y31" s="364">
        <v>0</v>
      </c>
      <c r="Z31" s="364">
        <v>0</v>
      </c>
      <c r="AA31" s="364">
        <v>0</v>
      </c>
      <c r="AB31" s="364">
        <v>0</v>
      </c>
      <c r="AC31" s="364">
        <v>0</v>
      </c>
      <c r="AD31" s="364">
        <v>0</v>
      </c>
      <c r="AE31" s="364">
        <v>0</v>
      </c>
      <c r="AF31" s="364">
        <v>0</v>
      </c>
      <c r="AG31" s="364">
        <v>0</v>
      </c>
      <c r="AH31" s="364">
        <v>0</v>
      </c>
      <c r="AI31" s="364">
        <v>0</v>
      </c>
      <c r="AJ31" s="364">
        <v>0</v>
      </c>
      <c r="AK31" s="364">
        <v>0</v>
      </c>
      <c r="AL31" s="364">
        <v>0</v>
      </c>
      <c r="AM31" s="364">
        <v>0</v>
      </c>
      <c r="AN31" s="364">
        <v>1</v>
      </c>
      <c r="AO31" s="364">
        <v>0</v>
      </c>
      <c r="AP31" s="364">
        <v>0</v>
      </c>
      <c r="AS31" s="7">
        <v>212319</v>
      </c>
      <c r="AT31" s="7" t="s">
        <v>123</v>
      </c>
      <c r="AU31" s="8">
        <v>6.3209739297801604E-2</v>
      </c>
      <c r="AV31" s="8">
        <v>1.3826357329206779E-2</v>
      </c>
      <c r="AW31" s="8">
        <v>0.14991554967320969</v>
      </c>
      <c r="AX31" s="8">
        <v>8.2608983506916631E-2</v>
      </c>
      <c r="AY31" s="8">
        <v>2.4533868151383018E-2</v>
      </c>
      <c r="AZ31" s="8">
        <v>0.15369146037329451</v>
      </c>
      <c r="BA31" s="8">
        <v>0.11500585641426772</v>
      </c>
      <c r="BB31" s="8">
        <v>2.5944924517617741E-2</v>
      </c>
      <c r="BC31" s="8">
        <v>0.17574071479437098</v>
      </c>
      <c r="BD31" s="8">
        <v>5.8124453753832232E-2</v>
      </c>
      <c r="BE31" s="8">
        <v>1.241283658462968E-2</v>
      </c>
      <c r="BF31" s="8">
        <v>0.15968535103130646</v>
      </c>
      <c r="BG31" s="8">
        <v>0.32485321762306457</v>
      </c>
      <c r="BH31" s="8">
        <v>5.3807189987622573E-6</v>
      </c>
      <c r="BI31" s="8">
        <v>0.10023652600919356</v>
      </c>
      <c r="BJ31" s="8">
        <v>1.2269500333970969</v>
      </c>
      <c r="BK31" s="8">
        <v>0.77696334428967717</v>
      </c>
      <c r="BL31" s="8">
        <v>0.83282214088741924</v>
      </c>
    </row>
    <row r="32" spans="1:64" x14ac:dyDescent="0.25">
      <c r="A32" s="7">
        <v>212321</v>
      </c>
      <c r="B32" s="7" t="s">
        <v>124</v>
      </c>
      <c r="C32" s="8">
        <f t="shared" si="0"/>
        <v>8.8021874021899996E-2</v>
      </c>
      <c r="D32" s="8">
        <f t="shared" si="1"/>
        <v>1.2612554674E-2</v>
      </c>
      <c r="E32" s="8">
        <f t="shared" si="2"/>
        <v>0.11567492776299999</v>
      </c>
      <c r="F32" s="8">
        <f t="shared" si="3"/>
        <v>6.2399570917399998E-2</v>
      </c>
      <c r="G32" s="8">
        <f t="shared" si="4"/>
        <v>9.6850050478800003E-3</v>
      </c>
      <c r="H32" s="8">
        <f t="shared" si="5"/>
        <v>3.9769043305600001E-2</v>
      </c>
      <c r="I32" s="8">
        <f t="shared" si="6"/>
        <v>0.129030734801</v>
      </c>
      <c r="J32" s="8">
        <f t="shared" si="7"/>
        <v>1.6593398312200001E-2</v>
      </c>
      <c r="K32" s="8">
        <f t="shared" si="8"/>
        <v>6.4786237780300002E-2</v>
      </c>
      <c r="L32" s="8">
        <f t="shared" si="9"/>
        <v>8.3248558562800001E-2</v>
      </c>
      <c r="M32" s="8">
        <f t="shared" si="10"/>
        <v>1.11058306248E-2</v>
      </c>
      <c r="N32" s="8">
        <f t="shared" si="11"/>
        <v>0.14150992378899999</v>
      </c>
      <c r="O32" s="8">
        <f t="shared" si="12"/>
        <v>0.60790655918799996</v>
      </c>
      <c r="P32" s="8">
        <f t="shared" si="13"/>
        <v>8.7611174993599999E-6</v>
      </c>
      <c r="Q32" s="8">
        <f t="shared" si="14"/>
        <v>0.24465821733400001</v>
      </c>
      <c r="R32" s="8">
        <f t="shared" si="15"/>
        <v>1.21630935646</v>
      </c>
      <c r="S32" s="8">
        <f t="shared" si="16"/>
        <v>1.1118536192699999</v>
      </c>
      <c r="T32" s="8">
        <f t="shared" si="17"/>
        <v>1.21041037089</v>
      </c>
      <c r="W32" s="7">
        <v>212321</v>
      </c>
      <c r="X32" s="7" t="s">
        <v>124</v>
      </c>
      <c r="Y32" s="364">
        <v>8.8021874021899996E-2</v>
      </c>
      <c r="Z32" s="364">
        <v>1.2612554674E-2</v>
      </c>
      <c r="AA32" s="364">
        <v>0.11567492776299999</v>
      </c>
      <c r="AB32" s="364">
        <v>6.2399570917399998E-2</v>
      </c>
      <c r="AC32" s="364">
        <v>9.6850050478800003E-3</v>
      </c>
      <c r="AD32" s="364">
        <v>3.9769043305600001E-2</v>
      </c>
      <c r="AE32" s="364">
        <v>0.129030734801</v>
      </c>
      <c r="AF32" s="364">
        <v>1.6593398312200001E-2</v>
      </c>
      <c r="AG32" s="364">
        <v>6.4786237780300002E-2</v>
      </c>
      <c r="AH32" s="364">
        <v>8.3248558562800001E-2</v>
      </c>
      <c r="AI32" s="364">
        <v>1.11058306248E-2</v>
      </c>
      <c r="AJ32" s="364">
        <v>0.14150992378899999</v>
      </c>
      <c r="AK32" s="364">
        <v>0.60790655918799996</v>
      </c>
      <c r="AL32" s="364">
        <v>8.7611174993599999E-6</v>
      </c>
      <c r="AM32" s="364">
        <v>0.24465821733400001</v>
      </c>
      <c r="AN32" s="364">
        <v>1.21630935646</v>
      </c>
      <c r="AO32" s="364">
        <v>1.1118536192699999</v>
      </c>
      <c r="AP32" s="364">
        <v>1.21041037089</v>
      </c>
      <c r="AS32" s="7">
        <v>212321</v>
      </c>
      <c r="AT32" s="7" t="s">
        <v>124</v>
      </c>
      <c r="AU32" s="8">
        <v>0.12329368554253708</v>
      </c>
      <c r="AV32" s="8">
        <v>2.586493570324129E-2</v>
      </c>
      <c r="AW32" s="8">
        <v>0.24615340397322577</v>
      </c>
      <c r="AX32" s="8">
        <v>0.15212901850557739</v>
      </c>
      <c r="AY32" s="8">
        <v>4.3428615164569209E-2</v>
      </c>
      <c r="AZ32" s="8">
        <v>0.2574483859625824</v>
      </c>
      <c r="BA32" s="8">
        <v>0.1723201193487468</v>
      </c>
      <c r="BB32" s="8">
        <v>3.8018928709388208E-2</v>
      </c>
      <c r="BC32" s="8">
        <v>0.24665995410913708</v>
      </c>
      <c r="BD32" s="8">
        <v>0.11633491491717904</v>
      </c>
      <c r="BE32" s="8">
        <v>2.382258160364871E-2</v>
      </c>
      <c r="BF32" s="8">
        <v>0.26289616571261287</v>
      </c>
      <c r="BG32" s="8">
        <v>0.59810129730490325</v>
      </c>
      <c r="BH32" s="8">
        <v>5.7737287578998398E-6</v>
      </c>
      <c r="BI32" s="8">
        <v>0.24071413879632295</v>
      </c>
      <c r="BJ32" s="8">
        <v>1.3953120252187099</v>
      </c>
      <c r="BK32" s="8">
        <v>1.4368769873748384</v>
      </c>
      <c r="BL32" s="8">
        <v>1.440871582812419</v>
      </c>
    </row>
    <row r="33" spans="1:64" x14ac:dyDescent="0.25">
      <c r="A33" s="7">
        <v>212322</v>
      </c>
      <c r="B33" s="7" t="s">
        <v>125</v>
      </c>
      <c r="C33" s="8">
        <f t="shared" si="0"/>
        <v>4.4783715666516143E-2</v>
      </c>
      <c r="D33" s="8">
        <f t="shared" si="1"/>
        <v>1.0719947098503227E-2</v>
      </c>
      <c r="E33" s="8">
        <f t="shared" si="2"/>
        <v>8.751197107848388E-2</v>
      </c>
      <c r="F33" s="8">
        <f t="shared" si="3"/>
        <v>3.9400418772091945E-2</v>
      </c>
      <c r="G33" s="8">
        <f t="shared" si="4"/>
        <v>1.2958730384064842E-2</v>
      </c>
      <c r="H33" s="8">
        <f t="shared" si="5"/>
        <v>6.9273557335540317E-2</v>
      </c>
      <c r="I33" s="8">
        <f t="shared" si="6"/>
        <v>6.4218268206919352E-2</v>
      </c>
      <c r="J33" s="8">
        <f t="shared" si="7"/>
        <v>1.6466692332119354E-2</v>
      </c>
      <c r="K33" s="8">
        <f t="shared" si="8"/>
        <v>9.324184054864515E-2</v>
      </c>
      <c r="L33" s="8">
        <f t="shared" si="9"/>
        <v>4.2344957801453226E-2</v>
      </c>
      <c r="M33" s="8">
        <f t="shared" si="10"/>
        <v>9.948528874672579E-3</v>
      </c>
      <c r="N33" s="8">
        <f t="shared" si="11"/>
        <v>9.2631676989225809E-2</v>
      </c>
      <c r="O33" s="8">
        <f t="shared" si="12"/>
        <v>0.18613704206856452</v>
      </c>
      <c r="P33" s="8">
        <f t="shared" si="13"/>
        <v>3.6510597148437107E-6</v>
      </c>
      <c r="Q33" s="8">
        <f t="shared" si="14"/>
        <v>7.2896759752161297E-2</v>
      </c>
      <c r="R33" s="8">
        <f t="shared" si="15"/>
        <v>1</v>
      </c>
      <c r="S33" s="8">
        <f t="shared" si="16"/>
        <v>0.42808431939467739</v>
      </c>
      <c r="T33" s="8">
        <f t="shared" si="17"/>
        <v>0.48037841399080644</v>
      </c>
      <c r="W33" s="7">
        <v>212322</v>
      </c>
      <c r="X33" s="7" t="s">
        <v>125</v>
      </c>
      <c r="Y33" s="364">
        <v>0</v>
      </c>
      <c r="Z33" s="364">
        <v>0</v>
      </c>
      <c r="AA33" s="364">
        <v>0</v>
      </c>
      <c r="AB33" s="364">
        <v>0</v>
      </c>
      <c r="AC33" s="364">
        <v>0</v>
      </c>
      <c r="AD33" s="364">
        <v>0</v>
      </c>
      <c r="AE33" s="364">
        <v>0</v>
      </c>
      <c r="AF33" s="364">
        <v>0</v>
      </c>
      <c r="AG33" s="364">
        <v>0</v>
      </c>
      <c r="AH33" s="364">
        <v>0</v>
      </c>
      <c r="AI33" s="364">
        <v>0</v>
      </c>
      <c r="AJ33" s="364">
        <v>0</v>
      </c>
      <c r="AK33" s="364">
        <v>0</v>
      </c>
      <c r="AL33" s="364">
        <v>0</v>
      </c>
      <c r="AM33" s="364">
        <v>0</v>
      </c>
      <c r="AN33" s="364">
        <v>1</v>
      </c>
      <c r="AO33" s="364">
        <v>0</v>
      </c>
      <c r="AP33" s="364">
        <v>0</v>
      </c>
      <c r="AS33" s="7">
        <v>212322</v>
      </c>
      <c r="AT33" s="7" t="s">
        <v>125</v>
      </c>
      <c r="AU33" s="8">
        <v>4.4783715666516143E-2</v>
      </c>
      <c r="AV33" s="8">
        <v>1.0719947098503227E-2</v>
      </c>
      <c r="AW33" s="8">
        <v>8.751197107848388E-2</v>
      </c>
      <c r="AX33" s="8">
        <v>3.9400418772091945E-2</v>
      </c>
      <c r="AY33" s="8">
        <v>1.2958730384064842E-2</v>
      </c>
      <c r="AZ33" s="8">
        <v>6.9273557335540317E-2</v>
      </c>
      <c r="BA33" s="8">
        <v>6.4218268206919352E-2</v>
      </c>
      <c r="BB33" s="8">
        <v>1.6466692332119354E-2</v>
      </c>
      <c r="BC33" s="8">
        <v>9.324184054864515E-2</v>
      </c>
      <c r="BD33" s="8">
        <v>4.2344957801453226E-2</v>
      </c>
      <c r="BE33" s="8">
        <v>9.948528874672579E-3</v>
      </c>
      <c r="BF33" s="8">
        <v>9.2631676989225809E-2</v>
      </c>
      <c r="BG33" s="8">
        <v>0.18613704206856452</v>
      </c>
      <c r="BH33" s="8">
        <v>3.6510597148437107E-6</v>
      </c>
      <c r="BI33" s="8">
        <v>7.2896759752161297E-2</v>
      </c>
      <c r="BJ33" s="8">
        <v>1.1430156338437096</v>
      </c>
      <c r="BK33" s="8">
        <v>0.42808431939467739</v>
      </c>
      <c r="BL33" s="8">
        <v>0.48037841399080644</v>
      </c>
    </row>
    <row r="34" spans="1:64" x14ac:dyDescent="0.25">
      <c r="A34" s="7">
        <v>212323</v>
      </c>
      <c r="B34" s="7" t="s">
        <v>1198</v>
      </c>
      <c r="C34" s="8">
        <f t="shared" si="0"/>
        <v>1.6661004797258065E-2</v>
      </c>
      <c r="D34" s="8">
        <f t="shared" si="1"/>
        <v>4.1006397413096774E-3</v>
      </c>
      <c r="E34" s="8">
        <f t="shared" si="2"/>
        <v>3.5670454048709672E-2</v>
      </c>
      <c r="F34" s="8">
        <f t="shared" si="3"/>
        <v>2.6402863311661293E-2</v>
      </c>
      <c r="G34" s="8">
        <f t="shared" si="4"/>
        <v>8.8555515082967742E-3</v>
      </c>
      <c r="H34" s="8">
        <f t="shared" si="5"/>
        <v>5.0509617281451612E-2</v>
      </c>
      <c r="I34" s="8">
        <f t="shared" si="6"/>
        <v>2.2598846783129033E-2</v>
      </c>
      <c r="J34" s="8">
        <f t="shared" si="7"/>
        <v>6.0974114322467745E-3</v>
      </c>
      <c r="K34" s="8">
        <f t="shared" si="8"/>
        <v>3.8076580801693551E-2</v>
      </c>
      <c r="L34" s="8">
        <f t="shared" si="9"/>
        <v>1.5717807633303226E-2</v>
      </c>
      <c r="M34" s="8">
        <f t="shared" si="10"/>
        <v>3.7928779650790319E-3</v>
      </c>
      <c r="N34" s="8">
        <f t="shared" si="11"/>
        <v>3.7303574435516129E-2</v>
      </c>
      <c r="O34" s="8">
        <f t="shared" si="12"/>
        <v>6.8670294079709662E-2</v>
      </c>
      <c r="P34" s="8">
        <f t="shared" si="13"/>
        <v>3.4332265833193552E-7</v>
      </c>
      <c r="Q34" s="8">
        <f t="shared" si="14"/>
        <v>2.751652829766129E-2</v>
      </c>
      <c r="R34" s="8">
        <f t="shared" si="15"/>
        <v>1</v>
      </c>
      <c r="S34" s="8">
        <f t="shared" si="16"/>
        <v>0.19867125790790319</v>
      </c>
      <c r="T34" s="8">
        <f t="shared" si="17"/>
        <v>0.1796760648233871</v>
      </c>
      <c r="W34" s="7">
        <v>212323</v>
      </c>
      <c r="X34" s="7" t="s">
        <v>1198</v>
      </c>
      <c r="Y34" s="364">
        <v>0</v>
      </c>
      <c r="Z34" s="364">
        <v>0</v>
      </c>
      <c r="AA34" s="364">
        <v>0</v>
      </c>
      <c r="AB34" s="364">
        <v>0</v>
      </c>
      <c r="AC34" s="364">
        <v>0</v>
      </c>
      <c r="AD34" s="364">
        <v>0</v>
      </c>
      <c r="AE34" s="364">
        <v>0</v>
      </c>
      <c r="AF34" s="364">
        <v>0</v>
      </c>
      <c r="AG34" s="364">
        <v>0</v>
      </c>
      <c r="AH34" s="364">
        <v>0</v>
      </c>
      <c r="AI34" s="364">
        <v>0</v>
      </c>
      <c r="AJ34" s="364">
        <v>0</v>
      </c>
      <c r="AK34" s="364">
        <v>0</v>
      </c>
      <c r="AL34" s="364">
        <v>0</v>
      </c>
      <c r="AM34" s="364">
        <v>0</v>
      </c>
      <c r="AN34" s="364">
        <v>1</v>
      </c>
      <c r="AO34" s="364">
        <v>0</v>
      </c>
      <c r="AP34" s="364">
        <v>0</v>
      </c>
      <c r="AS34" s="7">
        <v>212323</v>
      </c>
      <c r="AT34" s="7" t="s">
        <v>1198</v>
      </c>
      <c r="AU34" s="8">
        <v>1.6661004797258065E-2</v>
      </c>
      <c r="AV34" s="8">
        <v>4.1006397413096774E-3</v>
      </c>
      <c r="AW34" s="8">
        <v>3.5670454048709672E-2</v>
      </c>
      <c r="AX34" s="8">
        <v>2.6402863311661293E-2</v>
      </c>
      <c r="AY34" s="8">
        <v>8.8555515082967742E-3</v>
      </c>
      <c r="AZ34" s="8">
        <v>5.0509617281451612E-2</v>
      </c>
      <c r="BA34" s="8">
        <v>2.2598846783129033E-2</v>
      </c>
      <c r="BB34" s="8">
        <v>6.0974114322467745E-3</v>
      </c>
      <c r="BC34" s="8">
        <v>3.8076580801693551E-2</v>
      </c>
      <c r="BD34" s="8">
        <v>1.5717807633303226E-2</v>
      </c>
      <c r="BE34" s="8">
        <v>3.7928779650790319E-3</v>
      </c>
      <c r="BF34" s="8">
        <v>3.7303574435516129E-2</v>
      </c>
      <c r="BG34" s="8">
        <v>6.8670294079709662E-2</v>
      </c>
      <c r="BH34" s="8">
        <v>3.4332265833193552E-7</v>
      </c>
      <c r="BI34" s="8">
        <v>2.751652829766129E-2</v>
      </c>
      <c r="BJ34" s="8">
        <v>1.0564320985872582</v>
      </c>
      <c r="BK34" s="8">
        <v>0.19867125790790319</v>
      </c>
      <c r="BL34" s="8">
        <v>0.1796760648233871</v>
      </c>
    </row>
    <row r="35" spans="1:64" x14ac:dyDescent="0.25">
      <c r="A35" s="7">
        <v>212390</v>
      </c>
      <c r="B35" s="7" t="s">
        <v>1199</v>
      </c>
      <c r="C35" s="8">
        <f t="shared" si="0"/>
        <v>8.80762823103E-2</v>
      </c>
      <c r="D35" s="8">
        <f t="shared" si="1"/>
        <v>1.2605408713099999E-2</v>
      </c>
      <c r="E35" s="8">
        <f t="shared" si="2"/>
        <v>0.11647889578499999</v>
      </c>
      <c r="F35" s="8">
        <f t="shared" si="3"/>
        <v>0.27190058403900003</v>
      </c>
      <c r="G35" s="8">
        <f t="shared" si="4"/>
        <v>4.2195116792199998E-2</v>
      </c>
      <c r="H35" s="8">
        <f t="shared" si="5"/>
        <v>0.17632934303700001</v>
      </c>
      <c r="I35" s="8">
        <f t="shared" si="6"/>
        <v>0.129062055772</v>
      </c>
      <c r="J35" s="8">
        <f t="shared" si="7"/>
        <v>1.65929709693E-2</v>
      </c>
      <c r="K35" s="8">
        <f t="shared" si="8"/>
        <v>6.5719550418600003E-2</v>
      </c>
      <c r="L35" s="8">
        <f t="shared" si="9"/>
        <v>8.3318155322199994E-2</v>
      </c>
      <c r="M35" s="8">
        <f t="shared" si="10"/>
        <v>1.10957965527E-2</v>
      </c>
      <c r="N35" s="8">
        <f t="shared" si="11"/>
        <v>0.142260050592</v>
      </c>
      <c r="O35" s="8">
        <f t="shared" si="12"/>
        <v>0.60816999395799998</v>
      </c>
      <c r="P35" s="8">
        <f t="shared" si="13"/>
        <v>2.0106000110299998E-6</v>
      </c>
      <c r="Q35" s="8">
        <f t="shared" si="14"/>
        <v>0.24460059642500001</v>
      </c>
      <c r="R35" s="8">
        <f t="shared" si="15"/>
        <v>1.2171605868099999</v>
      </c>
      <c r="S35" s="8">
        <f t="shared" si="16"/>
        <v>1.49042504387</v>
      </c>
      <c r="T35" s="8">
        <f t="shared" si="17"/>
        <v>1.21137457716</v>
      </c>
      <c r="W35" s="7">
        <v>212390</v>
      </c>
      <c r="X35" s="7" t="s">
        <v>1199</v>
      </c>
      <c r="Y35" s="364">
        <v>8.80762823103E-2</v>
      </c>
      <c r="Z35" s="364">
        <v>1.2605408713099999E-2</v>
      </c>
      <c r="AA35" s="364">
        <v>0.11647889578499999</v>
      </c>
      <c r="AB35" s="364">
        <v>0.27190058403900003</v>
      </c>
      <c r="AC35" s="364">
        <v>4.2195116792199998E-2</v>
      </c>
      <c r="AD35" s="364">
        <v>0.17632934303700001</v>
      </c>
      <c r="AE35" s="364">
        <v>0.129062055772</v>
      </c>
      <c r="AF35" s="364">
        <v>1.65929709693E-2</v>
      </c>
      <c r="AG35" s="364">
        <v>6.5719550418600003E-2</v>
      </c>
      <c r="AH35" s="364">
        <v>8.3318155322199994E-2</v>
      </c>
      <c r="AI35" s="364">
        <v>1.10957965527E-2</v>
      </c>
      <c r="AJ35" s="364">
        <v>0.142260050592</v>
      </c>
      <c r="AK35" s="364">
        <v>0.60816999395799998</v>
      </c>
      <c r="AL35" s="364">
        <v>2.0106000110299998E-6</v>
      </c>
      <c r="AM35" s="364">
        <v>0.24460059642500001</v>
      </c>
      <c r="AN35" s="364">
        <v>1.2171605868099999</v>
      </c>
      <c r="AO35" s="364">
        <v>1.49042504387</v>
      </c>
      <c r="AP35" s="364">
        <v>1.21137457716</v>
      </c>
      <c r="AS35" s="7">
        <v>212390</v>
      </c>
      <c r="AT35" s="7" t="s">
        <v>1199</v>
      </c>
      <c r="AU35" s="8">
        <v>6.0436406129346781E-2</v>
      </c>
      <c r="AV35" s="8">
        <v>1.3944234078579034E-2</v>
      </c>
      <c r="AW35" s="8">
        <v>0.12124162658485484</v>
      </c>
      <c r="AX35" s="8">
        <v>6.8423759509377749E-2</v>
      </c>
      <c r="AY35" s="8">
        <v>1.9790573041761822E-2</v>
      </c>
      <c r="AZ35" s="8">
        <v>0.11847329914134017</v>
      </c>
      <c r="BA35" s="8">
        <v>8.4621482647774193E-2</v>
      </c>
      <c r="BB35" s="8">
        <v>2.0496879763588712E-2</v>
      </c>
      <c r="BC35" s="8">
        <v>0.12481813434757419</v>
      </c>
      <c r="BD35" s="8">
        <v>5.7205441168029031E-2</v>
      </c>
      <c r="BE35" s="8">
        <v>1.2886063086945159E-2</v>
      </c>
      <c r="BF35" s="8">
        <v>0.12865082574774192</v>
      </c>
      <c r="BG35" s="8">
        <v>0.26484870714367748</v>
      </c>
      <c r="BH35" s="8">
        <v>5.1350874822803216E-6</v>
      </c>
      <c r="BI35" s="8">
        <v>0.10651960495241941</v>
      </c>
      <c r="BJ35" s="8">
        <v>1.1956222667929031</v>
      </c>
      <c r="BK35" s="8">
        <v>0.64217150266048384</v>
      </c>
      <c r="BL35" s="8">
        <v>0.66542036772693536</v>
      </c>
    </row>
    <row r="36" spans="1:64" x14ac:dyDescent="0.25">
      <c r="A36" s="7">
        <v>213111</v>
      </c>
      <c r="B36" s="7" t="s">
        <v>126</v>
      </c>
      <c r="C36" s="8">
        <f t="shared" si="0"/>
        <v>4.0476967424303227E-2</v>
      </c>
      <c r="D36" s="8">
        <f t="shared" si="1"/>
        <v>1.0553221095418388E-2</v>
      </c>
      <c r="E36" s="8">
        <f t="shared" si="2"/>
        <v>0.13829544287529033</v>
      </c>
      <c r="F36" s="8">
        <f t="shared" si="3"/>
        <v>4.1662198061802089E-2</v>
      </c>
      <c r="G36" s="8">
        <f t="shared" si="4"/>
        <v>1.4332165663764839E-2</v>
      </c>
      <c r="H36" s="8">
        <f t="shared" si="5"/>
        <v>0.11560580515268712</v>
      </c>
      <c r="I36" s="8">
        <f t="shared" si="6"/>
        <v>5.71443341998129E-2</v>
      </c>
      <c r="J36" s="8">
        <f t="shared" si="7"/>
        <v>1.590345965404839E-2</v>
      </c>
      <c r="K36" s="8">
        <f t="shared" si="8"/>
        <v>0.1295702892781613</v>
      </c>
      <c r="L36" s="8">
        <f t="shared" si="9"/>
        <v>3.3202721770183873E-2</v>
      </c>
      <c r="M36" s="8">
        <f t="shared" si="10"/>
        <v>8.8467346242959675E-3</v>
      </c>
      <c r="N36" s="8">
        <f t="shared" si="11"/>
        <v>0.1355658451892742</v>
      </c>
      <c r="O36" s="8">
        <f t="shared" si="12"/>
        <v>0.32842457936516128</v>
      </c>
      <c r="P36" s="8">
        <f t="shared" si="13"/>
        <v>5.3492320910651606E-6</v>
      </c>
      <c r="Q36" s="8">
        <f t="shared" si="14"/>
        <v>0.1217222841914838</v>
      </c>
      <c r="R36" s="8">
        <f t="shared" si="15"/>
        <v>1</v>
      </c>
      <c r="S36" s="8">
        <f t="shared" si="16"/>
        <v>0.65546952371693545</v>
      </c>
      <c r="T36" s="8">
        <f t="shared" si="17"/>
        <v>0.68648905087403234</v>
      </c>
      <c r="W36" s="7">
        <v>213111</v>
      </c>
      <c r="X36" s="7" t="s">
        <v>126</v>
      </c>
      <c r="Y36" s="364">
        <v>0</v>
      </c>
      <c r="Z36" s="364">
        <v>0</v>
      </c>
      <c r="AA36" s="364">
        <v>0</v>
      </c>
      <c r="AB36" s="364">
        <v>0</v>
      </c>
      <c r="AC36" s="364">
        <v>0</v>
      </c>
      <c r="AD36" s="364">
        <v>0</v>
      </c>
      <c r="AE36" s="364">
        <v>0</v>
      </c>
      <c r="AF36" s="364">
        <v>0</v>
      </c>
      <c r="AG36" s="364">
        <v>0</v>
      </c>
      <c r="AH36" s="364">
        <v>0</v>
      </c>
      <c r="AI36" s="364">
        <v>0</v>
      </c>
      <c r="AJ36" s="364">
        <v>0</v>
      </c>
      <c r="AK36" s="364">
        <v>0</v>
      </c>
      <c r="AL36" s="364">
        <v>0</v>
      </c>
      <c r="AM36" s="364">
        <v>0</v>
      </c>
      <c r="AN36" s="364">
        <v>1</v>
      </c>
      <c r="AO36" s="364">
        <v>0</v>
      </c>
      <c r="AP36" s="364">
        <v>0</v>
      </c>
      <c r="AS36" s="7">
        <v>213111</v>
      </c>
      <c r="AT36" s="7" t="s">
        <v>126</v>
      </c>
      <c r="AU36" s="8">
        <v>4.0476967424303227E-2</v>
      </c>
      <c r="AV36" s="8">
        <v>1.0553221095418388E-2</v>
      </c>
      <c r="AW36" s="8">
        <v>0.13829544287529033</v>
      </c>
      <c r="AX36" s="8">
        <v>4.1662198061802089E-2</v>
      </c>
      <c r="AY36" s="8">
        <v>1.4332165663764839E-2</v>
      </c>
      <c r="AZ36" s="8">
        <v>0.11560580515268712</v>
      </c>
      <c r="BA36" s="8">
        <v>5.71443341998129E-2</v>
      </c>
      <c r="BB36" s="8">
        <v>1.590345965404839E-2</v>
      </c>
      <c r="BC36" s="8">
        <v>0.1295702892781613</v>
      </c>
      <c r="BD36" s="8">
        <v>3.3202721770183873E-2</v>
      </c>
      <c r="BE36" s="8">
        <v>8.8467346242959675E-3</v>
      </c>
      <c r="BF36" s="8">
        <v>0.1355658451892742</v>
      </c>
      <c r="BG36" s="8">
        <v>0.32842457936516128</v>
      </c>
      <c r="BH36" s="8">
        <v>5.3492320910651606E-6</v>
      </c>
      <c r="BI36" s="8">
        <v>0.1217222841914838</v>
      </c>
      <c r="BJ36" s="8">
        <v>1.1893288572012906</v>
      </c>
      <c r="BK36" s="8">
        <v>0.65546952371693545</v>
      </c>
      <c r="BL36" s="8">
        <v>0.68648905087403234</v>
      </c>
    </row>
    <row r="37" spans="1:64" x14ac:dyDescent="0.25">
      <c r="A37" s="7">
        <v>213112</v>
      </c>
      <c r="B37" s="7" t="s">
        <v>127</v>
      </c>
      <c r="C37" s="8">
        <f t="shared" si="0"/>
        <v>9.2526804941999996E-2</v>
      </c>
      <c r="D37" s="8">
        <f t="shared" si="1"/>
        <v>1.38890854948E-2</v>
      </c>
      <c r="E37" s="8">
        <f t="shared" si="2"/>
        <v>0.124227550255</v>
      </c>
      <c r="F37" s="8">
        <f t="shared" si="3"/>
        <v>4.7138016373899999E-2</v>
      </c>
      <c r="G37" s="8">
        <f t="shared" si="4"/>
        <v>5.8660249794000004E-3</v>
      </c>
      <c r="H37" s="8">
        <f t="shared" si="5"/>
        <v>2.2554027822899999E-2</v>
      </c>
      <c r="I37" s="8">
        <f t="shared" si="6"/>
        <v>0.110038073079</v>
      </c>
      <c r="J37" s="8">
        <f t="shared" si="7"/>
        <v>1.4308144862200001E-2</v>
      </c>
      <c r="K37" s="8">
        <f t="shared" si="8"/>
        <v>4.9473167526100002E-2</v>
      </c>
      <c r="L37" s="8">
        <f t="shared" si="9"/>
        <v>7.2251250178400006E-2</v>
      </c>
      <c r="M37" s="8">
        <f t="shared" si="10"/>
        <v>1.1417949692100001E-2</v>
      </c>
      <c r="N37" s="8">
        <f t="shared" si="11"/>
        <v>0.14118954759399999</v>
      </c>
      <c r="O37" s="8">
        <f t="shared" si="12"/>
        <v>0.66270425973900005</v>
      </c>
      <c r="P37" s="8">
        <f t="shared" si="13"/>
        <v>1.7948406181399999E-5</v>
      </c>
      <c r="Q37" s="8">
        <f t="shared" si="14"/>
        <v>0.33573565945099998</v>
      </c>
      <c r="R37" s="8">
        <f t="shared" si="15"/>
        <v>1.23064344069</v>
      </c>
      <c r="S37" s="8">
        <f t="shared" si="16"/>
        <v>1.07555806918</v>
      </c>
      <c r="T37" s="8">
        <f t="shared" si="17"/>
        <v>1.1738193854700001</v>
      </c>
      <c r="W37" s="7">
        <v>213112</v>
      </c>
      <c r="X37" s="7" t="s">
        <v>127</v>
      </c>
      <c r="Y37" s="364">
        <v>9.2526804941999996E-2</v>
      </c>
      <c r="Z37" s="364">
        <v>1.38890854948E-2</v>
      </c>
      <c r="AA37" s="364">
        <v>0.124227550255</v>
      </c>
      <c r="AB37" s="364">
        <v>4.7138016373899999E-2</v>
      </c>
      <c r="AC37" s="364">
        <v>5.8660249794000004E-3</v>
      </c>
      <c r="AD37" s="364">
        <v>2.2554027822899999E-2</v>
      </c>
      <c r="AE37" s="364">
        <v>0.110038073079</v>
      </c>
      <c r="AF37" s="364">
        <v>1.4308144862200001E-2</v>
      </c>
      <c r="AG37" s="364">
        <v>4.9473167526100002E-2</v>
      </c>
      <c r="AH37" s="364">
        <v>7.2251250178400006E-2</v>
      </c>
      <c r="AI37" s="364">
        <v>1.1417949692100001E-2</v>
      </c>
      <c r="AJ37" s="364">
        <v>0.14118954759399999</v>
      </c>
      <c r="AK37" s="364">
        <v>0.66270425973900005</v>
      </c>
      <c r="AL37" s="364">
        <v>1.7948406181399999E-5</v>
      </c>
      <c r="AM37" s="364">
        <v>0.33573565945099998</v>
      </c>
      <c r="AN37" s="364">
        <v>1.23064344069</v>
      </c>
      <c r="AO37" s="364">
        <v>1.07555806918</v>
      </c>
      <c r="AP37" s="364">
        <v>1.1738193854700001</v>
      </c>
      <c r="AS37" s="7">
        <v>213112</v>
      </c>
      <c r="AT37" s="7" t="s">
        <v>127</v>
      </c>
      <c r="AU37" s="8">
        <v>0.13375940942024675</v>
      </c>
      <c r="AV37" s="8">
        <v>3.3266157068771465E-2</v>
      </c>
      <c r="AW37" s="8">
        <v>0.24014521253946777</v>
      </c>
      <c r="AX37" s="8">
        <v>0.16287332099817903</v>
      </c>
      <c r="AY37" s="8">
        <v>4.3890166339675331E-2</v>
      </c>
      <c r="AZ37" s="8">
        <v>0.19469399688066447</v>
      </c>
      <c r="BA37" s="8">
        <v>0.16041059197204036</v>
      </c>
      <c r="BB37" s="8">
        <v>3.8319589091422267E-2</v>
      </c>
      <c r="BC37" s="8">
        <v>0.16810161182009842</v>
      </c>
      <c r="BD37" s="8">
        <v>0.10651597705815483</v>
      </c>
      <c r="BE37" s="8">
        <v>2.8559773516527425E-2</v>
      </c>
      <c r="BF37" s="8">
        <v>0.24512307696022581</v>
      </c>
      <c r="BG37" s="8">
        <v>0.64132649685682341</v>
      </c>
      <c r="BH37" s="8">
        <v>1.039066490123024E-5</v>
      </c>
      <c r="BI37" s="8">
        <v>0.32490375143075817</v>
      </c>
      <c r="BJ37" s="8">
        <v>1.4071723919308061</v>
      </c>
      <c r="BK37" s="8">
        <v>1.3691994197020967</v>
      </c>
      <c r="BL37" s="8">
        <v>1.334572115463871</v>
      </c>
    </row>
    <row r="38" spans="1:64" x14ac:dyDescent="0.25">
      <c r="A38" s="7">
        <v>213113</v>
      </c>
      <c r="B38" s="7" t="s">
        <v>128</v>
      </c>
      <c r="C38" s="8">
        <f t="shared" si="0"/>
        <v>8.6211006845306453E-3</v>
      </c>
      <c r="D38" s="8">
        <f t="shared" si="1"/>
        <v>2.3836927565714515E-3</v>
      </c>
      <c r="E38" s="8">
        <f t="shared" si="2"/>
        <v>5.1924048780629027E-2</v>
      </c>
      <c r="F38" s="8">
        <f t="shared" si="3"/>
        <v>1.4204979648024193E-2</v>
      </c>
      <c r="G38" s="8">
        <f t="shared" si="4"/>
        <v>3.6245588265416133E-3</v>
      </c>
      <c r="H38" s="8">
        <f t="shared" si="5"/>
        <v>5.5705774459435482E-2</v>
      </c>
      <c r="I38" s="8">
        <f t="shared" si="6"/>
        <v>1.1360780460541937E-2</v>
      </c>
      <c r="J38" s="8">
        <f t="shared" si="7"/>
        <v>3.1531580323148388E-3</v>
      </c>
      <c r="K38" s="8">
        <f t="shared" si="8"/>
        <v>5.8793428748129033E-2</v>
      </c>
      <c r="L38" s="8">
        <f t="shared" si="9"/>
        <v>5.6067210768290321E-3</v>
      </c>
      <c r="M38" s="8">
        <f t="shared" si="10"/>
        <v>1.658881988504839E-3</v>
      </c>
      <c r="N38" s="8">
        <f t="shared" si="11"/>
        <v>3.275842331141935E-2</v>
      </c>
      <c r="O38" s="8">
        <f t="shared" si="12"/>
        <v>9.3581044069935504E-2</v>
      </c>
      <c r="P38" s="8">
        <f t="shared" si="13"/>
        <v>5.1452446811725799E-7</v>
      </c>
      <c r="Q38" s="8">
        <f t="shared" si="14"/>
        <v>3.3999815375354847E-2</v>
      </c>
      <c r="R38" s="8">
        <f t="shared" si="15"/>
        <v>1</v>
      </c>
      <c r="S38" s="8">
        <f t="shared" si="16"/>
        <v>0.1864385387403226</v>
      </c>
      <c r="T38" s="8">
        <f t="shared" si="17"/>
        <v>0.18621059304725807</v>
      </c>
      <c r="W38" s="7">
        <v>213113</v>
      </c>
      <c r="X38" s="7" t="s">
        <v>128</v>
      </c>
      <c r="Y38" s="364">
        <v>0</v>
      </c>
      <c r="Z38" s="364">
        <v>0</v>
      </c>
      <c r="AA38" s="364">
        <v>0</v>
      </c>
      <c r="AB38" s="364">
        <v>0</v>
      </c>
      <c r="AC38" s="364">
        <v>0</v>
      </c>
      <c r="AD38" s="364">
        <v>0</v>
      </c>
      <c r="AE38" s="364">
        <v>0</v>
      </c>
      <c r="AF38" s="364">
        <v>0</v>
      </c>
      <c r="AG38" s="364">
        <v>0</v>
      </c>
      <c r="AH38" s="364">
        <v>0</v>
      </c>
      <c r="AI38" s="364">
        <v>0</v>
      </c>
      <c r="AJ38" s="364">
        <v>0</v>
      </c>
      <c r="AK38" s="364">
        <v>0</v>
      </c>
      <c r="AL38" s="364">
        <v>0</v>
      </c>
      <c r="AM38" s="364">
        <v>0</v>
      </c>
      <c r="AN38" s="364">
        <v>1</v>
      </c>
      <c r="AO38" s="364">
        <v>0</v>
      </c>
      <c r="AP38" s="364">
        <v>0</v>
      </c>
      <c r="AS38" s="7">
        <v>213113</v>
      </c>
      <c r="AT38" s="7" t="s">
        <v>128</v>
      </c>
      <c r="AU38" s="8">
        <v>8.6211006845306453E-3</v>
      </c>
      <c r="AV38" s="8">
        <v>2.3836927565714515E-3</v>
      </c>
      <c r="AW38" s="8">
        <v>5.1924048780629027E-2</v>
      </c>
      <c r="AX38" s="8">
        <v>1.4204979648024193E-2</v>
      </c>
      <c r="AY38" s="8">
        <v>3.6245588265416133E-3</v>
      </c>
      <c r="AZ38" s="8">
        <v>5.5705774459435482E-2</v>
      </c>
      <c r="BA38" s="8">
        <v>1.1360780460541937E-2</v>
      </c>
      <c r="BB38" s="8">
        <v>3.1531580323148388E-3</v>
      </c>
      <c r="BC38" s="8">
        <v>5.8793428748129033E-2</v>
      </c>
      <c r="BD38" s="8">
        <v>5.6067210768290321E-3</v>
      </c>
      <c r="BE38" s="8">
        <v>1.658881988504839E-3</v>
      </c>
      <c r="BF38" s="8">
        <v>3.275842331141935E-2</v>
      </c>
      <c r="BG38" s="8">
        <v>9.3581044069935504E-2</v>
      </c>
      <c r="BH38" s="8">
        <v>5.1452446811725799E-7</v>
      </c>
      <c r="BI38" s="8">
        <v>3.3999815375354847E-2</v>
      </c>
      <c r="BJ38" s="8">
        <v>1.0629288422219356</v>
      </c>
      <c r="BK38" s="8">
        <v>0.1864385387403226</v>
      </c>
      <c r="BL38" s="8">
        <v>0.18621059304725807</v>
      </c>
    </row>
    <row r="39" spans="1:64" x14ac:dyDescent="0.25">
      <c r="A39" s="7">
        <v>213114</v>
      </c>
      <c r="B39" s="7" t="s">
        <v>129</v>
      </c>
      <c r="C39" s="8">
        <f t="shared" si="0"/>
        <v>4.661328827796774E-3</v>
      </c>
      <c r="D39" s="8">
        <f t="shared" si="1"/>
        <v>1.1655943782887099E-3</v>
      </c>
      <c r="E39" s="8">
        <f t="shared" si="2"/>
        <v>2.0320133582177418E-2</v>
      </c>
      <c r="F39" s="8">
        <f t="shared" si="3"/>
        <v>1.3823167393299999E-2</v>
      </c>
      <c r="G39" s="8">
        <f t="shared" si="4"/>
        <v>2.9520551628870969E-3</v>
      </c>
      <c r="H39" s="8">
        <f t="shared" si="5"/>
        <v>3.9530488518370967E-2</v>
      </c>
      <c r="I39" s="8">
        <f t="shared" si="6"/>
        <v>5.7377577337870966E-3</v>
      </c>
      <c r="J39" s="8">
        <f t="shared" si="7"/>
        <v>1.3937809762354838E-3</v>
      </c>
      <c r="K39" s="8">
        <f t="shared" si="8"/>
        <v>2.0717931993951614E-2</v>
      </c>
      <c r="L39" s="8">
        <f t="shared" si="9"/>
        <v>3.1847017443112904E-3</v>
      </c>
      <c r="M39" s="8">
        <f t="shared" si="10"/>
        <v>8.5930023681612901E-4</v>
      </c>
      <c r="N39" s="8">
        <f t="shared" si="11"/>
        <v>1.4462542062596773E-2</v>
      </c>
      <c r="O39" s="8">
        <f t="shared" si="12"/>
        <v>3.7691365225306445E-2</v>
      </c>
      <c r="P39" s="8">
        <f t="shared" si="13"/>
        <v>2.0361789879709677E-7</v>
      </c>
      <c r="Q39" s="8">
        <f t="shared" si="14"/>
        <v>1.5494054540903225E-2</v>
      </c>
      <c r="R39" s="8">
        <f t="shared" si="15"/>
        <v>1</v>
      </c>
      <c r="S39" s="8">
        <f t="shared" si="16"/>
        <v>0.10469280784870968</v>
      </c>
      <c r="T39" s="8">
        <f t="shared" si="17"/>
        <v>7.6236567478225811E-2</v>
      </c>
      <c r="W39" s="7">
        <v>213114</v>
      </c>
      <c r="X39" s="7" t="s">
        <v>129</v>
      </c>
      <c r="Y39" s="364">
        <v>0</v>
      </c>
      <c r="Z39" s="364">
        <v>0</v>
      </c>
      <c r="AA39" s="364">
        <v>0</v>
      </c>
      <c r="AB39" s="364">
        <v>0</v>
      </c>
      <c r="AC39" s="364">
        <v>0</v>
      </c>
      <c r="AD39" s="364">
        <v>0</v>
      </c>
      <c r="AE39" s="364">
        <v>0</v>
      </c>
      <c r="AF39" s="364">
        <v>0</v>
      </c>
      <c r="AG39" s="364">
        <v>0</v>
      </c>
      <c r="AH39" s="364">
        <v>0</v>
      </c>
      <c r="AI39" s="364">
        <v>0</v>
      </c>
      <c r="AJ39" s="364">
        <v>0</v>
      </c>
      <c r="AK39" s="364">
        <v>0</v>
      </c>
      <c r="AL39" s="364">
        <v>0</v>
      </c>
      <c r="AM39" s="364">
        <v>0</v>
      </c>
      <c r="AN39" s="364">
        <v>1</v>
      </c>
      <c r="AO39" s="364">
        <v>0</v>
      </c>
      <c r="AP39" s="364">
        <v>0</v>
      </c>
      <c r="AS39" s="7">
        <v>213114</v>
      </c>
      <c r="AT39" s="7" t="s">
        <v>129</v>
      </c>
      <c r="AU39" s="8">
        <v>4.661328827796774E-3</v>
      </c>
      <c r="AV39" s="8">
        <v>1.1655943782887099E-3</v>
      </c>
      <c r="AW39" s="8">
        <v>2.0320133582177418E-2</v>
      </c>
      <c r="AX39" s="8">
        <v>1.3823167393299999E-2</v>
      </c>
      <c r="AY39" s="8">
        <v>2.9520551628870969E-3</v>
      </c>
      <c r="AZ39" s="8">
        <v>3.9530488518370967E-2</v>
      </c>
      <c r="BA39" s="8">
        <v>5.7377577337870966E-3</v>
      </c>
      <c r="BB39" s="8">
        <v>1.3937809762354838E-3</v>
      </c>
      <c r="BC39" s="8">
        <v>2.0717931993951614E-2</v>
      </c>
      <c r="BD39" s="8">
        <v>3.1847017443112904E-3</v>
      </c>
      <c r="BE39" s="8">
        <v>8.5930023681612901E-4</v>
      </c>
      <c r="BF39" s="8">
        <v>1.4462542062596773E-2</v>
      </c>
      <c r="BG39" s="8">
        <v>3.7691365225306445E-2</v>
      </c>
      <c r="BH39" s="8">
        <v>2.0361789879709677E-7</v>
      </c>
      <c r="BI39" s="8">
        <v>1.5494054540903225E-2</v>
      </c>
      <c r="BJ39" s="8">
        <v>1.026147056788387</v>
      </c>
      <c r="BK39" s="8">
        <v>0.10469280784870968</v>
      </c>
      <c r="BL39" s="8">
        <v>7.6236567478225811E-2</v>
      </c>
    </row>
    <row r="40" spans="1:64" x14ac:dyDescent="0.25">
      <c r="A40" s="7">
        <v>213115</v>
      </c>
      <c r="B40" s="7" t="s">
        <v>130</v>
      </c>
      <c r="C40" s="8">
        <f t="shared" si="0"/>
        <v>2.4865627153022582E-2</v>
      </c>
      <c r="D40" s="8">
        <f t="shared" si="1"/>
        <v>7.4518945218991937E-3</v>
      </c>
      <c r="E40" s="8">
        <f t="shared" si="2"/>
        <v>0.12489380236408062</v>
      </c>
      <c r="F40" s="8">
        <f t="shared" si="3"/>
        <v>2.0382105525463386E-2</v>
      </c>
      <c r="G40" s="8">
        <f t="shared" si="4"/>
        <v>7.2149911470135641E-3</v>
      </c>
      <c r="H40" s="8">
        <f t="shared" si="5"/>
        <v>8.8330159687848089E-2</v>
      </c>
      <c r="I40" s="8">
        <f t="shared" si="6"/>
        <v>3.119523859454839E-2</v>
      </c>
      <c r="J40" s="8">
        <f t="shared" si="7"/>
        <v>9.4009762783169356E-3</v>
      </c>
      <c r="K40" s="8">
        <f t="shared" si="8"/>
        <v>0.13546679484791935</v>
      </c>
      <c r="L40" s="8">
        <f t="shared" si="9"/>
        <v>1.6067132209498385E-2</v>
      </c>
      <c r="M40" s="8">
        <f t="shared" si="10"/>
        <v>5.1458575797391952E-3</v>
      </c>
      <c r="N40" s="8">
        <f t="shared" si="11"/>
        <v>7.8909140297129046E-2</v>
      </c>
      <c r="O40" s="8">
        <f t="shared" si="12"/>
        <v>0.24235870994056458</v>
      </c>
      <c r="P40" s="8">
        <f t="shared" si="13"/>
        <v>7.3469952698554819E-6</v>
      </c>
      <c r="Q40" s="8">
        <f t="shared" si="14"/>
        <v>9.0487124511000022E-2</v>
      </c>
      <c r="R40" s="8">
        <f t="shared" si="15"/>
        <v>1</v>
      </c>
      <c r="S40" s="8">
        <f t="shared" si="16"/>
        <v>0.40624983700548389</v>
      </c>
      <c r="T40" s="8">
        <f t="shared" si="17"/>
        <v>0.46638720326903227</v>
      </c>
      <c r="W40" s="7">
        <v>213115</v>
      </c>
      <c r="X40" s="7" t="s">
        <v>130</v>
      </c>
      <c r="Y40" s="364">
        <v>0</v>
      </c>
      <c r="Z40" s="364">
        <v>0</v>
      </c>
      <c r="AA40" s="364">
        <v>0</v>
      </c>
      <c r="AB40" s="364">
        <v>0</v>
      </c>
      <c r="AC40" s="364">
        <v>0</v>
      </c>
      <c r="AD40" s="364">
        <v>0</v>
      </c>
      <c r="AE40" s="364">
        <v>0</v>
      </c>
      <c r="AF40" s="364">
        <v>0</v>
      </c>
      <c r="AG40" s="364">
        <v>0</v>
      </c>
      <c r="AH40" s="364">
        <v>0</v>
      </c>
      <c r="AI40" s="364">
        <v>0</v>
      </c>
      <c r="AJ40" s="364">
        <v>0</v>
      </c>
      <c r="AK40" s="364">
        <v>0</v>
      </c>
      <c r="AL40" s="364">
        <v>0</v>
      </c>
      <c r="AM40" s="364">
        <v>0</v>
      </c>
      <c r="AN40" s="364">
        <v>1</v>
      </c>
      <c r="AO40" s="364">
        <v>0</v>
      </c>
      <c r="AP40" s="364">
        <v>0</v>
      </c>
      <c r="AS40" s="7">
        <v>213115</v>
      </c>
      <c r="AT40" s="7" t="s">
        <v>130</v>
      </c>
      <c r="AU40" s="8">
        <v>2.4865627153022582E-2</v>
      </c>
      <c r="AV40" s="8">
        <v>7.4518945218991937E-3</v>
      </c>
      <c r="AW40" s="8">
        <v>0.12489380236408062</v>
      </c>
      <c r="AX40" s="8">
        <v>2.0382105525463386E-2</v>
      </c>
      <c r="AY40" s="8">
        <v>7.2149911470135641E-3</v>
      </c>
      <c r="AZ40" s="8">
        <v>8.8330159687848089E-2</v>
      </c>
      <c r="BA40" s="8">
        <v>3.119523859454839E-2</v>
      </c>
      <c r="BB40" s="8">
        <v>9.4009762783169356E-3</v>
      </c>
      <c r="BC40" s="8">
        <v>0.13546679484791935</v>
      </c>
      <c r="BD40" s="8">
        <v>1.6067132209498385E-2</v>
      </c>
      <c r="BE40" s="8">
        <v>5.1458575797391952E-3</v>
      </c>
      <c r="BF40" s="8">
        <v>7.8909140297129046E-2</v>
      </c>
      <c r="BG40" s="8">
        <v>0.24235870994056458</v>
      </c>
      <c r="BH40" s="8">
        <v>7.3469952698554819E-6</v>
      </c>
      <c r="BI40" s="8">
        <v>9.0487124511000022E-2</v>
      </c>
      <c r="BJ40" s="8">
        <v>1.1572113240388708</v>
      </c>
      <c r="BK40" s="8">
        <v>0.40624983700548389</v>
      </c>
      <c r="BL40" s="8">
        <v>0.46638720326903227</v>
      </c>
    </row>
    <row r="41" spans="1:64" x14ac:dyDescent="0.25">
      <c r="A41" s="7">
        <v>221111</v>
      </c>
      <c r="B41" s="7" t="s">
        <v>131</v>
      </c>
      <c r="C41" s="8">
        <f t="shared" si="0"/>
        <v>7.8527537450800003E-2</v>
      </c>
      <c r="D41" s="8">
        <f t="shared" si="1"/>
        <v>9.0963108795000004E-3</v>
      </c>
      <c r="E41" s="8">
        <f t="shared" si="2"/>
        <v>0.15348666244199999</v>
      </c>
      <c r="F41" s="8">
        <f t="shared" si="3"/>
        <v>0.252800062908</v>
      </c>
      <c r="G41" s="8">
        <f t="shared" si="4"/>
        <v>4.6818557024700003E-2</v>
      </c>
      <c r="H41" s="8">
        <f t="shared" si="5"/>
        <v>0.26426004379099999</v>
      </c>
      <c r="I41" s="8">
        <f t="shared" si="6"/>
        <v>0.148263363004</v>
      </c>
      <c r="J41" s="8">
        <f t="shared" si="7"/>
        <v>2.3200133927299998E-2</v>
      </c>
      <c r="K41" s="8">
        <f t="shared" si="8"/>
        <v>0.13947129285900001</v>
      </c>
      <c r="L41" s="8">
        <f t="shared" si="9"/>
        <v>6.9674400197200004E-2</v>
      </c>
      <c r="M41" s="8">
        <f t="shared" si="10"/>
        <v>7.3410519095999998E-3</v>
      </c>
      <c r="N41" s="8">
        <f t="shared" si="11"/>
        <v>0.17348735697500001</v>
      </c>
      <c r="O41" s="8">
        <f t="shared" si="12"/>
        <v>0.67821894113600001</v>
      </c>
      <c r="P41" s="8">
        <f t="shared" si="13"/>
        <v>1.28829342453E-6</v>
      </c>
      <c r="Q41" s="8">
        <f t="shared" si="14"/>
        <v>0.121846649106</v>
      </c>
      <c r="R41" s="8">
        <f t="shared" si="15"/>
        <v>1.24111051077</v>
      </c>
      <c r="S41" s="8">
        <f t="shared" si="16"/>
        <v>1.56387866372</v>
      </c>
      <c r="T41" s="8">
        <f t="shared" si="17"/>
        <v>1.3109347897900001</v>
      </c>
      <c r="W41" s="7">
        <v>221111</v>
      </c>
      <c r="X41" s="7" t="s">
        <v>131</v>
      </c>
      <c r="Y41" s="364">
        <v>7.8527537450800003E-2</v>
      </c>
      <c r="Z41" s="364">
        <v>9.0963108795000004E-3</v>
      </c>
      <c r="AA41" s="364">
        <v>0.15348666244199999</v>
      </c>
      <c r="AB41" s="364">
        <v>0.252800062908</v>
      </c>
      <c r="AC41" s="364">
        <v>4.6818557024700003E-2</v>
      </c>
      <c r="AD41" s="364">
        <v>0.26426004379099999</v>
      </c>
      <c r="AE41" s="364">
        <v>0.148263363004</v>
      </c>
      <c r="AF41" s="364">
        <v>2.3200133927299998E-2</v>
      </c>
      <c r="AG41" s="364">
        <v>0.13947129285900001</v>
      </c>
      <c r="AH41" s="364">
        <v>6.9674400197200004E-2</v>
      </c>
      <c r="AI41" s="364">
        <v>7.3410519095999998E-3</v>
      </c>
      <c r="AJ41" s="364">
        <v>0.17348735697500001</v>
      </c>
      <c r="AK41" s="364">
        <v>0.67821894113600001</v>
      </c>
      <c r="AL41" s="364">
        <v>1.28829342453E-6</v>
      </c>
      <c r="AM41" s="364">
        <v>0.121846649106</v>
      </c>
      <c r="AN41" s="364">
        <v>1.24111051077</v>
      </c>
      <c r="AO41" s="364">
        <v>1.56387866372</v>
      </c>
      <c r="AP41" s="364">
        <v>1.3109347897900001</v>
      </c>
      <c r="AS41" s="7">
        <v>221111</v>
      </c>
      <c r="AT41" s="7" t="s">
        <v>131</v>
      </c>
      <c r="AU41" s="8">
        <v>9.412343009976773E-2</v>
      </c>
      <c r="AV41" s="8">
        <v>1.7823624859171775E-2</v>
      </c>
      <c r="AW41" s="8">
        <v>0.28231680569506445</v>
      </c>
      <c r="AX41" s="8">
        <v>0.37650699932588716</v>
      </c>
      <c r="AY41" s="8">
        <v>9.9587965226646757E-2</v>
      </c>
      <c r="AZ41" s="8">
        <v>0.86013606217351624</v>
      </c>
      <c r="BA41" s="8">
        <v>0.20551355460264517</v>
      </c>
      <c r="BB41" s="8">
        <v>5.0421819284619369E-2</v>
      </c>
      <c r="BC41" s="8">
        <v>0.51667182059367733</v>
      </c>
      <c r="BD41" s="8">
        <v>8.4599924007611293E-2</v>
      </c>
      <c r="BE41" s="8">
        <v>1.4809975296684839E-2</v>
      </c>
      <c r="BF41" s="8">
        <v>0.27524228304756443</v>
      </c>
      <c r="BG41" s="8">
        <v>0.61258423905393533</v>
      </c>
      <c r="BH41" s="8">
        <v>1.183988479063742E-6</v>
      </c>
      <c r="BI41" s="8">
        <v>0.11005353309232252</v>
      </c>
      <c r="BJ41" s="8">
        <v>1.3942638606538706</v>
      </c>
      <c r="BK41" s="8">
        <v>2.239456833177258</v>
      </c>
      <c r="BL41" s="8">
        <v>1.6758330009330649</v>
      </c>
    </row>
    <row r="42" spans="1:64" x14ac:dyDescent="0.25">
      <c r="A42" s="7">
        <v>221112</v>
      </c>
      <c r="B42" s="7" t="s">
        <v>132</v>
      </c>
      <c r="C42" s="8">
        <f t="shared" si="0"/>
        <v>7.8711422002900003E-2</v>
      </c>
      <c r="D42" s="8">
        <f t="shared" si="1"/>
        <v>9.0936519415500006E-3</v>
      </c>
      <c r="E42" s="8">
        <f t="shared" si="2"/>
        <v>0.151373138229</v>
      </c>
      <c r="F42" s="8">
        <f t="shared" si="3"/>
        <v>0.85378900224999998</v>
      </c>
      <c r="G42" s="8">
        <f t="shared" si="4"/>
        <v>0.156891663101</v>
      </c>
      <c r="H42" s="8">
        <f t="shared" si="5"/>
        <v>0.84361542622800001</v>
      </c>
      <c r="I42" s="8">
        <f t="shared" si="6"/>
        <v>0.15171480032099999</v>
      </c>
      <c r="J42" s="8">
        <f t="shared" si="7"/>
        <v>2.3718580614899998E-2</v>
      </c>
      <c r="K42" s="8">
        <f t="shared" si="8"/>
        <v>0.13791349101399999</v>
      </c>
      <c r="L42" s="8">
        <f t="shared" si="9"/>
        <v>6.9844033027799998E-2</v>
      </c>
      <c r="M42" s="8">
        <f t="shared" si="10"/>
        <v>7.3451795511900002E-3</v>
      </c>
      <c r="N42" s="8">
        <f t="shared" si="11"/>
        <v>0.17156795249699999</v>
      </c>
      <c r="O42" s="8">
        <f t="shared" si="12"/>
        <v>0.67779982985999998</v>
      </c>
      <c r="P42" s="8">
        <f t="shared" si="13"/>
        <v>3.8368294079500001E-7</v>
      </c>
      <c r="Q42" s="8">
        <f t="shared" si="14"/>
        <v>0.11906569893299999</v>
      </c>
      <c r="R42" s="8">
        <f t="shared" si="15"/>
        <v>1.2391782121699999</v>
      </c>
      <c r="S42" s="8">
        <f t="shared" si="16"/>
        <v>2.8542960915800002</v>
      </c>
      <c r="T42" s="8">
        <f t="shared" si="17"/>
        <v>1.3133468719500001</v>
      </c>
      <c r="W42" s="7">
        <v>221112</v>
      </c>
      <c r="X42" s="7" t="s">
        <v>132</v>
      </c>
      <c r="Y42" s="364">
        <v>7.8711422002900003E-2</v>
      </c>
      <c r="Z42" s="364">
        <v>9.0936519415500006E-3</v>
      </c>
      <c r="AA42" s="364">
        <v>0.151373138229</v>
      </c>
      <c r="AB42" s="364">
        <v>0.85378900224999998</v>
      </c>
      <c r="AC42" s="364">
        <v>0.156891663101</v>
      </c>
      <c r="AD42" s="364">
        <v>0.84361542622800001</v>
      </c>
      <c r="AE42" s="364">
        <v>0.15171480032099999</v>
      </c>
      <c r="AF42" s="364">
        <v>2.3718580614899998E-2</v>
      </c>
      <c r="AG42" s="364">
        <v>0.13791349101399999</v>
      </c>
      <c r="AH42" s="364">
        <v>6.9844033027799998E-2</v>
      </c>
      <c r="AI42" s="364">
        <v>7.3451795511900002E-3</v>
      </c>
      <c r="AJ42" s="364">
        <v>0.17156795249699999</v>
      </c>
      <c r="AK42" s="364">
        <v>0.67779982985999998</v>
      </c>
      <c r="AL42" s="364">
        <v>3.8368294079500001E-7</v>
      </c>
      <c r="AM42" s="364">
        <v>0.11906569893299999</v>
      </c>
      <c r="AN42" s="364">
        <v>1.2391782121699999</v>
      </c>
      <c r="AO42" s="364">
        <v>2.8542960915800002</v>
      </c>
      <c r="AP42" s="364">
        <v>1.3133468719500001</v>
      </c>
      <c r="AS42" s="7">
        <v>221112</v>
      </c>
      <c r="AT42" s="7" t="s">
        <v>132</v>
      </c>
      <c r="AU42" s="8">
        <v>8.5344395715558047E-2</v>
      </c>
      <c r="AV42" s="8">
        <v>1.6634821875653388E-2</v>
      </c>
      <c r="AW42" s="8">
        <v>0.25507113175429025</v>
      </c>
      <c r="AX42" s="8">
        <v>0.46841392442893226</v>
      </c>
      <c r="AY42" s="8">
        <v>0.12987398542771836</v>
      </c>
      <c r="AZ42" s="8">
        <v>1.1054891096992259</v>
      </c>
      <c r="BA42" s="8">
        <v>0.19058840026953222</v>
      </c>
      <c r="BB42" s="8">
        <v>4.8140600830656445E-2</v>
      </c>
      <c r="BC42" s="8">
        <v>0.48735205516314511</v>
      </c>
      <c r="BD42" s="8">
        <v>7.6851826970319351E-2</v>
      </c>
      <c r="BE42" s="8">
        <v>1.3866007038339675E-2</v>
      </c>
      <c r="BF42" s="8">
        <v>0.24716132513630648</v>
      </c>
      <c r="BG42" s="8">
        <v>0.53568051892838697</v>
      </c>
      <c r="BH42" s="8">
        <v>9.7947290793487109E-7</v>
      </c>
      <c r="BI42" s="8">
        <v>9.4101970176096825E-2</v>
      </c>
      <c r="BJ42" s="8">
        <v>1.3570535751522579</v>
      </c>
      <c r="BK42" s="8">
        <v>2.4940979872977418</v>
      </c>
      <c r="BL42" s="8">
        <v>1.5164036369087095</v>
      </c>
    </row>
    <row r="43" spans="1:64" x14ac:dyDescent="0.25">
      <c r="A43" s="7">
        <v>221113</v>
      </c>
      <c r="B43" s="7" t="s">
        <v>133</v>
      </c>
      <c r="C43" s="8">
        <f t="shared" si="0"/>
        <v>3.5680766263990325E-2</v>
      </c>
      <c r="D43" s="8">
        <f t="shared" si="1"/>
        <v>8.4039861204935479E-3</v>
      </c>
      <c r="E43" s="8">
        <f t="shared" si="2"/>
        <v>0.11077420216249999</v>
      </c>
      <c r="F43" s="8">
        <f t="shared" si="3"/>
        <v>0.14256632370858868</v>
      </c>
      <c r="G43" s="8">
        <f t="shared" si="4"/>
        <v>4.6384931188409681E-2</v>
      </c>
      <c r="H43" s="8">
        <f t="shared" si="5"/>
        <v>0.36684285636225811</v>
      </c>
      <c r="I43" s="8">
        <f t="shared" si="6"/>
        <v>8.2942003184822574E-2</v>
      </c>
      <c r="J43" s="8">
        <f t="shared" si="7"/>
        <v>2.4859414625467743E-2</v>
      </c>
      <c r="K43" s="8">
        <f t="shared" si="8"/>
        <v>0.22578126871908069</v>
      </c>
      <c r="L43" s="8">
        <f t="shared" si="9"/>
        <v>3.2329765066498387E-2</v>
      </c>
      <c r="M43" s="8">
        <f t="shared" si="10"/>
        <v>7.0654038988612906E-3</v>
      </c>
      <c r="N43" s="8">
        <f t="shared" si="11"/>
        <v>0.10531469441120968</v>
      </c>
      <c r="O43" s="8">
        <f t="shared" si="12"/>
        <v>0.1967144184137741</v>
      </c>
      <c r="P43" s="8">
        <f t="shared" si="13"/>
        <v>4.5773484295925803E-7</v>
      </c>
      <c r="Q43" s="8">
        <f t="shared" si="14"/>
        <v>3.4862588869983877E-2</v>
      </c>
      <c r="R43" s="8">
        <f t="shared" si="15"/>
        <v>1</v>
      </c>
      <c r="S43" s="8">
        <f t="shared" si="16"/>
        <v>0.84611669190467742</v>
      </c>
      <c r="T43" s="8">
        <f t="shared" si="17"/>
        <v>0.62390526717451622</v>
      </c>
      <c r="W43" s="7">
        <v>221113</v>
      </c>
      <c r="X43" s="7" t="s">
        <v>133</v>
      </c>
      <c r="Y43" s="364">
        <v>0</v>
      </c>
      <c r="Z43" s="364">
        <v>0</v>
      </c>
      <c r="AA43" s="364">
        <v>0</v>
      </c>
      <c r="AB43" s="364">
        <v>0</v>
      </c>
      <c r="AC43" s="364">
        <v>0</v>
      </c>
      <c r="AD43" s="364">
        <v>0</v>
      </c>
      <c r="AE43" s="364">
        <v>0</v>
      </c>
      <c r="AF43" s="364">
        <v>0</v>
      </c>
      <c r="AG43" s="364">
        <v>0</v>
      </c>
      <c r="AH43" s="364">
        <v>0</v>
      </c>
      <c r="AI43" s="364">
        <v>0</v>
      </c>
      <c r="AJ43" s="364">
        <v>0</v>
      </c>
      <c r="AK43" s="364">
        <v>0</v>
      </c>
      <c r="AL43" s="364">
        <v>0</v>
      </c>
      <c r="AM43" s="364">
        <v>0</v>
      </c>
      <c r="AN43" s="364">
        <v>1</v>
      </c>
      <c r="AO43" s="364">
        <v>0</v>
      </c>
      <c r="AP43" s="364">
        <v>0</v>
      </c>
      <c r="AS43" s="7">
        <v>221113</v>
      </c>
      <c r="AT43" s="7" t="s">
        <v>133</v>
      </c>
      <c r="AU43" s="8">
        <v>3.5680766263990325E-2</v>
      </c>
      <c r="AV43" s="8">
        <v>8.4039861204935479E-3</v>
      </c>
      <c r="AW43" s="8">
        <v>0.11077420216249999</v>
      </c>
      <c r="AX43" s="8">
        <v>0.14256632370858868</v>
      </c>
      <c r="AY43" s="8">
        <v>4.6384931188409681E-2</v>
      </c>
      <c r="AZ43" s="8">
        <v>0.36684285636225811</v>
      </c>
      <c r="BA43" s="8">
        <v>8.2942003184822574E-2</v>
      </c>
      <c r="BB43" s="8">
        <v>2.4859414625467743E-2</v>
      </c>
      <c r="BC43" s="8">
        <v>0.22578126871908069</v>
      </c>
      <c r="BD43" s="8">
        <v>3.2329765066498387E-2</v>
      </c>
      <c r="BE43" s="8">
        <v>7.0654038988612906E-3</v>
      </c>
      <c r="BF43" s="8">
        <v>0.10531469441120968</v>
      </c>
      <c r="BG43" s="8">
        <v>0.1967144184137741</v>
      </c>
      <c r="BH43" s="8">
        <v>4.5773484295925803E-7</v>
      </c>
      <c r="BI43" s="8">
        <v>3.4862588869983877E-2</v>
      </c>
      <c r="BJ43" s="8">
        <v>1.154857341643871</v>
      </c>
      <c r="BK43" s="8">
        <v>0.84611669190467742</v>
      </c>
      <c r="BL43" s="8">
        <v>0.62390526717451622</v>
      </c>
    </row>
    <row r="44" spans="1:64" x14ac:dyDescent="0.25">
      <c r="A44" s="7">
        <v>221114</v>
      </c>
      <c r="B44" s="7" t="s">
        <v>134</v>
      </c>
      <c r="C44" s="8">
        <f t="shared" si="0"/>
        <v>5.3881241754377425E-2</v>
      </c>
      <c r="D44" s="8">
        <f t="shared" si="1"/>
        <v>1.1534007151525808E-2</v>
      </c>
      <c r="E44" s="8">
        <f t="shared" si="2"/>
        <v>0.16631501380301617</v>
      </c>
      <c r="F44" s="8">
        <f t="shared" si="3"/>
        <v>0.28899659276950002</v>
      </c>
      <c r="G44" s="8">
        <f t="shared" si="4"/>
        <v>8.4143403261256453E-2</v>
      </c>
      <c r="H44" s="8">
        <f t="shared" si="5"/>
        <v>0.69501997693704842</v>
      </c>
      <c r="I44" s="8">
        <f t="shared" si="6"/>
        <v>0.1230025145005484</v>
      </c>
      <c r="J44" s="8">
        <f t="shared" si="7"/>
        <v>3.3391601370225808E-2</v>
      </c>
      <c r="K44" s="8">
        <f t="shared" si="8"/>
        <v>0.32458987558962893</v>
      </c>
      <c r="L44" s="8">
        <f t="shared" si="9"/>
        <v>4.9015391841925805E-2</v>
      </c>
      <c r="M44" s="8">
        <f t="shared" si="10"/>
        <v>9.7119153607362896E-3</v>
      </c>
      <c r="N44" s="8">
        <f t="shared" si="11"/>
        <v>0.16071726910938711</v>
      </c>
      <c r="O44" s="8">
        <f t="shared" si="12"/>
        <v>0.31483510060017744</v>
      </c>
      <c r="P44" s="8">
        <f t="shared" si="13"/>
        <v>4.272556553797742E-7</v>
      </c>
      <c r="Q44" s="8">
        <f t="shared" si="14"/>
        <v>5.6779876660903193E-2</v>
      </c>
      <c r="R44" s="8">
        <f t="shared" si="15"/>
        <v>1</v>
      </c>
      <c r="S44" s="8">
        <f t="shared" si="16"/>
        <v>1.535901908451613</v>
      </c>
      <c r="T44" s="8">
        <f t="shared" si="17"/>
        <v>0.948724314041129</v>
      </c>
      <c r="W44" s="7">
        <v>221114</v>
      </c>
      <c r="X44" s="7" t="s">
        <v>134</v>
      </c>
      <c r="Y44" s="364">
        <v>0</v>
      </c>
      <c r="Z44" s="364">
        <v>0</v>
      </c>
      <c r="AA44" s="364">
        <v>0</v>
      </c>
      <c r="AB44" s="364">
        <v>0</v>
      </c>
      <c r="AC44" s="364">
        <v>0</v>
      </c>
      <c r="AD44" s="364">
        <v>0</v>
      </c>
      <c r="AE44" s="364">
        <v>0</v>
      </c>
      <c r="AF44" s="364">
        <v>0</v>
      </c>
      <c r="AG44" s="364">
        <v>0</v>
      </c>
      <c r="AH44" s="364">
        <v>0</v>
      </c>
      <c r="AI44" s="364">
        <v>0</v>
      </c>
      <c r="AJ44" s="364">
        <v>0</v>
      </c>
      <c r="AK44" s="364">
        <v>0</v>
      </c>
      <c r="AL44" s="364">
        <v>0</v>
      </c>
      <c r="AM44" s="364">
        <v>0</v>
      </c>
      <c r="AN44" s="364">
        <v>1</v>
      </c>
      <c r="AO44" s="364">
        <v>0</v>
      </c>
      <c r="AP44" s="364">
        <v>0</v>
      </c>
      <c r="AS44" s="7">
        <v>221114</v>
      </c>
      <c r="AT44" s="7" t="s">
        <v>134</v>
      </c>
      <c r="AU44" s="8">
        <v>5.3881241754377425E-2</v>
      </c>
      <c r="AV44" s="8">
        <v>1.1534007151525808E-2</v>
      </c>
      <c r="AW44" s="8">
        <v>0.16631501380301617</v>
      </c>
      <c r="AX44" s="8">
        <v>0.28899659276950002</v>
      </c>
      <c r="AY44" s="8">
        <v>8.4143403261256453E-2</v>
      </c>
      <c r="AZ44" s="8">
        <v>0.69501997693704842</v>
      </c>
      <c r="BA44" s="8">
        <v>0.1230025145005484</v>
      </c>
      <c r="BB44" s="8">
        <v>3.3391601370225808E-2</v>
      </c>
      <c r="BC44" s="8">
        <v>0.32458987558962893</v>
      </c>
      <c r="BD44" s="8">
        <v>4.9015391841925805E-2</v>
      </c>
      <c r="BE44" s="8">
        <v>9.7119153607362896E-3</v>
      </c>
      <c r="BF44" s="8">
        <v>0.16071726910938711</v>
      </c>
      <c r="BG44" s="8">
        <v>0.31483510060017744</v>
      </c>
      <c r="BH44" s="8">
        <v>4.272556553797742E-7</v>
      </c>
      <c r="BI44" s="8">
        <v>5.6779876660903193E-2</v>
      </c>
      <c r="BJ44" s="8">
        <v>1.2317302627087097</v>
      </c>
      <c r="BK44" s="8">
        <v>1.535901908451613</v>
      </c>
      <c r="BL44" s="8">
        <v>0.948724314041129</v>
      </c>
    </row>
    <row r="45" spans="1:64" x14ac:dyDescent="0.25">
      <c r="A45" s="7">
        <v>221115</v>
      </c>
      <c r="B45" s="7" t="s">
        <v>135</v>
      </c>
      <c r="C45" s="8">
        <f t="shared" si="0"/>
        <v>7.9028359217399993E-2</v>
      </c>
      <c r="D45" s="8">
        <f t="shared" si="1"/>
        <v>9.1297191126300005E-3</v>
      </c>
      <c r="E45" s="8">
        <f t="shared" si="2"/>
        <v>0.149132456798</v>
      </c>
      <c r="F45" s="8">
        <f t="shared" si="3"/>
        <v>0.42227996329900003</v>
      </c>
      <c r="G45" s="8">
        <f t="shared" si="4"/>
        <v>7.7983898980700003E-2</v>
      </c>
      <c r="H45" s="8">
        <f t="shared" si="5"/>
        <v>0.41343261539300002</v>
      </c>
      <c r="I45" s="8">
        <f t="shared" si="6"/>
        <v>0.15397609731699999</v>
      </c>
      <c r="J45" s="8">
        <f t="shared" si="7"/>
        <v>2.4071782390100001E-2</v>
      </c>
      <c r="K45" s="8">
        <f t="shared" si="8"/>
        <v>0.13952054249699999</v>
      </c>
      <c r="L45" s="8">
        <f t="shared" si="9"/>
        <v>7.0497322784999997E-2</v>
      </c>
      <c r="M45" s="8">
        <f t="shared" si="10"/>
        <v>7.40997371028E-3</v>
      </c>
      <c r="N45" s="8">
        <f t="shared" si="11"/>
        <v>0.16938380490800001</v>
      </c>
      <c r="O45" s="8">
        <f t="shared" si="12"/>
        <v>0.67437321158200003</v>
      </c>
      <c r="P45" s="8">
        <f t="shared" si="13"/>
        <v>7.7476066167299997E-7</v>
      </c>
      <c r="Q45" s="8">
        <f t="shared" si="14"/>
        <v>0.117781197344</v>
      </c>
      <c r="R45" s="8">
        <f t="shared" si="15"/>
        <v>1.2372905351300001</v>
      </c>
      <c r="S45" s="8">
        <f t="shared" si="16"/>
        <v>1.9136964776700001</v>
      </c>
      <c r="T45" s="8">
        <f t="shared" si="17"/>
        <v>1.3175684221999999</v>
      </c>
      <c r="W45" s="7">
        <v>221115</v>
      </c>
      <c r="X45" s="7" t="s">
        <v>135</v>
      </c>
      <c r="Y45" s="364">
        <v>7.9028359217399993E-2</v>
      </c>
      <c r="Z45" s="364">
        <v>9.1297191126300005E-3</v>
      </c>
      <c r="AA45" s="364">
        <v>0.149132456798</v>
      </c>
      <c r="AB45" s="364">
        <v>0.42227996329900003</v>
      </c>
      <c r="AC45" s="364">
        <v>7.7983898980700003E-2</v>
      </c>
      <c r="AD45" s="364">
        <v>0.41343261539300002</v>
      </c>
      <c r="AE45" s="364">
        <v>0.15397609731699999</v>
      </c>
      <c r="AF45" s="364">
        <v>2.4071782390100001E-2</v>
      </c>
      <c r="AG45" s="364">
        <v>0.13952054249699999</v>
      </c>
      <c r="AH45" s="364">
        <v>7.0497322784999997E-2</v>
      </c>
      <c r="AI45" s="364">
        <v>7.40997371028E-3</v>
      </c>
      <c r="AJ45" s="364">
        <v>0.16938380490800001</v>
      </c>
      <c r="AK45" s="364">
        <v>0.67437321158200003</v>
      </c>
      <c r="AL45" s="364">
        <v>7.7476066167299997E-7</v>
      </c>
      <c r="AM45" s="364">
        <v>0.117781197344</v>
      </c>
      <c r="AN45" s="364">
        <v>1.2372905351300001</v>
      </c>
      <c r="AO45" s="364">
        <v>1.9136964776700001</v>
      </c>
      <c r="AP45" s="364">
        <v>1.3175684221999999</v>
      </c>
      <c r="AS45" s="7">
        <v>221115</v>
      </c>
      <c r="AT45" s="7" t="s">
        <v>135</v>
      </c>
      <c r="AU45" s="8">
        <v>5.9208933522682257E-2</v>
      </c>
      <c r="AV45" s="8">
        <v>1.2593766885176293E-2</v>
      </c>
      <c r="AW45" s="8">
        <v>0.1764502025912581</v>
      </c>
      <c r="AX45" s="8">
        <v>0.16742797908662904</v>
      </c>
      <c r="AY45" s="8">
        <v>4.8627776914079351E-2</v>
      </c>
      <c r="AZ45" s="8">
        <v>0.37193680524076761</v>
      </c>
      <c r="BA45" s="8">
        <v>0.13752055753067743</v>
      </c>
      <c r="BB45" s="8">
        <v>3.7434959343585483E-2</v>
      </c>
      <c r="BC45" s="8">
        <v>0.35639275421772582</v>
      </c>
      <c r="BD45" s="8">
        <v>5.3855428556793553E-2</v>
      </c>
      <c r="BE45" s="8">
        <v>1.0583389854324516E-2</v>
      </c>
      <c r="BF45" s="8">
        <v>0.16926837530091934</v>
      </c>
      <c r="BG45" s="8">
        <v>0.34806445721709706</v>
      </c>
      <c r="BH45" s="8">
        <v>1.1328141676051773E-6</v>
      </c>
      <c r="BI45" s="8">
        <v>6.0790901940645195E-2</v>
      </c>
      <c r="BJ45" s="8">
        <v>1.2482512900959679</v>
      </c>
      <c r="BK45" s="8">
        <v>1.104123206402581</v>
      </c>
      <c r="BL45" s="8">
        <v>1.0474789162533871</v>
      </c>
    </row>
    <row r="46" spans="1:64" x14ac:dyDescent="0.25">
      <c r="A46" s="7">
        <v>221116</v>
      </c>
      <c r="B46" s="7" t="s">
        <v>136</v>
      </c>
      <c r="C46" s="8">
        <f t="shared" si="0"/>
        <v>0</v>
      </c>
      <c r="D46" s="8">
        <f t="shared" si="1"/>
        <v>0</v>
      </c>
      <c r="E46" s="8">
        <f t="shared" si="2"/>
        <v>0</v>
      </c>
      <c r="F46" s="8">
        <f t="shared" si="3"/>
        <v>0</v>
      </c>
      <c r="G46" s="8">
        <f t="shared" si="4"/>
        <v>0</v>
      </c>
      <c r="H46" s="8">
        <f t="shared" si="5"/>
        <v>0</v>
      </c>
      <c r="I46" s="8">
        <f t="shared" si="6"/>
        <v>0</v>
      </c>
      <c r="J46" s="8">
        <f t="shared" si="7"/>
        <v>0</v>
      </c>
      <c r="K46" s="8">
        <f t="shared" si="8"/>
        <v>0</v>
      </c>
      <c r="L46" s="8">
        <f t="shared" si="9"/>
        <v>0</v>
      </c>
      <c r="M46" s="8">
        <f t="shared" si="10"/>
        <v>0</v>
      </c>
      <c r="N46" s="8">
        <f t="shared" si="11"/>
        <v>0</v>
      </c>
      <c r="O46" s="8">
        <f t="shared" si="12"/>
        <v>0</v>
      </c>
      <c r="P46" s="8">
        <f t="shared" si="13"/>
        <v>0</v>
      </c>
      <c r="Q46" s="8">
        <f t="shared" si="14"/>
        <v>0</v>
      </c>
      <c r="R46" s="8">
        <f t="shared" si="15"/>
        <v>1</v>
      </c>
      <c r="S46" s="8">
        <f t="shared" si="16"/>
        <v>0</v>
      </c>
      <c r="T46" s="8">
        <f t="shared" si="17"/>
        <v>0</v>
      </c>
      <c r="W46" s="7">
        <v>221116</v>
      </c>
      <c r="X46" s="7" t="s">
        <v>136</v>
      </c>
      <c r="Y46" s="364">
        <v>0</v>
      </c>
      <c r="Z46" s="364">
        <v>0</v>
      </c>
      <c r="AA46" s="364">
        <v>0</v>
      </c>
      <c r="AB46" s="364">
        <v>0</v>
      </c>
      <c r="AC46" s="364">
        <v>0</v>
      </c>
      <c r="AD46" s="364">
        <v>0</v>
      </c>
      <c r="AE46" s="364">
        <v>0</v>
      </c>
      <c r="AF46" s="364">
        <v>0</v>
      </c>
      <c r="AG46" s="364">
        <v>0</v>
      </c>
      <c r="AH46" s="364">
        <v>0</v>
      </c>
      <c r="AI46" s="364">
        <v>0</v>
      </c>
      <c r="AJ46" s="364">
        <v>0</v>
      </c>
      <c r="AK46" s="364">
        <v>0</v>
      </c>
      <c r="AL46" s="364">
        <v>0</v>
      </c>
      <c r="AM46" s="364">
        <v>0</v>
      </c>
      <c r="AN46" s="364">
        <v>1</v>
      </c>
      <c r="AO46" s="364">
        <v>0</v>
      </c>
      <c r="AP46" s="364">
        <v>0</v>
      </c>
      <c r="AS46" s="7">
        <v>221116</v>
      </c>
      <c r="AT46" s="7" t="s">
        <v>136</v>
      </c>
      <c r="AU46" s="8">
        <v>0</v>
      </c>
      <c r="AV46" s="8">
        <v>0</v>
      </c>
      <c r="AW46" s="8">
        <v>0</v>
      </c>
      <c r="AX46" s="8">
        <v>0</v>
      </c>
      <c r="AY46" s="8">
        <v>0</v>
      </c>
      <c r="AZ46" s="8">
        <v>0</v>
      </c>
      <c r="BA46" s="8">
        <v>0</v>
      </c>
      <c r="BB46" s="8">
        <v>0</v>
      </c>
      <c r="BC46" s="8">
        <v>0</v>
      </c>
      <c r="BD46" s="8">
        <v>0</v>
      </c>
      <c r="BE46" s="8">
        <v>0</v>
      </c>
      <c r="BF46" s="8">
        <v>0</v>
      </c>
      <c r="BG46" s="8">
        <v>0</v>
      </c>
      <c r="BH46" s="8">
        <v>0</v>
      </c>
      <c r="BI46" s="8">
        <v>0</v>
      </c>
      <c r="BJ46" s="8">
        <v>1</v>
      </c>
      <c r="BK46" s="8">
        <v>0</v>
      </c>
      <c r="BL46" s="8">
        <v>0</v>
      </c>
    </row>
    <row r="47" spans="1:64" x14ac:dyDescent="0.25">
      <c r="A47" s="7">
        <v>221117</v>
      </c>
      <c r="B47" s="7" t="s">
        <v>137</v>
      </c>
      <c r="C47" s="8">
        <f t="shared" si="0"/>
        <v>5.0528141529591931E-2</v>
      </c>
      <c r="D47" s="8">
        <f t="shared" si="1"/>
        <v>1.0928525521975159E-2</v>
      </c>
      <c r="E47" s="8">
        <f t="shared" si="2"/>
        <v>0.15173780276170967</v>
      </c>
      <c r="F47" s="8">
        <f t="shared" si="3"/>
        <v>0.19411526786369512</v>
      </c>
      <c r="G47" s="8">
        <f t="shared" si="4"/>
        <v>5.6728467620732102E-2</v>
      </c>
      <c r="H47" s="8">
        <f t="shared" si="5"/>
        <v>0.46001801040723234</v>
      </c>
      <c r="I47" s="8">
        <f t="shared" si="6"/>
        <v>0.11395596554803228</v>
      </c>
      <c r="J47" s="8">
        <f t="shared" si="7"/>
        <v>3.166461544294355E-2</v>
      </c>
      <c r="K47" s="8">
        <f t="shared" si="8"/>
        <v>0.2955400231650161</v>
      </c>
      <c r="L47" s="8">
        <f t="shared" si="9"/>
        <v>4.586656517650807E-2</v>
      </c>
      <c r="M47" s="8">
        <f t="shared" si="10"/>
        <v>9.1808409346156462E-3</v>
      </c>
      <c r="N47" s="8">
        <f t="shared" si="11"/>
        <v>0.14627235678085479</v>
      </c>
      <c r="O47" s="8">
        <f t="shared" si="12"/>
        <v>0.29393227466051619</v>
      </c>
      <c r="P47" s="8">
        <f t="shared" si="13"/>
        <v>9.019028708749677E-7</v>
      </c>
      <c r="Q47" s="8">
        <f t="shared" si="14"/>
        <v>5.2694394427354838E-2</v>
      </c>
      <c r="R47" s="8">
        <f t="shared" si="15"/>
        <v>1</v>
      </c>
      <c r="S47" s="8">
        <f t="shared" si="16"/>
        <v>1.1463456168595163</v>
      </c>
      <c r="T47" s="8">
        <f t="shared" si="17"/>
        <v>0.87664447512403232</v>
      </c>
      <c r="W47" s="7">
        <v>221117</v>
      </c>
      <c r="X47" s="7" t="s">
        <v>137</v>
      </c>
      <c r="Y47" s="364">
        <v>0</v>
      </c>
      <c r="Z47" s="364">
        <v>0</v>
      </c>
      <c r="AA47" s="364">
        <v>0</v>
      </c>
      <c r="AB47" s="364">
        <v>0</v>
      </c>
      <c r="AC47" s="364">
        <v>0</v>
      </c>
      <c r="AD47" s="364">
        <v>0</v>
      </c>
      <c r="AE47" s="364">
        <v>0</v>
      </c>
      <c r="AF47" s="364">
        <v>0</v>
      </c>
      <c r="AG47" s="364">
        <v>0</v>
      </c>
      <c r="AH47" s="364">
        <v>0</v>
      </c>
      <c r="AI47" s="364">
        <v>0</v>
      </c>
      <c r="AJ47" s="364">
        <v>0</v>
      </c>
      <c r="AK47" s="364">
        <v>0</v>
      </c>
      <c r="AL47" s="364">
        <v>0</v>
      </c>
      <c r="AM47" s="364">
        <v>0</v>
      </c>
      <c r="AN47" s="364">
        <v>1</v>
      </c>
      <c r="AO47" s="364">
        <v>0</v>
      </c>
      <c r="AP47" s="364">
        <v>0</v>
      </c>
      <c r="AS47" s="7">
        <v>221117</v>
      </c>
      <c r="AT47" s="7" t="s">
        <v>137</v>
      </c>
      <c r="AU47" s="8">
        <v>5.0528141529591931E-2</v>
      </c>
      <c r="AV47" s="8">
        <v>1.0928525521975159E-2</v>
      </c>
      <c r="AW47" s="8">
        <v>0.15173780276170967</v>
      </c>
      <c r="AX47" s="8">
        <v>0.19411526786369512</v>
      </c>
      <c r="AY47" s="8">
        <v>5.6728467620732102E-2</v>
      </c>
      <c r="AZ47" s="8">
        <v>0.46001801040723234</v>
      </c>
      <c r="BA47" s="8">
        <v>0.11395596554803228</v>
      </c>
      <c r="BB47" s="8">
        <v>3.166461544294355E-2</v>
      </c>
      <c r="BC47" s="8">
        <v>0.2955400231650161</v>
      </c>
      <c r="BD47" s="8">
        <v>4.586656517650807E-2</v>
      </c>
      <c r="BE47" s="8">
        <v>9.1808409346156462E-3</v>
      </c>
      <c r="BF47" s="8">
        <v>0.14627235678085479</v>
      </c>
      <c r="BG47" s="8">
        <v>0.29393227466051619</v>
      </c>
      <c r="BH47" s="8">
        <v>9.019028708749677E-7</v>
      </c>
      <c r="BI47" s="8">
        <v>5.2694394427354838E-2</v>
      </c>
      <c r="BJ47" s="8">
        <v>1.2131944698132258</v>
      </c>
      <c r="BK47" s="8">
        <v>1.1463456168595163</v>
      </c>
      <c r="BL47" s="8">
        <v>0.87664447512403232</v>
      </c>
    </row>
    <row r="48" spans="1:64" x14ac:dyDescent="0.25">
      <c r="A48" s="7">
        <v>221118</v>
      </c>
      <c r="B48" s="7" t="s">
        <v>138</v>
      </c>
      <c r="C48" s="8">
        <f t="shared" si="0"/>
        <v>4.4384221544409672E-2</v>
      </c>
      <c r="D48" s="8">
        <f t="shared" si="1"/>
        <v>1.0008132168861287E-2</v>
      </c>
      <c r="E48" s="8">
        <f t="shared" si="2"/>
        <v>0.13704848769467742</v>
      </c>
      <c r="F48" s="8">
        <f t="shared" si="3"/>
        <v>0.13915380453071774</v>
      </c>
      <c r="G48" s="8">
        <f t="shared" si="4"/>
        <v>4.3828843424679027E-2</v>
      </c>
      <c r="H48" s="8">
        <f t="shared" si="5"/>
        <v>0.34136772966222578</v>
      </c>
      <c r="I48" s="8">
        <f t="shared" si="6"/>
        <v>0.10310214537953226</v>
      </c>
      <c r="J48" s="8">
        <f t="shared" si="7"/>
        <v>2.9345948141230652E-2</v>
      </c>
      <c r="K48" s="8">
        <f t="shared" si="8"/>
        <v>0.27481002136940319</v>
      </c>
      <c r="L48" s="8">
        <f t="shared" si="9"/>
        <v>4.047470876150968E-2</v>
      </c>
      <c r="M48" s="8">
        <f t="shared" si="10"/>
        <v>8.426556405409515E-3</v>
      </c>
      <c r="N48" s="8">
        <f t="shared" si="11"/>
        <v>0.1312071345981613</v>
      </c>
      <c r="O48" s="8">
        <f t="shared" si="12"/>
        <v>0.24989819032383878</v>
      </c>
      <c r="P48" s="8">
        <f t="shared" si="13"/>
        <v>6.9849480992464518E-7</v>
      </c>
      <c r="Q48" s="8">
        <f t="shared" si="14"/>
        <v>4.4878317270387075E-2</v>
      </c>
      <c r="R48" s="8">
        <f t="shared" si="15"/>
        <v>1</v>
      </c>
      <c r="S48" s="8">
        <f t="shared" si="16"/>
        <v>0.89531650665016127</v>
      </c>
      <c r="T48" s="8">
        <f t="shared" si="17"/>
        <v>0.77822585682564538</v>
      </c>
      <c r="W48" s="7">
        <v>221118</v>
      </c>
      <c r="X48" s="7" t="s">
        <v>138</v>
      </c>
      <c r="Y48" s="364">
        <v>0</v>
      </c>
      <c r="Z48" s="364">
        <v>0</v>
      </c>
      <c r="AA48" s="364">
        <v>0</v>
      </c>
      <c r="AB48" s="364">
        <v>0</v>
      </c>
      <c r="AC48" s="364">
        <v>0</v>
      </c>
      <c r="AD48" s="364">
        <v>0</v>
      </c>
      <c r="AE48" s="364">
        <v>0</v>
      </c>
      <c r="AF48" s="364">
        <v>0</v>
      </c>
      <c r="AG48" s="364">
        <v>0</v>
      </c>
      <c r="AH48" s="364">
        <v>0</v>
      </c>
      <c r="AI48" s="364">
        <v>0</v>
      </c>
      <c r="AJ48" s="364">
        <v>0</v>
      </c>
      <c r="AK48" s="364">
        <v>0</v>
      </c>
      <c r="AL48" s="364">
        <v>0</v>
      </c>
      <c r="AM48" s="364">
        <v>0</v>
      </c>
      <c r="AN48" s="364">
        <v>1</v>
      </c>
      <c r="AO48" s="364">
        <v>0</v>
      </c>
      <c r="AP48" s="364">
        <v>0</v>
      </c>
      <c r="AS48" s="7">
        <v>221118</v>
      </c>
      <c r="AT48" s="7" t="s">
        <v>138</v>
      </c>
      <c r="AU48" s="8">
        <v>4.4384221544409672E-2</v>
      </c>
      <c r="AV48" s="8">
        <v>1.0008132168861287E-2</v>
      </c>
      <c r="AW48" s="8">
        <v>0.13704848769467742</v>
      </c>
      <c r="AX48" s="8">
        <v>0.13915380453071774</v>
      </c>
      <c r="AY48" s="8">
        <v>4.3828843424679027E-2</v>
      </c>
      <c r="AZ48" s="8">
        <v>0.34136772966222578</v>
      </c>
      <c r="BA48" s="8">
        <v>0.10310214537953226</v>
      </c>
      <c r="BB48" s="8">
        <v>2.9345948141230652E-2</v>
      </c>
      <c r="BC48" s="8">
        <v>0.27481002136940319</v>
      </c>
      <c r="BD48" s="8">
        <v>4.047470876150968E-2</v>
      </c>
      <c r="BE48" s="8">
        <v>8.426556405409515E-3</v>
      </c>
      <c r="BF48" s="8">
        <v>0.1312071345981613</v>
      </c>
      <c r="BG48" s="8">
        <v>0.24989819032383878</v>
      </c>
      <c r="BH48" s="8">
        <v>6.9849480992464518E-7</v>
      </c>
      <c r="BI48" s="8">
        <v>4.4878317270387075E-2</v>
      </c>
      <c r="BJ48" s="8">
        <v>1.1914408414077418</v>
      </c>
      <c r="BK48" s="8">
        <v>0.89531650665016127</v>
      </c>
      <c r="BL48" s="8">
        <v>0.77822585682564538</v>
      </c>
    </row>
    <row r="49" spans="1:64" x14ac:dyDescent="0.25">
      <c r="A49" s="7">
        <v>221121</v>
      </c>
      <c r="B49" s="7" t="s">
        <v>139</v>
      </c>
      <c r="C49" s="8">
        <f t="shared" si="0"/>
        <v>4.4114863486220963E-2</v>
      </c>
      <c r="D49" s="8">
        <f t="shared" si="1"/>
        <v>9.9993133461951621E-3</v>
      </c>
      <c r="E49" s="8">
        <f t="shared" si="2"/>
        <v>0.13385000324730642</v>
      </c>
      <c r="F49" s="8">
        <f t="shared" si="3"/>
        <v>0.14745279681810486</v>
      </c>
      <c r="G49" s="8">
        <f t="shared" si="4"/>
        <v>4.9577600540575799E-2</v>
      </c>
      <c r="H49" s="8">
        <f t="shared" si="5"/>
        <v>0.36695322500219357</v>
      </c>
      <c r="I49" s="8">
        <f t="shared" si="6"/>
        <v>0.10269574062609678</v>
      </c>
      <c r="J49" s="8">
        <f t="shared" si="7"/>
        <v>2.9571594975306453E-2</v>
      </c>
      <c r="K49" s="8">
        <f t="shared" si="8"/>
        <v>0.26796739303483874</v>
      </c>
      <c r="L49" s="8">
        <f t="shared" si="9"/>
        <v>4.0049914250561293E-2</v>
      </c>
      <c r="M49" s="8">
        <f t="shared" si="10"/>
        <v>8.3947469285088703E-3</v>
      </c>
      <c r="N49" s="8">
        <f t="shared" si="11"/>
        <v>0.12846555578685481</v>
      </c>
      <c r="O49" s="8">
        <f t="shared" si="12"/>
        <v>0.25079624256670968</v>
      </c>
      <c r="P49" s="8">
        <f t="shared" si="13"/>
        <v>7.970413745104517E-7</v>
      </c>
      <c r="Q49" s="8">
        <f t="shared" si="14"/>
        <v>4.4178476863129035E-2</v>
      </c>
      <c r="R49" s="8">
        <f t="shared" si="15"/>
        <v>1</v>
      </c>
      <c r="S49" s="8">
        <f t="shared" si="16"/>
        <v>0.93495297719919346</v>
      </c>
      <c r="T49" s="8">
        <f t="shared" si="17"/>
        <v>0.77120408347532265</v>
      </c>
      <c r="W49" s="7">
        <v>221121</v>
      </c>
      <c r="X49" s="7" t="s">
        <v>139</v>
      </c>
      <c r="Y49" s="364">
        <v>0</v>
      </c>
      <c r="Z49" s="364">
        <v>0</v>
      </c>
      <c r="AA49" s="364">
        <v>0</v>
      </c>
      <c r="AB49" s="364">
        <v>0</v>
      </c>
      <c r="AC49" s="364">
        <v>0</v>
      </c>
      <c r="AD49" s="364">
        <v>0</v>
      </c>
      <c r="AE49" s="364">
        <v>0</v>
      </c>
      <c r="AF49" s="364">
        <v>0</v>
      </c>
      <c r="AG49" s="364">
        <v>0</v>
      </c>
      <c r="AH49" s="364">
        <v>0</v>
      </c>
      <c r="AI49" s="364">
        <v>0</v>
      </c>
      <c r="AJ49" s="364">
        <v>0</v>
      </c>
      <c r="AK49" s="364">
        <v>0</v>
      </c>
      <c r="AL49" s="364">
        <v>0</v>
      </c>
      <c r="AM49" s="364">
        <v>0</v>
      </c>
      <c r="AN49" s="364">
        <v>1</v>
      </c>
      <c r="AO49" s="364">
        <v>0</v>
      </c>
      <c r="AP49" s="364">
        <v>0</v>
      </c>
      <c r="AS49" s="7">
        <v>221121</v>
      </c>
      <c r="AT49" s="7" t="s">
        <v>139</v>
      </c>
      <c r="AU49" s="8">
        <v>4.4114863486220963E-2</v>
      </c>
      <c r="AV49" s="8">
        <v>9.9993133461951621E-3</v>
      </c>
      <c r="AW49" s="8">
        <v>0.13385000324730642</v>
      </c>
      <c r="AX49" s="8">
        <v>0.14745279681810486</v>
      </c>
      <c r="AY49" s="8">
        <v>4.9577600540575799E-2</v>
      </c>
      <c r="AZ49" s="8">
        <v>0.36695322500219357</v>
      </c>
      <c r="BA49" s="8">
        <v>0.10269574062609678</v>
      </c>
      <c r="BB49" s="8">
        <v>2.9571594975306453E-2</v>
      </c>
      <c r="BC49" s="8">
        <v>0.26796739303483874</v>
      </c>
      <c r="BD49" s="8">
        <v>4.0049914250561293E-2</v>
      </c>
      <c r="BE49" s="8">
        <v>8.3947469285088703E-3</v>
      </c>
      <c r="BF49" s="8">
        <v>0.12846555578685481</v>
      </c>
      <c r="BG49" s="8">
        <v>0.25079624256670968</v>
      </c>
      <c r="BH49" s="8">
        <v>7.970413745104517E-7</v>
      </c>
      <c r="BI49" s="8">
        <v>4.4178476863129035E-2</v>
      </c>
      <c r="BJ49" s="8">
        <v>1.187964180079516</v>
      </c>
      <c r="BK49" s="8">
        <v>0.93495297719919346</v>
      </c>
      <c r="BL49" s="8">
        <v>0.77120408347532265</v>
      </c>
    </row>
    <row r="50" spans="1:64" x14ac:dyDescent="0.25">
      <c r="A50" s="7">
        <v>221122</v>
      </c>
      <c r="B50" s="7" t="s">
        <v>140</v>
      </c>
      <c r="C50" s="8">
        <f t="shared" si="0"/>
        <v>7.8976982259599995E-2</v>
      </c>
      <c r="D50" s="8">
        <f t="shared" si="1"/>
        <v>9.1157239069099994E-3</v>
      </c>
      <c r="E50" s="8">
        <f t="shared" si="2"/>
        <v>0.15138247596099999</v>
      </c>
      <c r="F50" s="8">
        <f t="shared" si="3"/>
        <v>0.37846131544200001</v>
      </c>
      <c r="G50" s="8">
        <f t="shared" si="4"/>
        <v>6.9423236109500006E-2</v>
      </c>
      <c r="H50" s="8">
        <f t="shared" si="5"/>
        <v>0.38386058275500001</v>
      </c>
      <c r="I50" s="8">
        <f t="shared" si="6"/>
        <v>0.14888308701200001</v>
      </c>
      <c r="J50" s="8">
        <f t="shared" si="7"/>
        <v>2.3254148173099998E-2</v>
      </c>
      <c r="K50" s="8">
        <f t="shared" si="8"/>
        <v>0.13797218932999999</v>
      </c>
      <c r="L50" s="8">
        <f t="shared" si="9"/>
        <v>7.0282214701800003E-2</v>
      </c>
      <c r="M50" s="8">
        <f t="shared" si="10"/>
        <v>7.3854382985000001E-3</v>
      </c>
      <c r="N50" s="8">
        <f t="shared" si="11"/>
        <v>0.17161476894399999</v>
      </c>
      <c r="O50" s="8">
        <f t="shared" si="12"/>
        <v>0.67565911508499998</v>
      </c>
      <c r="P50" s="8">
        <f t="shared" si="13"/>
        <v>8.6868043244799996E-7</v>
      </c>
      <c r="Q50" s="8">
        <f t="shared" si="14"/>
        <v>0.121706533518</v>
      </c>
      <c r="R50" s="8">
        <f t="shared" si="15"/>
        <v>1.2394751821300001</v>
      </c>
      <c r="S50" s="8">
        <f t="shared" si="16"/>
        <v>1.83174513431</v>
      </c>
      <c r="T50" s="8">
        <f t="shared" si="17"/>
        <v>1.31010942451</v>
      </c>
      <c r="W50" s="7">
        <v>221122</v>
      </c>
      <c r="X50" s="7" t="s">
        <v>140</v>
      </c>
      <c r="Y50" s="364">
        <v>7.8976982259599995E-2</v>
      </c>
      <c r="Z50" s="364">
        <v>9.1157239069099994E-3</v>
      </c>
      <c r="AA50" s="364">
        <v>0.15138247596099999</v>
      </c>
      <c r="AB50" s="364">
        <v>0.37846131544200001</v>
      </c>
      <c r="AC50" s="364">
        <v>6.9423236109500006E-2</v>
      </c>
      <c r="AD50" s="364">
        <v>0.38386058275500001</v>
      </c>
      <c r="AE50" s="364">
        <v>0.14888308701200001</v>
      </c>
      <c r="AF50" s="364">
        <v>2.3254148173099998E-2</v>
      </c>
      <c r="AG50" s="364">
        <v>0.13797218932999999</v>
      </c>
      <c r="AH50" s="364">
        <v>7.0282214701800003E-2</v>
      </c>
      <c r="AI50" s="364">
        <v>7.3854382985000001E-3</v>
      </c>
      <c r="AJ50" s="364">
        <v>0.17161476894399999</v>
      </c>
      <c r="AK50" s="364">
        <v>0.67565911508499998</v>
      </c>
      <c r="AL50" s="364">
        <v>8.6868043244799996E-7</v>
      </c>
      <c r="AM50" s="364">
        <v>0.121706533518</v>
      </c>
      <c r="AN50" s="364">
        <v>1.2394751821300001</v>
      </c>
      <c r="AO50" s="364">
        <v>1.83174513431</v>
      </c>
      <c r="AP50" s="364">
        <v>1.31010942451</v>
      </c>
      <c r="AS50" s="7">
        <v>221122</v>
      </c>
      <c r="AT50" s="7" t="s">
        <v>140</v>
      </c>
      <c r="AU50" s="8">
        <v>0.10281929213731772</v>
      </c>
      <c r="AV50" s="8">
        <v>1.9046295317102901E-2</v>
      </c>
      <c r="AW50" s="8">
        <v>0.307678809016113</v>
      </c>
      <c r="AX50" s="8">
        <v>0.64669196830727427</v>
      </c>
      <c r="AY50" s="8">
        <v>0.17118301091680971</v>
      </c>
      <c r="AZ50" s="8">
        <v>1.5067125039751297</v>
      </c>
      <c r="BA50" s="8">
        <v>0.2225846004985968</v>
      </c>
      <c r="BB50" s="8">
        <v>5.3598290649790353E-2</v>
      </c>
      <c r="BC50" s="8">
        <v>0.5651998080246291</v>
      </c>
      <c r="BD50" s="8">
        <v>9.2567224066456441E-2</v>
      </c>
      <c r="BE50" s="8">
        <v>1.5869575025698385E-2</v>
      </c>
      <c r="BF50" s="8">
        <v>0.29974689079341937</v>
      </c>
      <c r="BG50" s="8">
        <v>0.67566109338733837</v>
      </c>
      <c r="BH50" s="8">
        <v>6.6066080408888742E-7</v>
      </c>
      <c r="BI50" s="8">
        <v>0.12170621738003233</v>
      </c>
      <c r="BJ50" s="8">
        <v>1.4295460093740322</v>
      </c>
      <c r="BK50" s="8">
        <v>3.3245890961027418</v>
      </c>
      <c r="BL50" s="8">
        <v>1.841381086269839</v>
      </c>
    </row>
    <row r="51" spans="1:64" x14ac:dyDescent="0.25">
      <c r="A51" s="7">
        <v>221210</v>
      </c>
      <c r="B51" s="7" t="s">
        <v>141</v>
      </c>
      <c r="C51" s="8">
        <f t="shared" si="0"/>
        <v>6.0934013782499998E-2</v>
      </c>
      <c r="D51" s="8">
        <f t="shared" si="1"/>
        <v>7.8457378143599998E-3</v>
      </c>
      <c r="E51" s="8">
        <f t="shared" si="2"/>
        <v>0.14115708521699999</v>
      </c>
      <c r="F51" s="8">
        <f t="shared" si="3"/>
        <v>0.19751283153800001</v>
      </c>
      <c r="G51" s="8">
        <f t="shared" si="4"/>
        <v>3.19013233449E-2</v>
      </c>
      <c r="H51" s="8">
        <f t="shared" si="5"/>
        <v>0.229561246606</v>
      </c>
      <c r="I51" s="8">
        <f t="shared" si="6"/>
        <v>7.6400350685099996E-2</v>
      </c>
      <c r="J51" s="8">
        <f t="shared" si="7"/>
        <v>1.14680337078E-2</v>
      </c>
      <c r="K51" s="8">
        <f t="shared" si="8"/>
        <v>9.3039543203200001E-2</v>
      </c>
      <c r="L51" s="8">
        <f t="shared" si="9"/>
        <v>4.5681257165899998E-2</v>
      </c>
      <c r="M51" s="8">
        <f t="shared" si="10"/>
        <v>5.47420754677E-3</v>
      </c>
      <c r="N51" s="8">
        <f t="shared" si="11"/>
        <v>0.13219820002400001</v>
      </c>
      <c r="O51" s="8">
        <f t="shared" si="12"/>
        <v>0.76747547538399996</v>
      </c>
      <c r="P51" s="8">
        <f t="shared" si="13"/>
        <v>1.8818773798900001E-6</v>
      </c>
      <c r="Q51" s="8">
        <f t="shared" si="14"/>
        <v>0.234732841542</v>
      </c>
      <c r="R51" s="8">
        <f t="shared" si="15"/>
        <v>1.2099368368100001</v>
      </c>
      <c r="S51" s="8">
        <f t="shared" si="16"/>
        <v>1.45897540149</v>
      </c>
      <c r="T51" s="8">
        <f t="shared" si="17"/>
        <v>1.1809079276000001</v>
      </c>
      <c r="W51" s="7">
        <v>221210</v>
      </c>
      <c r="X51" s="7" t="s">
        <v>141</v>
      </c>
      <c r="Y51" s="364">
        <v>6.0934013782499998E-2</v>
      </c>
      <c r="Z51" s="364">
        <v>7.8457378143599998E-3</v>
      </c>
      <c r="AA51" s="364">
        <v>0.14115708521699999</v>
      </c>
      <c r="AB51" s="364">
        <v>0.19751283153800001</v>
      </c>
      <c r="AC51" s="364">
        <v>3.19013233449E-2</v>
      </c>
      <c r="AD51" s="364">
        <v>0.229561246606</v>
      </c>
      <c r="AE51" s="364">
        <v>7.6400350685099996E-2</v>
      </c>
      <c r="AF51" s="364">
        <v>1.14680337078E-2</v>
      </c>
      <c r="AG51" s="364">
        <v>9.3039543203200001E-2</v>
      </c>
      <c r="AH51" s="364">
        <v>4.5681257165899998E-2</v>
      </c>
      <c r="AI51" s="364">
        <v>5.47420754677E-3</v>
      </c>
      <c r="AJ51" s="364">
        <v>0.13219820002400001</v>
      </c>
      <c r="AK51" s="364">
        <v>0.76747547538399996</v>
      </c>
      <c r="AL51" s="364">
        <v>1.8818773798900001E-6</v>
      </c>
      <c r="AM51" s="364">
        <v>0.234732841542</v>
      </c>
      <c r="AN51" s="364">
        <v>1.2099368368100001</v>
      </c>
      <c r="AO51" s="364">
        <v>1.45897540149</v>
      </c>
      <c r="AP51" s="364">
        <v>1.1809079276000001</v>
      </c>
      <c r="AS51" s="7">
        <v>221210</v>
      </c>
      <c r="AT51" s="7" t="s">
        <v>141</v>
      </c>
      <c r="AU51" s="8">
        <v>7.6694301478658036E-2</v>
      </c>
      <c r="AV51" s="8">
        <v>1.6476440137937424E-2</v>
      </c>
      <c r="AW51" s="8">
        <v>0.28315885726604834</v>
      </c>
      <c r="AX51" s="8">
        <v>0.21645123067404362</v>
      </c>
      <c r="AY51" s="8">
        <v>5.0202582055935176E-2</v>
      </c>
      <c r="AZ51" s="8">
        <v>0.51547162142505321</v>
      </c>
      <c r="BA51" s="8">
        <v>0.12246192870172259</v>
      </c>
      <c r="BB51" s="8">
        <v>2.5878424927687098E-2</v>
      </c>
      <c r="BC51" s="8">
        <v>0.3250765542441485</v>
      </c>
      <c r="BD51" s="8">
        <v>6.0966087443656454E-2</v>
      </c>
      <c r="BE51" s="8">
        <v>1.1967010170306935E-2</v>
      </c>
      <c r="BF51" s="8">
        <v>0.2249824566703226</v>
      </c>
      <c r="BG51" s="8">
        <v>0.64369029506154896</v>
      </c>
      <c r="BH51" s="8">
        <v>3.4958046666359039E-6</v>
      </c>
      <c r="BI51" s="8">
        <v>0.19687111670254825</v>
      </c>
      <c r="BJ51" s="8">
        <v>1.3763263730759681</v>
      </c>
      <c r="BK51" s="8">
        <v>1.620835111574032</v>
      </c>
      <c r="BL51" s="8">
        <v>1.3121265852922581</v>
      </c>
    </row>
    <row r="52" spans="1:64" x14ac:dyDescent="0.25">
      <c r="A52" s="7">
        <v>221310</v>
      </c>
      <c r="B52" s="7" t="s">
        <v>142</v>
      </c>
      <c r="C52" s="8">
        <f t="shared" si="0"/>
        <v>6.6869651868300004E-2</v>
      </c>
      <c r="D52" s="8">
        <f t="shared" si="1"/>
        <v>9.0716466539299996E-3</v>
      </c>
      <c r="E52" s="8">
        <f t="shared" si="2"/>
        <v>0.128240613521</v>
      </c>
      <c r="F52" s="8">
        <f t="shared" si="3"/>
        <v>2.9546077028900001E-2</v>
      </c>
      <c r="G52" s="8">
        <f t="shared" si="4"/>
        <v>6.4084383577499996E-3</v>
      </c>
      <c r="H52" s="8">
        <f t="shared" si="5"/>
        <v>4.2099165990399999E-2</v>
      </c>
      <c r="I52" s="8">
        <f t="shared" si="6"/>
        <v>6.2751459210600005E-2</v>
      </c>
      <c r="J52" s="8">
        <f t="shared" si="7"/>
        <v>1.03660945912E-2</v>
      </c>
      <c r="K52" s="8">
        <f t="shared" si="8"/>
        <v>6.7259613891400005E-2</v>
      </c>
      <c r="L52" s="8">
        <f t="shared" si="9"/>
        <v>5.7131351466199999E-2</v>
      </c>
      <c r="M52" s="8">
        <f t="shared" si="10"/>
        <v>7.0710253167699999E-3</v>
      </c>
      <c r="N52" s="8">
        <f t="shared" si="11"/>
        <v>0.134412145935</v>
      </c>
      <c r="O52" s="8">
        <f t="shared" si="12"/>
        <v>0.69510120490000005</v>
      </c>
      <c r="P52" s="8">
        <f t="shared" si="13"/>
        <v>9.9609428227599998E-6</v>
      </c>
      <c r="Q52" s="8">
        <f t="shared" si="14"/>
        <v>0.28762217670500001</v>
      </c>
      <c r="R52" s="8">
        <f t="shared" si="15"/>
        <v>1.2041819120399999</v>
      </c>
      <c r="S52" s="8">
        <f t="shared" si="16"/>
        <v>1.0780536813799999</v>
      </c>
      <c r="T52" s="8">
        <f t="shared" si="17"/>
        <v>1.1403771676900001</v>
      </c>
      <c r="W52" s="7">
        <v>221310</v>
      </c>
      <c r="X52" s="7" t="s">
        <v>142</v>
      </c>
      <c r="Y52" s="364">
        <v>6.6869651868300004E-2</v>
      </c>
      <c r="Z52" s="364">
        <v>9.0716466539299996E-3</v>
      </c>
      <c r="AA52" s="364">
        <v>0.128240613521</v>
      </c>
      <c r="AB52" s="364">
        <v>2.9546077028900001E-2</v>
      </c>
      <c r="AC52" s="364">
        <v>6.4084383577499996E-3</v>
      </c>
      <c r="AD52" s="364">
        <v>4.2099165990399999E-2</v>
      </c>
      <c r="AE52" s="364">
        <v>6.2751459210600005E-2</v>
      </c>
      <c r="AF52" s="364">
        <v>1.03660945912E-2</v>
      </c>
      <c r="AG52" s="364">
        <v>6.7259613891400005E-2</v>
      </c>
      <c r="AH52" s="364">
        <v>5.7131351466199999E-2</v>
      </c>
      <c r="AI52" s="364">
        <v>7.0710253167699999E-3</v>
      </c>
      <c r="AJ52" s="364">
        <v>0.134412145935</v>
      </c>
      <c r="AK52" s="364">
        <v>0.69510120490000005</v>
      </c>
      <c r="AL52" s="364">
        <v>9.9609428227599998E-6</v>
      </c>
      <c r="AM52" s="364">
        <v>0.28762217670500001</v>
      </c>
      <c r="AN52" s="364">
        <v>1.2041819120399999</v>
      </c>
      <c r="AO52" s="364">
        <v>1.0780536813799999</v>
      </c>
      <c r="AP52" s="364">
        <v>1.1403771676900001</v>
      </c>
      <c r="AS52" s="7">
        <v>221310</v>
      </c>
      <c r="AT52" s="7" t="s">
        <v>142</v>
      </c>
      <c r="AU52" s="8">
        <v>8.1265408401980696E-2</v>
      </c>
      <c r="AV52" s="8">
        <v>1.6751421282123067E-2</v>
      </c>
      <c r="AW52" s="8">
        <v>0.27279098732748391</v>
      </c>
      <c r="AX52" s="8">
        <v>6.2177462510804991E-2</v>
      </c>
      <c r="AY52" s="8">
        <v>1.9538760498126612E-2</v>
      </c>
      <c r="AZ52" s="8">
        <v>0.20575111549506619</v>
      </c>
      <c r="BA52" s="8">
        <v>8.0794736021201602E-2</v>
      </c>
      <c r="BB52" s="8">
        <v>2.0463972297127576E-2</v>
      </c>
      <c r="BC52" s="8">
        <v>0.24239061504775969</v>
      </c>
      <c r="BD52" s="8">
        <v>7.0774900153688702E-2</v>
      </c>
      <c r="BE52" s="8">
        <v>1.3488602013105165E-2</v>
      </c>
      <c r="BF52" s="8">
        <v>0.24894283224264516</v>
      </c>
      <c r="BG52" s="8">
        <v>0.68388983684193472</v>
      </c>
      <c r="BH52" s="8">
        <v>8.4348252808195174E-6</v>
      </c>
      <c r="BI52" s="8">
        <v>0.28298203627241919</v>
      </c>
      <c r="BJ52" s="8">
        <v>1.370806204107903</v>
      </c>
      <c r="BK52" s="8">
        <v>1.2713383062456449</v>
      </c>
      <c r="BL52" s="8">
        <v>1.3275202911079029</v>
      </c>
    </row>
    <row r="53" spans="1:64" x14ac:dyDescent="0.25">
      <c r="A53" s="7">
        <v>221320</v>
      </c>
      <c r="B53" s="7" t="s">
        <v>143</v>
      </c>
      <c r="C53" s="8">
        <f t="shared" si="0"/>
        <v>6.7681734451700004E-2</v>
      </c>
      <c r="D53" s="8">
        <f t="shared" si="1"/>
        <v>9.1633895264200006E-3</v>
      </c>
      <c r="E53" s="8">
        <f t="shared" si="2"/>
        <v>0.12597897532399999</v>
      </c>
      <c r="F53" s="8">
        <f t="shared" si="3"/>
        <v>4.7609043409800003E-2</v>
      </c>
      <c r="G53" s="8">
        <f t="shared" si="4"/>
        <v>1.03988942115E-2</v>
      </c>
      <c r="H53" s="8">
        <f t="shared" si="5"/>
        <v>6.4030082611100006E-2</v>
      </c>
      <c r="I53" s="8">
        <f t="shared" si="6"/>
        <v>6.3672021390200007E-2</v>
      </c>
      <c r="J53" s="8">
        <f t="shared" si="7"/>
        <v>1.05208645311E-2</v>
      </c>
      <c r="K53" s="8">
        <f t="shared" si="8"/>
        <v>6.4585023729300001E-2</v>
      </c>
      <c r="L53" s="8">
        <f t="shared" si="9"/>
        <v>5.7973517643499999E-2</v>
      </c>
      <c r="M53" s="8">
        <f t="shared" si="10"/>
        <v>7.1458405432100001E-3</v>
      </c>
      <c r="N53" s="8">
        <f t="shared" si="11"/>
        <v>0.132669064985</v>
      </c>
      <c r="O53" s="8">
        <f t="shared" si="12"/>
        <v>0.695131474405</v>
      </c>
      <c r="P53" s="8">
        <f t="shared" si="13"/>
        <v>6.2025109932399999E-6</v>
      </c>
      <c r="Q53" s="8">
        <f t="shared" si="14"/>
        <v>0.28653522924199998</v>
      </c>
      <c r="R53" s="8">
        <f t="shared" si="15"/>
        <v>1.2028240992999999</v>
      </c>
      <c r="S53" s="8">
        <f t="shared" si="16"/>
        <v>1.12203802023</v>
      </c>
      <c r="T53" s="8">
        <f t="shared" si="17"/>
        <v>1.1387779096499999</v>
      </c>
      <c r="W53" s="7">
        <v>221320</v>
      </c>
      <c r="X53" s="7" t="s">
        <v>143</v>
      </c>
      <c r="Y53" s="364">
        <v>6.7681734451700004E-2</v>
      </c>
      <c r="Z53" s="364">
        <v>9.1633895264200006E-3</v>
      </c>
      <c r="AA53" s="364">
        <v>0.12597897532399999</v>
      </c>
      <c r="AB53" s="364">
        <v>4.7609043409800003E-2</v>
      </c>
      <c r="AC53" s="364">
        <v>1.03988942115E-2</v>
      </c>
      <c r="AD53" s="364">
        <v>6.4030082611100006E-2</v>
      </c>
      <c r="AE53" s="364">
        <v>6.3672021390200007E-2</v>
      </c>
      <c r="AF53" s="364">
        <v>1.05208645311E-2</v>
      </c>
      <c r="AG53" s="364">
        <v>6.4585023729300001E-2</v>
      </c>
      <c r="AH53" s="364">
        <v>5.7973517643499999E-2</v>
      </c>
      <c r="AI53" s="364">
        <v>7.1458405432100001E-3</v>
      </c>
      <c r="AJ53" s="364">
        <v>0.132669064985</v>
      </c>
      <c r="AK53" s="364">
        <v>0.695131474405</v>
      </c>
      <c r="AL53" s="364">
        <v>6.2025109932399999E-6</v>
      </c>
      <c r="AM53" s="364">
        <v>0.28653522924199998</v>
      </c>
      <c r="AN53" s="364">
        <v>1.2028240992999999</v>
      </c>
      <c r="AO53" s="364">
        <v>1.12203802023</v>
      </c>
      <c r="AP53" s="364">
        <v>1.1387779096499999</v>
      </c>
      <c r="AS53" s="7">
        <v>221320</v>
      </c>
      <c r="AT53" s="7" t="s">
        <v>143</v>
      </c>
      <c r="AU53" s="8">
        <v>5.5352151954911291E-2</v>
      </c>
      <c r="AV53" s="8">
        <v>1.242665658363855E-2</v>
      </c>
      <c r="AW53" s="8">
        <v>0.18397779193332262</v>
      </c>
      <c r="AX53" s="8">
        <v>4.2876440251156459E-2</v>
      </c>
      <c r="AY53" s="8">
        <v>1.4639222324869682E-2</v>
      </c>
      <c r="AZ53" s="8">
        <v>0.13737900977015483</v>
      </c>
      <c r="BA53" s="8">
        <v>5.6499827845670959E-2</v>
      </c>
      <c r="BB53" s="8">
        <v>1.5476935938206451E-2</v>
      </c>
      <c r="BC53" s="8">
        <v>0.16679821227638875</v>
      </c>
      <c r="BD53" s="8">
        <v>4.8400247923827425E-2</v>
      </c>
      <c r="BE53" s="8">
        <v>1.0037926672420001E-2</v>
      </c>
      <c r="BF53" s="8">
        <v>0.16756407825466132</v>
      </c>
      <c r="BG53" s="8">
        <v>0.42604730771903204</v>
      </c>
      <c r="BH53" s="8">
        <v>4.4436020514445161E-6</v>
      </c>
      <c r="BI53" s="8">
        <v>0.17561722988245168</v>
      </c>
      <c r="BJ53" s="8">
        <v>1.2517566004714518</v>
      </c>
      <c r="BK53" s="8">
        <v>0.8077995110559677</v>
      </c>
      <c r="BL53" s="8">
        <v>0.85167820186677434</v>
      </c>
    </row>
    <row r="54" spans="1:64" x14ac:dyDescent="0.25">
      <c r="A54" s="7">
        <v>221330</v>
      </c>
      <c r="B54" s="7" t="s">
        <v>144</v>
      </c>
      <c r="C54" s="8">
        <f t="shared" si="0"/>
        <v>3.2081780741730646E-2</v>
      </c>
      <c r="D54" s="8">
        <f t="shared" si="1"/>
        <v>7.8851950955145158E-3</v>
      </c>
      <c r="E54" s="8">
        <f t="shared" si="2"/>
        <v>0.11023938770698385</v>
      </c>
      <c r="F54" s="8">
        <f t="shared" si="3"/>
        <v>1.7846213999340162E-2</v>
      </c>
      <c r="G54" s="8">
        <f t="shared" si="4"/>
        <v>7.1293298076137096E-3</v>
      </c>
      <c r="H54" s="8">
        <f t="shared" si="5"/>
        <v>6.7597003126767738E-2</v>
      </c>
      <c r="I54" s="8">
        <f t="shared" si="6"/>
        <v>3.2354975651085485E-2</v>
      </c>
      <c r="J54" s="8">
        <f t="shared" si="7"/>
        <v>9.7912523962822573E-3</v>
      </c>
      <c r="K54" s="8">
        <f t="shared" si="8"/>
        <v>0.10437411754874194</v>
      </c>
      <c r="L54" s="8">
        <f t="shared" si="9"/>
        <v>2.8230604582593549E-2</v>
      </c>
      <c r="M54" s="8">
        <f t="shared" si="10"/>
        <v>6.4099362658033877E-3</v>
      </c>
      <c r="N54" s="8">
        <f t="shared" si="11"/>
        <v>9.8474983680435474E-2</v>
      </c>
      <c r="O54" s="8">
        <f t="shared" si="12"/>
        <v>0.22422836342870961</v>
      </c>
      <c r="P54" s="8">
        <f t="shared" si="13"/>
        <v>3.6694651863033876E-6</v>
      </c>
      <c r="Q54" s="8">
        <f t="shared" si="14"/>
        <v>9.3202650014096791E-2</v>
      </c>
      <c r="R54" s="8">
        <f t="shared" si="15"/>
        <v>1</v>
      </c>
      <c r="S54" s="8">
        <f t="shared" si="16"/>
        <v>0.41515319209516133</v>
      </c>
      <c r="T54" s="8">
        <f t="shared" si="17"/>
        <v>0.4691009907575806</v>
      </c>
      <c r="W54" s="7">
        <v>221330</v>
      </c>
      <c r="X54" s="7" t="s">
        <v>144</v>
      </c>
      <c r="Y54" s="364">
        <v>0</v>
      </c>
      <c r="Z54" s="364">
        <v>0</v>
      </c>
      <c r="AA54" s="364">
        <v>0</v>
      </c>
      <c r="AB54" s="364">
        <v>0</v>
      </c>
      <c r="AC54" s="364">
        <v>0</v>
      </c>
      <c r="AD54" s="364">
        <v>0</v>
      </c>
      <c r="AE54" s="364">
        <v>0</v>
      </c>
      <c r="AF54" s="364">
        <v>0</v>
      </c>
      <c r="AG54" s="364">
        <v>0</v>
      </c>
      <c r="AH54" s="364">
        <v>0</v>
      </c>
      <c r="AI54" s="364">
        <v>0</v>
      </c>
      <c r="AJ54" s="364">
        <v>0</v>
      </c>
      <c r="AK54" s="364">
        <v>0</v>
      </c>
      <c r="AL54" s="364">
        <v>0</v>
      </c>
      <c r="AM54" s="364">
        <v>0</v>
      </c>
      <c r="AN54" s="364">
        <v>1</v>
      </c>
      <c r="AO54" s="364">
        <v>0</v>
      </c>
      <c r="AP54" s="364">
        <v>0</v>
      </c>
      <c r="AS54" s="7">
        <v>221330</v>
      </c>
      <c r="AT54" s="7" t="s">
        <v>144</v>
      </c>
      <c r="AU54" s="8">
        <v>3.2081780741730646E-2</v>
      </c>
      <c r="AV54" s="8">
        <v>7.8851950955145158E-3</v>
      </c>
      <c r="AW54" s="8">
        <v>0.11023938770698385</v>
      </c>
      <c r="AX54" s="8">
        <v>1.7846213999340162E-2</v>
      </c>
      <c r="AY54" s="8">
        <v>7.1293298076137096E-3</v>
      </c>
      <c r="AZ54" s="8">
        <v>6.7597003126767738E-2</v>
      </c>
      <c r="BA54" s="8">
        <v>3.2354975651085485E-2</v>
      </c>
      <c r="BB54" s="8">
        <v>9.7912523962822573E-3</v>
      </c>
      <c r="BC54" s="8">
        <v>0.10437411754874194</v>
      </c>
      <c r="BD54" s="8">
        <v>2.8230604582593549E-2</v>
      </c>
      <c r="BE54" s="8">
        <v>6.4099362658033877E-3</v>
      </c>
      <c r="BF54" s="8">
        <v>9.8474983680435474E-2</v>
      </c>
      <c r="BG54" s="8">
        <v>0.22422836342870961</v>
      </c>
      <c r="BH54" s="8">
        <v>3.6694651863033876E-6</v>
      </c>
      <c r="BI54" s="8">
        <v>9.3202650014096791E-2</v>
      </c>
      <c r="BJ54" s="8">
        <v>1.1502063635441933</v>
      </c>
      <c r="BK54" s="8">
        <v>0.41515319209516133</v>
      </c>
      <c r="BL54" s="8">
        <v>0.4691009907575806</v>
      </c>
    </row>
    <row r="55" spans="1:64" x14ac:dyDescent="0.25">
      <c r="A55" s="7">
        <v>236115</v>
      </c>
      <c r="B55" s="7" t="s">
        <v>145</v>
      </c>
      <c r="C55" s="8">
        <f t="shared" si="0"/>
        <v>9.13912520073E-2</v>
      </c>
      <c r="D55" s="8">
        <f t="shared" si="1"/>
        <v>1.37326395938E-2</v>
      </c>
      <c r="E55" s="8">
        <f t="shared" si="2"/>
        <v>7.48041013176E-2</v>
      </c>
      <c r="F55" s="8">
        <f t="shared" si="3"/>
        <v>4.8216319200899999E-2</v>
      </c>
      <c r="G55" s="8">
        <f t="shared" si="4"/>
        <v>9.6670714654500008E-3</v>
      </c>
      <c r="H55" s="8">
        <f t="shared" si="5"/>
        <v>3.8208448409500002E-2</v>
      </c>
      <c r="I55" s="8">
        <f t="shared" si="6"/>
        <v>6.42387816128E-2</v>
      </c>
      <c r="J55" s="8">
        <f t="shared" si="7"/>
        <v>1.0716403436099999E-2</v>
      </c>
      <c r="K55" s="8">
        <f t="shared" si="8"/>
        <v>3.6813633986699998E-2</v>
      </c>
      <c r="L55" s="8">
        <f t="shared" si="9"/>
        <v>8.6127899976600003E-2</v>
      </c>
      <c r="M55" s="8">
        <f t="shared" si="10"/>
        <v>1.31716100892E-2</v>
      </c>
      <c r="N55" s="8">
        <f t="shared" si="11"/>
        <v>0.10119634024800001</v>
      </c>
      <c r="O55" s="8">
        <f t="shared" si="12"/>
        <v>0.51792201726999998</v>
      </c>
      <c r="P55" s="8">
        <f t="shared" si="13"/>
        <v>9.2312403065200004E-6</v>
      </c>
      <c r="Q55" s="8">
        <f t="shared" si="14"/>
        <v>0.384317627542</v>
      </c>
      <c r="R55" s="8">
        <f t="shared" si="15"/>
        <v>1.1799279929199999</v>
      </c>
      <c r="S55" s="8">
        <f t="shared" si="16"/>
        <v>1.0960918390800001</v>
      </c>
      <c r="T55" s="8">
        <f t="shared" si="17"/>
        <v>1.1117688190399999</v>
      </c>
      <c r="W55" s="7">
        <v>236115</v>
      </c>
      <c r="X55" s="7" t="s">
        <v>145</v>
      </c>
      <c r="Y55" s="364">
        <v>9.13912520073E-2</v>
      </c>
      <c r="Z55" s="364">
        <v>1.37326395938E-2</v>
      </c>
      <c r="AA55" s="364">
        <v>7.48041013176E-2</v>
      </c>
      <c r="AB55" s="364">
        <v>4.8216319200899999E-2</v>
      </c>
      <c r="AC55" s="364">
        <v>9.6670714654500008E-3</v>
      </c>
      <c r="AD55" s="364">
        <v>3.8208448409500002E-2</v>
      </c>
      <c r="AE55" s="364">
        <v>6.42387816128E-2</v>
      </c>
      <c r="AF55" s="364">
        <v>1.0716403436099999E-2</v>
      </c>
      <c r="AG55" s="364">
        <v>3.6813633986699998E-2</v>
      </c>
      <c r="AH55" s="364">
        <v>8.6127899976600003E-2</v>
      </c>
      <c r="AI55" s="364">
        <v>1.31716100892E-2</v>
      </c>
      <c r="AJ55" s="364">
        <v>0.10119634024800001</v>
      </c>
      <c r="AK55" s="364">
        <v>0.51792201726999998</v>
      </c>
      <c r="AL55" s="364">
        <v>9.2312403065200004E-6</v>
      </c>
      <c r="AM55" s="364">
        <v>0.384317627542</v>
      </c>
      <c r="AN55" s="364">
        <v>1.1799279929199999</v>
      </c>
      <c r="AO55" s="364">
        <v>1.0960918390800001</v>
      </c>
      <c r="AP55" s="364">
        <v>1.1117688190399999</v>
      </c>
      <c r="AS55" s="7">
        <v>236115</v>
      </c>
      <c r="AT55" s="7" t="s">
        <v>145</v>
      </c>
      <c r="AU55" s="8">
        <v>0.1146038097226194</v>
      </c>
      <c r="AV55" s="8">
        <v>2.4603025980506461E-2</v>
      </c>
      <c r="AW55" s="8">
        <v>0.16629502638632257</v>
      </c>
      <c r="AX55" s="8">
        <v>7.6357870034432243E-2</v>
      </c>
      <c r="AY55" s="8">
        <v>2.4699733710230643E-2</v>
      </c>
      <c r="AZ55" s="8">
        <v>0.12555998028512258</v>
      </c>
      <c r="BA55" s="8">
        <v>8.4371298124483879E-2</v>
      </c>
      <c r="BB55" s="8">
        <v>2.2469718100286938E-2</v>
      </c>
      <c r="BC55" s="8">
        <v>0.12010887095564678</v>
      </c>
      <c r="BD55" s="8">
        <v>0.11928230658441771</v>
      </c>
      <c r="BE55" s="8">
        <v>2.5986392947337268E-2</v>
      </c>
      <c r="BF55" s="8">
        <v>0.20535941214352418</v>
      </c>
      <c r="BG55" s="8">
        <v>0.51792095191822529</v>
      </c>
      <c r="BH55" s="8">
        <v>6.6986036241130629E-6</v>
      </c>
      <c r="BI55" s="8">
        <v>0.38431677459641933</v>
      </c>
      <c r="BJ55" s="8">
        <v>1.3055002491864514</v>
      </c>
      <c r="BK55" s="8">
        <v>1.2266175840295168</v>
      </c>
      <c r="BL55" s="8">
        <v>1.2269531129874192</v>
      </c>
    </row>
    <row r="56" spans="1:64" x14ac:dyDescent="0.25">
      <c r="A56" s="7">
        <v>236116</v>
      </c>
      <c r="B56" s="7" t="s">
        <v>146</v>
      </c>
      <c r="C56" s="8">
        <f t="shared" si="0"/>
        <v>9.1539028684999996E-2</v>
      </c>
      <c r="D56" s="8">
        <f t="shared" si="1"/>
        <v>1.3747407793899999E-2</v>
      </c>
      <c r="E56" s="8">
        <f t="shared" si="2"/>
        <v>7.4716541332899997E-2</v>
      </c>
      <c r="F56" s="8">
        <f t="shared" si="3"/>
        <v>0.10552001969200001</v>
      </c>
      <c r="G56" s="8">
        <f t="shared" si="4"/>
        <v>2.1193556574700002E-2</v>
      </c>
      <c r="H56" s="8">
        <f t="shared" si="5"/>
        <v>8.3820081242899996E-2</v>
      </c>
      <c r="I56" s="8">
        <f t="shared" si="6"/>
        <v>6.4212947601300002E-2</v>
      </c>
      <c r="J56" s="8">
        <f t="shared" si="7"/>
        <v>1.0709076554599999E-2</v>
      </c>
      <c r="K56" s="8">
        <f t="shared" si="8"/>
        <v>3.6789327883899998E-2</v>
      </c>
      <c r="L56" s="8">
        <f t="shared" si="9"/>
        <v>8.6285474685800001E-2</v>
      </c>
      <c r="M56" s="8">
        <f t="shared" si="10"/>
        <v>1.31898249006E-2</v>
      </c>
      <c r="N56" s="8">
        <f t="shared" si="11"/>
        <v>0.10102523724</v>
      </c>
      <c r="O56" s="8">
        <f t="shared" si="12"/>
        <v>0.51787269166899996</v>
      </c>
      <c r="P56" s="8">
        <f t="shared" si="13"/>
        <v>4.2147764540399996E-6</v>
      </c>
      <c r="Q56" s="8">
        <f t="shared" si="14"/>
        <v>0.38506613356500002</v>
      </c>
      <c r="R56" s="8">
        <f t="shared" si="15"/>
        <v>1.1800029778100001</v>
      </c>
      <c r="S56" s="8">
        <f t="shared" si="16"/>
        <v>1.2105336575100001</v>
      </c>
      <c r="T56" s="8">
        <f t="shared" si="17"/>
        <v>1.1117113520399999</v>
      </c>
      <c r="W56" s="7">
        <v>236116</v>
      </c>
      <c r="X56" s="7" t="s">
        <v>146</v>
      </c>
      <c r="Y56" s="364">
        <v>9.1539028684999996E-2</v>
      </c>
      <c r="Z56" s="364">
        <v>1.3747407793899999E-2</v>
      </c>
      <c r="AA56" s="364">
        <v>7.4716541332899997E-2</v>
      </c>
      <c r="AB56" s="364">
        <v>0.10552001969200001</v>
      </c>
      <c r="AC56" s="364">
        <v>2.1193556574700002E-2</v>
      </c>
      <c r="AD56" s="364">
        <v>8.3820081242899996E-2</v>
      </c>
      <c r="AE56" s="364">
        <v>6.4212947601300002E-2</v>
      </c>
      <c r="AF56" s="364">
        <v>1.0709076554599999E-2</v>
      </c>
      <c r="AG56" s="364">
        <v>3.6789327883899998E-2</v>
      </c>
      <c r="AH56" s="364">
        <v>8.6285474685800001E-2</v>
      </c>
      <c r="AI56" s="364">
        <v>1.31898249006E-2</v>
      </c>
      <c r="AJ56" s="364">
        <v>0.10102523724</v>
      </c>
      <c r="AK56" s="364">
        <v>0.51787269166899996</v>
      </c>
      <c r="AL56" s="364">
        <v>4.2147764540399996E-6</v>
      </c>
      <c r="AM56" s="364">
        <v>0.38506613356500002</v>
      </c>
      <c r="AN56" s="364">
        <v>1.1800029778100001</v>
      </c>
      <c r="AO56" s="364">
        <v>1.2105336575100001</v>
      </c>
      <c r="AP56" s="364">
        <v>1.1117113520399999</v>
      </c>
      <c r="AS56" s="7">
        <v>236116</v>
      </c>
      <c r="AT56" s="7" t="s">
        <v>146</v>
      </c>
      <c r="AU56" s="8">
        <v>0.11478399218471932</v>
      </c>
      <c r="AV56" s="8">
        <v>2.4621645613852577E-2</v>
      </c>
      <c r="AW56" s="8">
        <v>0.16561055309758554</v>
      </c>
      <c r="AX56" s="8">
        <v>8.6687658912775842E-2</v>
      </c>
      <c r="AY56" s="8">
        <v>2.8197684578881613E-2</v>
      </c>
      <c r="AZ56" s="8">
        <v>0.14231277838842898</v>
      </c>
      <c r="BA56" s="8">
        <v>8.4392445602541916E-2</v>
      </c>
      <c r="BB56" s="8">
        <v>2.2439981385115156E-2</v>
      </c>
      <c r="BC56" s="8">
        <v>0.11938902459435649</v>
      </c>
      <c r="BD56" s="8">
        <v>0.11952001376599194</v>
      </c>
      <c r="BE56" s="8">
        <v>2.6009761677789841E-2</v>
      </c>
      <c r="BF56" s="8">
        <v>0.20454523563940169</v>
      </c>
      <c r="BG56" s="8">
        <v>0.51787401303985392</v>
      </c>
      <c r="BH56" s="8">
        <v>6.6384797155316125E-6</v>
      </c>
      <c r="BI56" s="8">
        <v>0.38506777226346783</v>
      </c>
      <c r="BJ56" s="8">
        <v>1.3050161908959681</v>
      </c>
      <c r="BK56" s="8">
        <v>1.2571981218801611</v>
      </c>
      <c r="BL56" s="8">
        <v>1.2262198386782259</v>
      </c>
    </row>
    <row r="57" spans="1:64" x14ac:dyDescent="0.25">
      <c r="A57" s="7">
        <v>236117</v>
      </c>
      <c r="B57" s="7" t="s">
        <v>147</v>
      </c>
      <c r="C57" s="8">
        <f t="shared" si="0"/>
        <v>9.1419406344500007E-2</v>
      </c>
      <c r="D57" s="8">
        <f t="shared" si="1"/>
        <v>1.37334878876E-2</v>
      </c>
      <c r="E57" s="8">
        <f t="shared" si="2"/>
        <v>7.45823977537E-2</v>
      </c>
      <c r="F57" s="8">
        <f t="shared" si="3"/>
        <v>4.6939065393299999E-2</v>
      </c>
      <c r="G57" s="8">
        <f t="shared" si="4"/>
        <v>9.4191339870300008E-3</v>
      </c>
      <c r="H57" s="8">
        <f t="shared" si="5"/>
        <v>3.6817336082600002E-2</v>
      </c>
      <c r="I57" s="8">
        <f t="shared" si="6"/>
        <v>6.4433851260099997E-2</v>
      </c>
      <c r="J57" s="8">
        <f t="shared" si="7"/>
        <v>1.07509049308E-2</v>
      </c>
      <c r="K57" s="8">
        <f t="shared" si="8"/>
        <v>3.6550231920499998E-2</v>
      </c>
      <c r="L57" s="8">
        <f t="shared" si="9"/>
        <v>8.6159305073E-2</v>
      </c>
      <c r="M57" s="8">
        <f t="shared" si="10"/>
        <v>1.3176854881899999E-2</v>
      </c>
      <c r="N57" s="8">
        <f t="shared" si="11"/>
        <v>0.101089892205</v>
      </c>
      <c r="O57" s="8">
        <f t="shared" si="12"/>
        <v>0.51783510189500004</v>
      </c>
      <c r="P57" s="8">
        <f t="shared" si="13"/>
        <v>9.4736983888600003E-6</v>
      </c>
      <c r="Q57" s="8">
        <f t="shared" si="14"/>
        <v>0.38316749640100001</v>
      </c>
      <c r="R57" s="8">
        <f t="shared" si="15"/>
        <v>1.1797352919899999</v>
      </c>
      <c r="S57" s="8">
        <f t="shared" si="16"/>
        <v>1.0931755354599999</v>
      </c>
      <c r="T57" s="8">
        <f t="shared" si="17"/>
        <v>1.11173498811</v>
      </c>
      <c r="W57" s="7">
        <v>236117</v>
      </c>
      <c r="X57" s="7" t="s">
        <v>147</v>
      </c>
      <c r="Y57" s="364">
        <v>9.1419406344500007E-2</v>
      </c>
      <c r="Z57" s="364">
        <v>1.37334878876E-2</v>
      </c>
      <c r="AA57" s="364">
        <v>7.45823977537E-2</v>
      </c>
      <c r="AB57" s="364">
        <v>4.6939065393299999E-2</v>
      </c>
      <c r="AC57" s="364">
        <v>9.4191339870300008E-3</v>
      </c>
      <c r="AD57" s="364">
        <v>3.6817336082600002E-2</v>
      </c>
      <c r="AE57" s="364">
        <v>6.4433851260099997E-2</v>
      </c>
      <c r="AF57" s="364">
        <v>1.07509049308E-2</v>
      </c>
      <c r="AG57" s="364">
        <v>3.6550231920499998E-2</v>
      </c>
      <c r="AH57" s="364">
        <v>8.6159305073E-2</v>
      </c>
      <c r="AI57" s="364">
        <v>1.3176854881899999E-2</v>
      </c>
      <c r="AJ57" s="364">
        <v>0.101089892205</v>
      </c>
      <c r="AK57" s="364">
        <v>0.51783510189500004</v>
      </c>
      <c r="AL57" s="364">
        <v>9.4736983888600003E-6</v>
      </c>
      <c r="AM57" s="364">
        <v>0.38316749640100001</v>
      </c>
      <c r="AN57" s="364">
        <v>1.1797352919899999</v>
      </c>
      <c r="AO57" s="364">
        <v>1.0931755354599999</v>
      </c>
      <c r="AP57" s="364">
        <v>1.11173498811</v>
      </c>
      <c r="AS57" s="7">
        <v>236117</v>
      </c>
      <c r="AT57" s="7" t="s">
        <v>147</v>
      </c>
      <c r="AU57" s="8">
        <v>0.11381926844083871</v>
      </c>
      <c r="AV57" s="8">
        <v>2.4478582766138228E-2</v>
      </c>
      <c r="AW57" s="8">
        <v>0.16497092397497584</v>
      </c>
      <c r="AX57" s="8">
        <v>6.45071954709871E-2</v>
      </c>
      <c r="AY57" s="8">
        <v>2.0829089806649194E-2</v>
      </c>
      <c r="AZ57" s="8">
        <v>0.10583996226258387</v>
      </c>
      <c r="BA57" s="8">
        <v>8.4072590775743514E-2</v>
      </c>
      <c r="BB57" s="8">
        <v>2.2430843471407749E-2</v>
      </c>
      <c r="BC57" s="8">
        <v>0.11977143094029515</v>
      </c>
      <c r="BD57" s="8">
        <v>0.11857316333414034</v>
      </c>
      <c r="BE57" s="8">
        <v>2.5873171667540173E-2</v>
      </c>
      <c r="BF57" s="8">
        <v>0.20367135300973219</v>
      </c>
      <c r="BG57" s="8">
        <v>0.50948122435338672</v>
      </c>
      <c r="BH57" s="8">
        <v>7.7981920696556451E-6</v>
      </c>
      <c r="BI57" s="8">
        <v>0.37698894824609708</v>
      </c>
      <c r="BJ57" s="8">
        <v>1.3032671622787091</v>
      </c>
      <c r="BK57" s="8">
        <v>1.1750456023788709</v>
      </c>
      <c r="BL57" s="8">
        <v>1.2101474458325809</v>
      </c>
    </row>
    <row r="58" spans="1:64" x14ac:dyDescent="0.25">
      <c r="A58" s="7">
        <v>236118</v>
      </c>
      <c r="B58" s="7" t="s">
        <v>148</v>
      </c>
      <c r="C58" s="8">
        <f t="shared" si="0"/>
        <v>9.1370033614999999E-2</v>
      </c>
      <c r="D58" s="8">
        <f t="shared" si="1"/>
        <v>1.37283349253E-2</v>
      </c>
      <c r="E58" s="8">
        <f t="shared" si="2"/>
        <v>7.4629003096299995E-2</v>
      </c>
      <c r="F58" s="8">
        <f t="shared" si="3"/>
        <v>5.3396884624000003E-2</v>
      </c>
      <c r="G58" s="8">
        <f t="shared" si="4"/>
        <v>1.07040579219E-2</v>
      </c>
      <c r="H58" s="8">
        <f t="shared" si="5"/>
        <v>4.2472571206099999E-2</v>
      </c>
      <c r="I58" s="8">
        <f t="shared" si="6"/>
        <v>6.3965649072599995E-2</v>
      </c>
      <c r="J58" s="8">
        <f t="shared" si="7"/>
        <v>1.0671478419500001E-2</v>
      </c>
      <c r="K58" s="8">
        <f t="shared" si="8"/>
        <v>3.67692193768E-2</v>
      </c>
      <c r="L58" s="8">
        <f t="shared" si="9"/>
        <v>8.6115809062199997E-2</v>
      </c>
      <c r="M58" s="8">
        <f t="shared" si="10"/>
        <v>1.3169090865800001E-2</v>
      </c>
      <c r="N58" s="8">
        <f t="shared" si="11"/>
        <v>0.10084591031200001</v>
      </c>
      <c r="O58" s="8">
        <f t="shared" si="12"/>
        <v>0.51787239801899998</v>
      </c>
      <c r="P58" s="8">
        <f t="shared" si="13"/>
        <v>8.3339724078900001E-6</v>
      </c>
      <c r="Q58" s="8">
        <f t="shared" si="14"/>
        <v>0.385822045419</v>
      </c>
      <c r="R58" s="8">
        <f t="shared" si="15"/>
        <v>1.1797273716400001</v>
      </c>
      <c r="S58" s="8">
        <f t="shared" si="16"/>
        <v>1.1065735137499999</v>
      </c>
      <c r="T58" s="8">
        <f t="shared" si="17"/>
        <v>1.11140634687</v>
      </c>
      <c r="W58" s="7">
        <v>236118</v>
      </c>
      <c r="X58" s="7" t="s">
        <v>148</v>
      </c>
      <c r="Y58" s="364">
        <v>9.1370033614999999E-2</v>
      </c>
      <c r="Z58" s="364">
        <v>1.37283349253E-2</v>
      </c>
      <c r="AA58" s="364">
        <v>7.4629003096299995E-2</v>
      </c>
      <c r="AB58" s="364">
        <v>5.3396884624000003E-2</v>
      </c>
      <c r="AC58" s="364">
        <v>1.07040579219E-2</v>
      </c>
      <c r="AD58" s="364">
        <v>4.2472571206099999E-2</v>
      </c>
      <c r="AE58" s="364">
        <v>6.3965649072599995E-2</v>
      </c>
      <c r="AF58" s="364">
        <v>1.0671478419500001E-2</v>
      </c>
      <c r="AG58" s="364">
        <v>3.67692193768E-2</v>
      </c>
      <c r="AH58" s="364">
        <v>8.6115809062199997E-2</v>
      </c>
      <c r="AI58" s="364">
        <v>1.3169090865800001E-2</v>
      </c>
      <c r="AJ58" s="364">
        <v>0.10084591031200001</v>
      </c>
      <c r="AK58" s="364">
        <v>0.51787239801899998</v>
      </c>
      <c r="AL58" s="364">
        <v>8.3339724078900001E-6</v>
      </c>
      <c r="AM58" s="364">
        <v>0.385822045419</v>
      </c>
      <c r="AN58" s="364">
        <v>1.1797273716400001</v>
      </c>
      <c r="AO58" s="364">
        <v>1.1065735137499999</v>
      </c>
      <c r="AP58" s="364">
        <v>1.11140634687</v>
      </c>
      <c r="AS58" s="7">
        <v>236118</v>
      </c>
      <c r="AT58" s="7" t="s">
        <v>148</v>
      </c>
      <c r="AU58" s="8">
        <v>0.11457622293050325</v>
      </c>
      <c r="AV58" s="8">
        <v>2.4594346049522105E-2</v>
      </c>
      <c r="AW58" s="8">
        <v>0.16625463004102092</v>
      </c>
      <c r="AX58" s="8">
        <v>6.7710588922149997E-2</v>
      </c>
      <c r="AY58" s="8">
        <v>2.1439450153686118E-2</v>
      </c>
      <c r="AZ58" s="8">
        <v>0.11056139008413225</v>
      </c>
      <c r="BA58" s="8">
        <v>8.4017764116432261E-2</v>
      </c>
      <c r="BB58" s="8">
        <v>2.237631199819469E-2</v>
      </c>
      <c r="BC58" s="8">
        <v>0.11992005025353386</v>
      </c>
      <c r="BD58" s="8">
        <v>0.11926417940589677</v>
      </c>
      <c r="BE58" s="8">
        <v>2.5979935762955972E-2</v>
      </c>
      <c r="BF58" s="8">
        <v>0.20517861057596132</v>
      </c>
      <c r="BG58" s="8">
        <v>0.51787373359872635</v>
      </c>
      <c r="BH58" s="8">
        <v>7.1646089684688729E-6</v>
      </c>
      <c r="BI58" s="8">
        <v>0.38582097870517762</v>
      </c>
      <c r="BJ58" s="8">
        <v>1.3054235861179031</v>
      </c>
      <c r="BK58" s="8">
        <v>1.1997114291609678</v>
      </c>
      <c r="BL58" s="8">
        <v>1.2263109005624193</v>
      </c>
    </row>
    <row r="59" spans="1:64" x14ac:dyDescent="0.25">
      <c r="A59" s="7">
        <v>236210</v>
      </c>
      <c r="B59" s="7" t="s">
        <v>26</v>
      </c>
      <c r="C59" s="8">
        <f t="shared" si="0"/>
        <v>9.8044229070614511E-2</v>
      </c>
      <c r="D59" s="8">
        <f t="shared" si="1"/>
        <v>2.201100844818403E-2</v>
      </c>
      <c r="E59" s="8">
        <f t="shared" si="2"/>
        <v>0.14538098289991291</v>
      </c>
      <c r="F59" s="8">
        <f t="shared" si="3"/>
        <v>9.629025675515003E-2</v>
      </c>
      <c r="G59" s="8">
        <f t="shared" si="4"/>
        <v>3.2017078863398385E-2</v>
      </c>
      <c r="H59" s="8">
        <f t="shared" si="5"/>
        <v>0.16050594716519034</v>
      </c>
      <c r="I59" s="8">
        <f t="shared" si="6"/>
        <v>7.309901439092259E-2</v>
      </c>
      <c r="J59" s="8">
        <f t="shared" si="7"/>
        <v>2.0365507517801289E-2</v>
      </c>
      <c r="K59" s="8">
        <f t="shared" si="8"/>
        <v>0.10667631363094192</v>
      </c>
      <c r="L59" s="8">
        <f t="shared" si="9"/>
        <v>0.102516132774</v>
      </c>
      <c r="M59" s="8">
        <f t="shared" si="10"/>
        <v>2.332569306582338E-2</v>
      </c>
      <c r="N59" s="8">
        <f t="shared" si="11"/>
        <v>0.17886490687436937</v>
      </c>
      <c r="O59" s="8">
        <f t="shared" si="12"/>
        <v>0.41781591141832269</v>
      </c>
      <c r="P59" s="8">
        <f t="shared" si="13"/>
        <v>3.8972499127111303E-6</v>
      </c>
      <c r="Q59" s="8">
        <f t="shared" si="14"/>
        <v>0.30861280877212877</v>
      </c>
      <c r="R59" s="8">
        <f t="shared" si="15"/>
        <v>1</v>
      </c>
      <c r="S59" s="8">
        <f t="shared" si="16"/>
        <v>1.0952632827833872</v>
      </c>
      <c r="T59" s="8">
        <f t="shared" si="17"/>
        <v>1.0065908355393545</v>
      </c>
      <c r="W59" s="7">
        <v>236210</v>
      </c>
      <c r="X59" s="7" t="s">
        <v>26</v>
      </c>
      <c r="Y59" s="364">
        <v>0</v>
      </c>
      <c r="Z59" s="364">
        <v>0</v>
      </c>
      <c r="AA59" s="364">
        <v>0</v>
      </c>
      <c r="AB59" s="364">
        <v>0</v>
      </c>
      <c r="AC59" s="364">
        <v>0</v>
      </c>
      <c r="AD59" s="364">
        <v>0</v>
      </c>
      <c r="AE59" s="364">
        <v>0</v>
      </c>
      <c r="AF59" s="364">
        <v>0</v>
      </c>
      <c r="AG59" s="364">
        <v>0</v>
      </c>
      <c r="AH59" s="364">
        <v>0</v>
      </c>
      <c r="AI59" s="364">
        <v>0</v>
      </c>
      <c r="AJ59" s="364">
        <v>0</v>
      </c>
      <c r="AK59" s="364">
        <v>0</v>
      </c>
      <c r="AL59" s="364">
        <v>0</v>
      </c>
      <c r="AM59" s="364">
        <v>0</v>
      </c>
      <c r="AN59" s="364">
        <v>1</v>
      </c>
      <c r="AO59" s="364">
        <v>0</v>
      </c>
      <c r="AP59" s="364">
        <v>0</v>
      </c>
      <c r="AS59" s="7">
        <v>236210</v>
      </c>
      <c r="AT59" s="7" t="s">
        <v>26</v>
      </c>
      <c r="AU59" s="8">
        <v>9.8044229070614511E-2</v>
      </c>
      <c r="AV59" s="8">
        <v>2.201100844818403E-2</v>
      </c>
      <c r="AW59" s="8">
        <v>0.14538098289991291</v>
      </c>
      <c r="AX59" s="8">
        <v>9.629025675515003E-2</v>
      </c>
      <c r="AY59" s="8">
        <v>3.2017078863398385E-2</v>
      </c>
      <c r="AZ59" s="8">
        <v>0.16050594716519034</v>
      </c>
      <c r="BA59" s="8">
        <v>7.309901439092259E-2</v>
      </c>
      <c r="BB59" s="8">
        <v>2.0365507517801289E-2</v>
      </c>
      <c r="BC59" s="8">
        <v>0.10667631363094192</v>
      </c>
      <c r="BD59" s="8">
        <v>0.102516132774</v>
      </c>
      <c r="BE59" s="8">
        <v>2.332569306582338E-2</v>
      </c>
      <c r="BF59" s="8">
        <v>0.17886490687436937</v>
      </c>
      <c r="BG59" s="8">
        <v>0.41781591141832269</v>
      </c>
      <c r="BH59" s="8">
        <v>3.8972499127111303E-6</v>
      </c>
      <c r="BI59" s="8">
        <v>0.30861280877212877</v>
      </c>
      <c r="BJ59" s="8">
        <v>1.2654346075158061</v>
      </c>
      <c r="BK59" s="8">
        <v>1.0952632827833872</v>
      </c>
      <c r="BL59" s="8">
        <v>1.0065908355393545</v>
      </c>
    </row>
    <row r="60" spans="1:64" x14ac:dyDescent="0.25">
      <c r="A60" s="7">
        <v>236220</v>
      </c>
      <c r="B60" s="7" t="s">
        <v>27</v>
      </c>
      <c r="C60" s="8">
        <f t="shared" si="0"/>
        <v>9.1378422035000004E-2</v>
      </c>
      <c r="D60" s="8">
        <f t="shared" si="1"/>
        <v>1.37317835015E-2</v>
      </c>
      <c r="E60" s="8">
        <f t="shared" si="2"/>
        <v>7.3766599056299995E-2</v>
      </c>
      <c r="F60" s="8">
        <f t="shared" si="3"/>
        <v>9.1439167529500001E-2</v>
      </c>
      <c r="G60" s="8">
        <f t="shared" si="4"/>
        <v>1.8336785206499999E-2</v>
      </c>
      <c r="H60" s="8">
        <f t="shared" si="5"/>
        <v>7.0915638573600004E-2</v>
      </c>
      <c r="I60" s="8">
        <f t="shared" si="6"/>
        <v>6.4087806786699994E-2</v>
      </c>
      <c r="J60" s="8">
        <f t="shared" si="7"/>
        <v>1.0693085073E-2</v>
      </c>
      <c r="K60" s="8">
        <f t="shared" si="8"/>
        <v>3.5958962322300003E-2</v>
      </c>
      <c r="L60" s="8">
        <f t="shared" si="9"/>
        <v>8.6111765553600006E-2</v>
      </c>
      <c r="M60" s="8">
        <f t="shared" si="10"/>
        <v>1.31706334052E-2</v>
      </c>
      <c r="N60" s="8">
        <f t="shared" si="11"/>
        <v>9.9971850405999999E-2</v>
      </c>
      <c r="O60" s="8">
        <f t="shared" si="12"/>
        <v>0.51793828367100003</v>
      </c>
      <c r="P60" s="8">
        <f t="shared" si="13"/>
        <v>4.8667196575100002E-6</v>
      </c>
      <c r="Q60" s="8">
        <f t="shared" si="14"/>
        <v>0.38514860491000003</v>
      </c>
      <c r="R60" s="8">
        <f t="shared" si="15"/>
        <v>1.17887680459</v>
      </c>
      <c r="S60" s="8">
        <f t="shared" si="16"/>
        <v>1.18069159131</v>
      </c>
      <c r="T60" s="8">
        <f t="shared" si="17"/>
        <v>1.11073985418</v>
      </c>
      <c r="W60" s="7">
        <v>236220</v>
      </c>
      <c r="X60" s="7" t="s">
        <v>27</v>
      </c>
      <c r="Y60" s="364">
        <v>9.1378422035000004E-2</v>
      </c>
      <c r="Z60" s="364">
        <v>1.37317835015E-2</v>
      </c>
      <c r="AA60" s="364">
        <v>7.3766599056299995E-2</v>
      </c>
      <c r="AB60" s="364">
        <v>9.1439167529500001E-2</v>
      </c>
      <c r="AC60" s="364">
        <v>1.8336785206499999E-2</v>
      </c>
      <c r="AD60" s="364">
        <v>7.0915638573600004E-2</v>
      </c>
      <c r="AE60" s="364">
        <v>6.4087806786699994E-2</v>
      </c>
      <c r="AF60" s="364">
        <v>1.0693085073E-2</v>
      </c>
      <c r="AG60" s="364">
        <v>3.5958962322300003E-2</v>
      </c>
      <c r="AH60" s="364">
        <v>8.6111765553600006E-2</v>
      </c>
      <c r="AI60" s="364">
        <v>1.31706334052E-2</v>
      </c>
      <c r="AJ60" s="364">
        <v>9.9971850405999999E-2</v>
      </c>
      <c r="AK60" s="364">
        <v>0.51793828367100003</v>
      </c>
      <c r="AL60" s="364">
        <v>4.8667196575100002E-6</v>
      </c>
      <c r="AM60" s="364">
        <v>0.38514860491000003</v>
      </c>
      <c r="AN60" s="364">
        <v>1.17887680459</v>
      </c>
      <c r="AO60" s="364">
        <v>1.18069159131</v>
      </c>
      <c r="AP60" s="364">
        <v>1.11073985418</v>
      </c>
      <c r="AS60" s="7">
        <v>236220</v>
      </c>
      <c r="AT60" s="7" t="s">
        <v>27</v>
      </c>
      <c r="AU60" s="8">
        <v>0.11373032639246772</v>
      </c>
      <c r="AV60" s="8">
        <v>2.4469936766102908E-2</v>
      </c>
      <c r="AW60" s="8">
        <v>0.1649301160619549</v>
      </c>
      <c r="AX60" s="8">
        <v>0.11632737367430648</v>
      </c>
      <c r="AY60" s="8">
        <v>3.762313742493098E-2</v>
      </c>
      <c r="AZ60" s="8">
        <v>0.19108245592459841</v>
      </c>
      <c r="BA60" s="8">
        <v>8.3563705772258093E-2</v>
      </c>
      <c r="BB60" s="8">
        <v>2.231288059909935E-2</v>
      </c>
      <c r="BC60" s="8">
        <v>0.1195027306388113</v>
      </c>
      <c r="BD60" s="8">
        <v>0.11844032986018058</v>
      </c>
      <c r="BE60" s="8">
        <v>2.5858571607604849E-2</v>
      </c>
      <c r="BF60" s="8">
        <v>0.20338777489259674</v>
      </c>
      <c r="BG60" s="8">
        <v>0.50958258795029066</v>
      </c>
      <c r="BH60" s="8">
        <v>4.3543431833254839E-6</v>
      </c>
      <c r="BI60" s="8">
        <v>0.37893417878677449</v>
      </c>
      <c r="BJ60" s="8">
        <v>1.3031271534141935</v>
      </c>
      <c r="BK60" s="8">
        <v>1.3289039347662903</v>
      </c>
      <c r="BL60" s="8">
        <v>1.2092518976553224</v>
      </c>
    </row>
    <row r="61" spans="1:64" x14ac:dyDescent="0.25">
      <c r="A61" s="7">
        <v>237110</v>
      </c>
      <c r="B61" s="7" t="s">
        <v>149</v>
      </c>
      <c r="C61" s="8">
        <f t="shared" si="0"/>
        <v>0.11113721619398712</v>
      </c>
      <c r="D61" s="8">
        <f t="shared" si="1"/>
        <v>2.4017535170354518E-2</v>
      </c>
      <c r="E61" s="8">
        <f t="shared" si="2"/>
        <v>0.16524132006813061</v>
      </c>
      <c r="F61" s="8">
        <f t="shared" si="3"/>
        <v>0.11694741816446934</v>
      </c>
      <c r="G61" s="8">
        <f t="shared" si="4"/>
        <v>3.774016977970919E-2</v>
      </c>
      <c r="H61" s="8">
        <f t="shared" si="5"/>
        <v>0.19711188863681453</v>
      </c>
      <c r="I61" s="8">
        <f t="shared" si="6"/>
        <v>8.1902516174487072E-2</v>
      </c>
      <c r="J61" s="8">
        <f t="shared" si="7"/>
        <v>2.1951607370868865E-2</v>
      </c>
      <c r="K61" s="8">
        <f t="shared" si="8"/>
        <v>0.12007300682903226</v>
      </c>
      <c r="L61" s="8">
        <f t="shared" si="9"/>
        <v>0.11590519795224517</v>
      </c>
      <c r="M61" s="8">
        <f t="shared" si="10"/>
        <v>2.5385265228442096E-2</v>
      </c>
      <c r="N61" s="8">
        <f t="shared" si="11"/>
        <v>0.20365657883833552</v>
      </c>
      <c r="O61" s="8">
        <f t="shared" si="12"/>
        <v>0.50125067475232288</v>
      </c>
      <c r="P61" s="8">
        <f t="shared" si="13"/>
        <v>4.5910411592967746E-6</v>
      </c>
      <c r="Q61" s="8">
        <f t="shared" si="14"/>
        <v>0.37237680315430666</v>
      </c>
      <c r="R61" s="8">
        <f t="shared" si="15"/>
        <v>1</v>
      </c>
      <c r="S61" s="8">
        <f t="shared" si="16"/>
        <v>1.319541412065</v>
      </c>
      <c r="T61" s="8">
        <f t="shared" si="17"/>
        <v>1.1916690658582259</v>
      </c>
      <c r="W61" s="7">
        <v>237110</v>
      </c>
      <c r="X61" s="7" t="s">
        <v>149</v>
      </c>
      <c r="Y61" s="364">
        <v>0</v>
      </c>
      <c r="Z61" s="364">
        <v>0</v>
      </c>
      <c r="AA61" s="364">
        <v>0</v>
      </c>
      <c r="AB61" s="364">
        <v>0</v>
      </c>
      <c r="AC61" s="364">
        <v>0</v>
      </c>
      <c r="AD61" s="364">
        <v>0</v>
      </c>
      <c r="AE61" s="364">
        <v>0</v>
      </c>
      <c r="AF61" s="364">
        <v>0</v>
      </c>
      <c r="AG61" s="364">
        <v>0</v>
      </c>
      <c r="AH61" s="364">
        <v>0</v>
      </c>
      <c r="AI61" s="364">
        <v>0</v>
      </c>
      <c r="AJ61" s="364">
        <v>0</v>
      </c>
      <c r="AK61" s="364">
        <v>0</v>
      </c>
      <c r="AL61" s="364">
        <v>0</v>
      </c>
      <c r="AM61" s="364">
        <v>0</v>
      </c>
      <c r="AN61" s="364">
        <v>1</v>
      </c>
      <c r="AO61" s="364">
        <v>0</v>
      </c>
      <c r="AP61" s="364">
        <v>0</v>
      </c>
      <c r="AS61" s="7">
        <v>237110</v>
      </c>
      <c r="AT61" s="7" t="s">
        <v>149</v>
      </c>
      <c r="AU61" s="8">
        <v>0.11113721619398712</v>
      </c>
      <c r="AV61" s="8">
        <v>2.4017535170354518E-2</v>
      </c>
      <c r="AW61" s="8">
        <v>0.16524132006813061</v>
      </c>
      <c r="AX61" s="8">
        <v>0.11694741816446934</v>
      </c>
      <c r="AY61" s="8">
        <v>3.774016977970919E-2</v>
      </c>
      <c r="AZ61" s="8">
        <v>0.19711188863681453</v>
      </c>
      <c r="BA61" s="8">
        <v>8.1902516174487072E-2</v>
      </c>
      <c r="BB61" s="8">
        <v>2.1951607370868865E-2</v>
      </c>
      <c r="BC61" s="8">
        <v>0.12007300682903226</v>
      </c>
      <c r="BD61" s="8">
        <v>0.11590519795224517</v>
      </c>
      <c r="BE61" s="8">
        <v>2.5385265228442096E-2</v>
      </c>
      <c r="BF61" s="8">
        <v>0.20365657883833552</v>
      </c>
      <c r="BG61" s="8">
        <v>0.50125067475232288</v>
      </c>
      <c r="BH61" s="8">
        <v>4.5910411592967746E-6</v>
      </c>
      <c r="BI61" s="8">
        <v>0.37237680315430666</v>
      </c>
      <c r="BJ61" s="8">
        <v>1.3003976843354839</v>
      </c>
      <c r="BK61" s="8">
        <v>1.319541412065</v>
      </c>
      <c r="BL61" s="8">
        <v>1.1916690658582259</v>
      </c>
    </row>
    <row r="62" spans="1:64" x14ac:dyDescent="0.25">
      <c r="A62" s="7">
        <v>237120</v>
      </c>
      <c r="B62" s="7" t="s">
        <v>150</v>
      </c>
      <c r="C62" s="8">
        <f t="shared" si="0"/>
        <v>7.8331830865856489E-2</v>
      </c>
      <c r="D62" s="8">
        <f t="shared" si="1"/>
        <v>1.8238850192422579E-2</v>
      </c>
      <c r="E62" s="8">
        <f t="shared" si="2"/>
        <v>0.11823733395334193</v>
      </c>
      <c r="F62" s="8">
        <f t="shared" si="3"/>
        <v>8.004584450513226E-2</v>
      </c>
      <c r="G62" s="8">
        <f t="shared" si="4"/>
        <v>2.7759698516316936E-2</v>
      </c>
      <c r="H62" s="8">
        <f t="shared" si="5"/>
        <v>0.1411874234512516</v>
      </c>
      <c r="I62" s="8">
        <f t="shared" si="6"/>
        <v>5.8530011178746781E-2</v>
      </c>
      <c r="J62" s="8">
        <f t="shared" si="7"/>
        <v>1.6992760918551609E-2</v>
      </c>
      <c r="K62" s="8">
        <f t="shared" si="8"/>
        <v>8.8900374770203239E-2</v>
      </c>
      <c r="L62" s="8">
        <f t="shared" si="9"/>
        <v>8.2133661972680641E-2</v>
      </c>
      <c r="M62" s="8">
        <f t="shared" si="10"/>
        <v>1.9413754060461291E-2</v>
      </c>
      <c r="N62" s="8">
        <f t="shared" si="11"/>
        <v>0.14430932265671448</v>
      </c>
      <c r="O62" s="8">
        <f t="shared" si="12"/>
        <v>0.3174820979079353</v>
      </c>
      <c r="P62" s="8">
        <f t="shared" si="13"/>
        <v>2.963490915980645E-6</v>
      </c>
      <c r="Q62" s="8">
        <f t="shared" si="14"/>
        <v>0.23349802542600018</v>
      </c>
      <c r="R62" s="8">
        <f t="shared" si="15"/>
        <v>1</v>
      </c>
      <c r="S62" s="8">
        <f t="shared" si="16"/>
        <v>0.86189619227887093</v>
      </c>
      <c r="T62" s="8">
        <f t="shared" si="17"/>
        <v>0.77732798557758065</v>
      </c>
      <c r="W62" s="7">
        <v>237120</v>
      </c>
      <c r="X62" s="7" t="s">
        <v>150</v>
      </c>
      <c r="Y62" s="364">
        <v>0</v>
      </c>
      <c r="Z62" s="364">
        <v>0</v>
      </c>
      <c r="AA62" s="364">
        <v>0</v>
      </c>
      <c r="AB62" s="364">
        <v>0</v>
      </c>
      <c r="AC62" s="364">
        <v>0</v>
      </c>
      <c r="AD62" s="364">
        <v>0</v>
      </c>
      <c r="AE62" s="364">
        <v>0</v>
      </c>
      <c r="AF62" s="364">
        <v>0</v>
      </c>
      <c r="AG62" s="364">
        <v>0</v>
      </c>
      <c r="AH62" s="364">
        <v>0</v>
      </c>
      <c r="AI62" s="364">
        <v>0</v>
      </c>
      <c r="AJ62" s="364">
        <v>0</v>
      </c>
      <c r="AK62" s="364">
        <v>0</v>
      </c>
      <c r="AL62" s="364">
        <v>0</v>
      </c>
      <c r="AM62" s="364">
        <v>0</v>
      </c>
      <c r="AN62" s="364">
        <v>1</v>
      </c>
      <c r="AO62" s="364">
        <v>0</v>
      </c>
      <c r="AP62" s="364">
        <v>0</v>
      </c>
      <c r="AS62" s="7">
        <v>237120</v>
      </c>
      <c r="AT62" s="7" t="s">
        <v>150</v>
      </c>
      <c r="AU62" s="8">
        <v>7.8331830865856489E-2</v>
      </c>
      <c r="AV62" s="8">
        <v>1.8238850192422579E-2</v>
      </c>
      <c r="AW62" s="8">
        <v>0.11823733395334193</v>
      </c>
      <c r="AX62" s="8">
        <v>8.004584450513226E-2</v>
      </c>
      <c r="AY62" s="8">
        <v>2.7759698516316936E-2</v>
      </c>
      <c r="AZ62" s="8">
        <v>0.1411874234512516</v>
      </c>
      <c r="BA62" s="8">
        <v>5.8530011178746781E-2</v>
      </c>
      <c r="BB62" s="8">
        <v>1.6992760918551609E-2</v>
      </c>
      <c r="BC62" s="8">
        <v>8.8900374770203239E-2</v>
      </c>
      <c r="BD62" s="8">
        <v>8.2133661972680641E-2</v>
      </c>
      <c r="BE62" s="8">
        <v>1.9413754060461291E-2</v>
      </c>
      <c r="BF62" s="8">
        <v>0.14430932265671448</v>
      </c>
      <c r="BG62" s="8">
        <v>0.3174820979079353</v>
      </c>
      <c r="BH62" s="8">
        <v>2.963490915980645E-6</v>
      </c>
      <c r="BI62" s="8">
        <v>0.23349802542600018</v>
      </c>
      <c r="BJ62" s="8">
        <v>1.2148080150116127</v>
      </c>
      <c r="BK62" s="8">
        <v>0.86189619227887093</v>
      </c>
      <c r="BL62" s="8">
        <v>0.77732798557758065</v>
      </c>
    </row>
    <row r="63" spans="1:64" x14ac:dyDescent="0.25">
      <c r="A63" s="7">
        <v>237130</v>
      </c>
      <c r="B63" s="7" t="s">
        <v>151</v>
      </c>
      <c r="C63" s="8">
        <f t="shared" si="0"/>
        <v>9.1409255493200003E-2</v>
      </c>
      <c r="D63" s="8">
        <f t="shared" si="1"/>
        <v>1.37352124917E-2</v>
      </c>
      <c r="E63" s="8">
        <f t="shared" si="2"/>
        <v>7.1531345028400001E-2</v>
      </c>
      <c r="F63" s="8">
        <f t="shared" si="3"/>
        <v>6.5471545899899994E-2</v>
      </c>
      <c r="G63" s="8">
        <f t="shared" si="4"/>
        <v>1.3129546705700001E-2</v>
      </c>
      <c r="H63" s="8">
        <f t="shared" si="5"/>
        <v>4.7728991387E-2</v>
      </c>
      <c r="I63" s="8">
        <f t="shared" si="6"/>
        <v>6.4316100969800005E-2</v>
      </c>
      <c r="J63" s="8">
        <f t="shared" si="7"/>
        <v>1.07311473804E-2</v>
      </c>
      <c r="K63" s="8">
        <f t="shared" si="8"/>
        <v>3.3944301064200003E-2</v>
      </c>
      <c r="L63" s="8">
        <f t="shared" si="9"/>
        <v>8.6143779935100001E-2</v>
      </c>
      <c r="M63" s="8">
        <f t="shared" si="10"/>
        <v>1.3174731810500001E-2</v>
      </c>
      <c r="N63" s="8">
        <f t="shared" si="11"/>
        <v>9.7646069329399995E-2</v>
      </c>
      <c r="O63" s="8">
        <f t="shared" si="12"/>
        <v>0.51788552507700003</v>
      </c>
      <c r="P63" s="8">
        <f t="shared" si="13"/>
        <v>6.7966443997899998E-6</v>
      </c>
      <c r="Q63" s="8">
        <f t="shared" si="14"/>
        <v>0.38383695140599999</v>
      </c>
      <c r="R63" s="8">
        <f t="shared" si="15"/>
        <v>1.1766758130099999</v>
      </c>
      <c r="S63" s="8">
        <f t="shared" si="16"/>
        <v>1.1263300839899999</v>
      </c>
      <c r="T63" s="8">
        <f t="shared" si="17"/>
        <v>1.10899154941</v>
      </c>
      <c r="W63" s="7">
        <v>237130</v>
      </c>
      <c r="X63" s="7" t="s">
        <v>151</v>
      </c>
      <c r="Y63" s="364">
        <v>9.1409255493200003E-2</v>
      </c>
      <c r="Z63" s="364">
        <v>1.37352124917E-2</v>
      </c>
      <c r="AA63" s="364">
        <v>7.1531345028400001E-2</v>
      </c>
      <c r="AB63" s="364">
        <v>6.5471545899899994E-2</v>
      </c>
      <c r="AC63" s="364">
        <v>1.3129546705700001E-2</v>
      </c>
      <c r="AD63" s="364">
        <v>4.7728991387E-2</v>
      </c>
      <c r="AE63" s="364">
        <v>6.4316100969800005E-2</v>
      </c>
      <c r="AF63" s="364">
        <v>1.07311473804E-2</v>
      </c>
      <c r="AG63" s="364">
        <v>3.3944301064200003E-2</v>
      </c>
      <c r="AH63" s="364">
        <v>8.6143779935100001E-2</v>
      </c>
      <c r="AI63" s="364">
        <v>1.3174731810500001E-2</v>
      </c>
      <c r="AJ63" s="364">
        <v>9.7646069329399995E-2</v>
      </c>
      <c r="AK63" s="364">
        <v>0.51788552507700003</v>
      </c>
      <c r="AL63" s="364">
        <v>6.7966443997899998E-6</v>
      </c>
      <c r="AM63" s="364">
        <v>0.38383695140599999</v>
      </c>
      <c r="AN63" s="364">
        <v>1.1766758130099999</v>
      </c>
      <c r="AO63" s="364">
        <v>1.1263300839899999</v>
      </c>
      <c r="AP63" s="364">
        <v>1.10899154941</v>
      </c>
      <c r="AS63" s="7">
        <v>237130</v>
      </c>
      <c r="AT63" s="7" t="s">
        <v>151</v>
      </c>
      <c r="AU63" s="8">
        <v>0.10254692783455482</v>
      </c>
      <c r="AV63" s="8">
        <v>2.2465167668328883E-2</v>
      </c>
      <c r="AW63" s="8">
        <v>0.14775508926370487</v>
      </c>
      <c r="AX63" s="8">
        <v>0.12749572540866905</v>
      </c>
      <c r="AY63" s="8">
        <v>4.1743778630188105E-2</v>
      </c>
      <c r="AZ63" s="8">
        <v>0.20847743977327424</v>
      </c>
      <c r="BA63" s="8">
        <v>7.5721589076917742E-2</v>
      </c>
      <c r="BB63" s="8">
        <v>2.0612441295214511E-2</v>
      </c>
      <c r="BC63" s="8">
        <v>0.10764308667008064</v>
      </c>
      <c r="BD63" s="8">
        <v>0.10709188206093065</v>
      </c>
      <c r="BE63" s="8">
        <v>2.3791057632558229E-2</v>
      </c>
      <c r="BF63" s="8">
        <v>0.18197543450449996</v>
      </c>
      <c r="BG63" s="8">
        <v>0.45106228675688664</v>
      </c>
      <c r="BH63" s="8">
        <v>8.4361585721116134E-6</v>
      </c>
      <c r="BI63" s="8">
        <v>0.33430781486622568</v>
      </c>
      <c r="BJ63" s="8">
        <v>1.2727655718635484</v>
      </c>
      <c r="BK63" s="8">
        <v>1.2486830728438709</v>
      </c>
      <c r="BL63" s="8">
        <v>1.0749480847838708</v>
      </c>
    </row>
    <row r="64" spans="1:64" x14ac:dyDescent="0.25">
      <c r="A64" s="7">
        <v>237210</v>
      </c>
      <c r="B64" s="7" t="s">
        <v>152</v>
      </c>
      <c r="C64" s="8">
        <f t="shared" si="0"/>
        <v>8.4994229299482263E-2</v>
      </c>
      <c r="D64" s="8">
        <f t="shared" si="1"/>
        <v>1.9372406716110322E-2</v>
      </c>
      <c r="E64" s="8">
        <f t="shared" si="2"/>
        <v>0.1251184187977</v>
      </c>
      <c r="F64" s="8">
        <f t="shared" si="3"/>
        <v>5.6105614415577418E-2</v>
      </c>
      <c r="G64" s="8">
        <f t="shared" si="4"/>
        <v>1.8253405734358869E-2</v>
      </c>
      <c r="H64" s="8">
        <f t="shared" si="5"/>
        <v>9.1894352292967732E-2</v>
      </c>
      <c r="I64" s="8">
        <f t="shared" si="6"/>
        <v>6.3612067001691919E-2</v>
      </c>
      <c r="J64" s="8">
        <f t="shared" si="7"/>
        <v>1.8007141383181133E-2</v>
      </c>
      <c r="K64" s="8">
        <f t="shared" si="8"/>
        <v>9.2117024326222569E-2</v>
      </c>
      <c r="L64" s="8">
        <f t="shared" si="9"/>
        <v>8.9291337820733854E-2</v>
      </c>
      <c r="M64" s="8">
        <f t="shared" si="10"/>
        <v>2.0621467499846283E-2</v>
      </c>
      <c r="N64" s="8">
        <f t="shared" si="11"/>
        <v>0.15381372389627418</v>
      </c>
      <c r="O64" s="8">
        <f t="shared" si="12"/>
        <v>0.359285784681597</v>
      </c>
      <c r="P64" s="8">
        <f t="shared" si="13"/>
        <v>5.7846097347022568E-6</v>
      </c>
      <c r="Q64" s="8">
        <f t="shared" si="14"/>
        <v>0.2662415409889678</v>
      </c>
      <c r="R64" s="8">
        <f t="shared" si="15"/>
        <v>1</v>
      </c>
      <c r="S64" s="8">
        <f t="shared" si="16"/>
        <v>0.85980337244322602</v>
      </c>
      <c r="T64" s="8">
        <f t="shared" si="17"/>
        <v>0.8672862327108064</v>
      </c>
      <c r="W64" s="7">
        <v>237210</v>
      </c>
      <c r="X64" s="7" t="s">
        <v>152</v>
      </c>
      <c r="Y64" s="364">
        <v>0</v>
      </c>
      <c r="Z64" s="364">
        <v>0</v>
      </c>
      <c r="AA64" s="364">
        <v>0</v>
      </c>
      <c r="AB64" s="364">
        <v>0</v>
      </c>
      <c r="AC64" s="364">
        <v>0</v>
      </c>
      <c r="AD64" s="364">
        <v>0</v>
      </c>
      <c r="AE64" s="364">
        <v>0</v>
      </c>
      <c r="AF64" s="364">
        <v>0</v>
      </c>
      <c r="AG64" s="364">
        <v>0</v>
      </c>
      <c r="AH64" s="364">
        <v>0</v>
      </c>
      <c r="AI64" s="364">
        <v>0</v>
      </c>
      <c r="AJ64" s="364">
        <v>0</v>
      </c>
      <c r="AK64" s="364">
        <v>0</v>
      </c>
      <c r="AL64" s="364">
        <v>0</v>
      </c>
      <c r="AM64" s="364">
        <v>0</v>
      </c>
      <c r="AN64" s="364">
        <v>1</v>
      </c>
      <c r="AO64" s="364">
        <v>0</v>
      </c>
      <c r="AP64" s="364">
        <v>0</v>
      </c>
      <c r="AS64" s="7">
        <v>237210</v>
      </c>
      <c r="AT64" s="7" t="s">
        <v>152</v>
      </c>
      <c r="AU64" s="8">
        <v>8.4994229299482263E-2</v>
      </c>
      <c r="AV64" s="8">
        <v>1.9372406716110322E-2</v>
      </c>
      <c r="AW64" s="8">
        <v>0.1251184187977</v>
      </c>
      <c r="AX64" s="8">
        <v>5.6105614415577418E-2</v>
      </c>
      <c r="AY64" s="8">
        <v>1.8253405734358869E-2</v>
      </c>
      <c r="AZ64" s="8">
        <v>9.1894352292967732E-2</v>
      </c>
      <c r="BA64" s="8">
        <v>6.3612067001691919E-2</v>
      </c>
      <c r="BB64" s="8">
        <v>1.8007141383181133E-2</v>
      </c>
      <c r="BC64" s="8">
        <v>9.2117024326222569E-2</v>
      </c>
      <c r="BD64" s="8">
        <v>8.9291337820733854E-2</v>
      </c>
      <c r="BE64" s="8">
        <v>2.0621467499846283E-2</v>
      </c>
      <c r="BF64" s="8">
        <v>0.15381372389627418</v>
      </c>
      <c r="BG64" s="8">
        <v>0.359285784681597</v>
      </c>
      <c r="BH64" s="8">
        <v>5.7846097347022568E-6</v>
      </c>
      <c r="BI64" s="8">
        <v>0.2662415409889678</v>
      </c>
      <c r="BJ64" s="8">
        <v>1.2294834419106455</v>
      </c>
      <c r="BK64" s="8">
        <v>0.85980337244322602</v>
      </c>
      <c r="BL64" s="8">
        <v>0.8672862327108064</v>
      </c>
    </row>
    <row r="65" spans="1:64" x14ac:dyDescent="0.25">
      <c r="A65" s="7">
        <v>237310</v>
      </c>
      <c r="B65" s="7" t="s">
        <v>153</v>
      </c>
      <c r="C65" s="8">
        <f t="shared" si="0"/>
        <v>9.1402920819499994E-2</v>
      </c>
      <c r="D65" s="8">
        <f t="shared" si="1"/>
        <v>1.3735523322200001E-2</v>
      </c>
      <c r="E65" s="8">
        <f t="shared" si="2"/>
        <v>7.3868598034099994E-2</v>
      </c>
      <c r="F65" s="8">
        <f t="shared" si="3"/>
        <v>6.04584926111E-2</v>
      </c>
      <c r="G65" s="8">
        <f t="shared" si="4"/>
        <v>1.2125758433100001E-2</v>
      </c>
      <c r="H65" s="8">
        <f t="shared" si="5"/>
        <v>4.6854359188699998E-2</v>
      </c>
      <c r="I65" s="8">
        <f t="shared" si="6"/>
        <v>6.4202061252200002E-2</v>
      </c>
      <c r="J65" s="8">
        <f t="shared" si="7"/>
        <v>1.0711355764300001E-2</v>
      </c>
      <c r="K65" s="8">
        <f t="shared" si="8"/>
        <v>3.5996650948600002E-2</v>
      </c>
      <c r="L65" s="8">
        <f t="shared" si="9"/>
        <v>8.6125550002899995E-2</v>
      </c>
      <c r="M65" s="8">
        <f t="shared" si="10"/>
        <v>1.31730350785E-2</v>
      </c>
      <c r="N65" s="8">
        <f t="shared" si="11"/>
        <v>0.100152604141</v>
      </c>
      <c r="O65" s="8">
        <f t="shared" si="12"/>
        <v>0.517963368265</v>
      </c>
      <c r="P65" s="8">
        <f t="shared" si="13"/>
        <v>7.3605999113499996E-6</v>
      </c>
      <c r="Q65" s="8">
        <f t="shared" si="14"/>
        <v>0.38456384439000002</v>
      </c>
      <c r="R65" s="8">
        <f t="shared" si="15"/>
        <v>1.1790070421800001</v>
      </c>
      <c r="S65" s="8">
        <f t="shared" si="16"/>
        <v>1.11943861023</v>
      </c>
      <c r="T65" s="8">
        <f t="shared" si="17"/>
        <v>1.1109100679699999</v>
      </c>
      <c r="W65" s="7">
        <v>237310</v>
      </c>
      <c r="X65" s="7" t="s">
        <v>153</v>
      </c>
      <c r="Y65" s="364">
        <v>9.1402920819499994E-2</v>
      </c>
      <c r="Z65" s="364">
        <v>1.3735523322200001E-2</v>
      </c>
      <c r="AA65" s="364">
        <v>7.3868598034099994E-2</v>
      </c>
      <c r="AB65" s="364">
        <v>6.04584926111E-2</v>
      </c>
      <c r="AC65" s="364">
        <v>1.2125758433100001E-2</v>
      </c>
      <c r="AD65" s="364">
        <v>4.6854359188699998E-2</v>
      </c>
      <c r="AE65" s="364">
        <v>6.4202061252200002E-2</v>
      </c>
      <c r="AF65" s="364">
        <v>1.0711355764300001E-2</v>
      </c>
      <c r="AG65" s="364">
        <v>3.5996650948600002E-2</v>
      </c>
      <c r="AH65" s="364">
        <v>8.6125550002899995E-2</v>
      </c>
      <c r="AI65" s="364">
        <v>1.31730350785E-2</v>
      </c>
      <c r="AJ65" s="364">
        <v>0.100152604141</v>
      </c>
      <c r="AK65" s="364">
        <v>0.517963368265</v>
      </c>
      <c r="AL65" s="364">
        <v>7.3605999113499996E-6</v>
      </c>
      <c r="AM65" s="364">
        <v>0.38456384439000002</v>
      </c>
      <c r="AN65" s="364">
        <v>1.1790070421800001</v>
      </c>
      <c r="AO65" s="364">
        <v>1.11943861023</v>
      </c>
      <c r="AP65" s="364">
        <v>1.1109100679699999</v>
      </c>
      <c r="AS65" s="7">
        <v>237310</v>
      </c>
      <c r="AT65" s="7" t="s">
        <v>153</v>
      </c>
      <c r="AU65" s="8">
        <v>0.10457349184257579</v>
      </c>
      <c r="AV65" s="8">
        <v>2.2904611384893234E-2</v>
      </c>
      <c r="AW65" s="8">
        <v>0.15028465816788553</v>
      </c>
      <c r="AX65" s="8">
        <v>0.12848521198270485</v>
      </c>
      <c r="AY65" s="8">
        <v>4.2149128132217405E-2</v>
      </c>
      <c r="AZ65" s="8">
        <v>0.21087071086577894</v>
      </c>
      <c r="BA65" s="8">
        <v>7.7232411158711281E-2</v>
      </c>
      <c r="BB65" s="8">
        <v>2.1005683423700006E-2</v>
      </c>
      <c r="BC65" s="8">
        <v>0.1089499716259774</v>
      </c>
      <c r="BD65" s="8">
        <v>0.10903199857922095</v>
      </c>
      <c r="BE65" s="8">
        <v>2.4245130592577425E-2</v>
      </c>
      <c r="BF65" s="8">
        <v>0.18533792045885483</v>
      </c>
      <c r="BG65" s="8">
        <v>0.45948540564161328</v>
      </c>
      <c r="BH65" s="8">
        <v>3.6707801071720959E-6</v>
      </c>
      <c r="BI65" s="8">
        <v>0.34114709529483889</v>
      </c>
      <c r="BJ65" s="8">
        <v>1.2777627613954836</v>
      </c>
      <c r="BK65" s="8">
        <v>1.2686018251737095</v>
      </c>
      <c r="BL65" s="8">
        <v>1.0942864533056449</v>
      </c>
    </row>
    <row r="66" spans="1:64" x14ac:dyDescent="0.25">
      <c r="A66" s="7">
        <v>237990</v>
      </c>
      <c r="B66" s="7" t="s">
        <v>154</v>
      </c>
      <c r="C66" s="8">
        <f t="shared" si="0"/>
        <v>9.1434998589999997E-2</v>
      </c>
      <c r="D66" s="8">
        <f t="shared" si="1"/>
        <v>1.37362139551E-2</v>
      </c>
      <c r="E66" s="8">
        <f t="shared" si="2"/>
        <v>7.5797022951199999E-2</v>
      </c>
      <c r="F66" s="8">
        <f t="shared" si="3"/>
        <v>4.2163501656400003E-2</v>
      </c>
      <c r="G66" s="8">
        <f t="shared" si="4"/>
        <v>8.4600359193199998E-3</v>
      </c>
      <c r="H66" s="8">
        <f t="shared" si="5"/>
        <v>3.4006879880999999E-2</v>
      </c>
      <c r="I66" s="8">
        <f t="shared" si="6"/>
        <v>6.4467538656399995E-2</v>
      </c>
      <c r="J66" s="8">
        <f t="shared" si="7"/>
        <v>1.07531604878E-2</v>
      </c>
      <c r="K66" s="8">
        <f t="shared" si="8"/>
        <v>3.7541943272500003E-2</v>
      </c>
      <c r="L66" s="8">
        <f t="shared" si="9"/>
        <v>8.6158440534699995E-2</v>
      </c>
      <c r="M66" s="8">
        <f t="shared" si="10"/>
        <v>1.3175391732E-2</v>
      </c>
      <c r="N66" s="8">
        <f t="shared" si="11"/>
        <v>0.10244933018999999</v>
      </c>
      <c r="O66" s="8">
        <f t="shared" si="12"/>
        <v>0.51797037502999999</v>
      </c>
      <c r="P66" s="8">
        <f t="shared" si="13"/>
        <v>1.0552106939800001E-5</v>
      </c>
      <c r="Q66" s="8">
        <f t="shared" si="14"/>
        <v>0.38314262406999999</v>
      </c>
      <c r="R66" s="8">
        <f t="shared" si="15"/>
        <v>1.1809682355</v>
      </c>
      <c r="S66" s="8">
        <f t="shared" si="16"/>
        <v>1.0846304174600001</v>
      </c>
      <c r="T66" s="8">
        <f t="shared" si="17"/>
        <v>1.1127626424199999</v>
      </c>
      <c r="W66" s="7">
        <v>237990</v>
      </c>
      <c r="X66" s="7" t="s">
        <v>154</v>
      </c>
      <c r="Y66" s="364">
        <v>9.1434998589999997E-2</v>
      </c>
      <c r="Z66" s="364">
        <v>1.37362139551E-2</v>
      </c>
      <c r="AA66" s="364">
        <v>7.5797022951199999E-2</v>
      </c>
      <c r="AB66" s="364">
        <v>4.2163501656400003E-2</v>
      </c>
      <c r="AC66" s="364">
        <v>8.4600359193199998E-3</v>
      </c>
      <c r="AD66" s="364">
        <v>3.4006879880999999E-2</v>
      </c>
      <c r="AE66" s="364">
        <v>6.4467538656399995E-2</v>
      </c>
      <c r="AF66" s="364">
        <v>1.07531604878E-2</v>
      </c>
      <c r="AG66" s="364">
        <v>3.7541943272500003E-2</v>
      </c>
      <c r="AH66" s="364">
        <v>8.6158440534699995E-2</v>
      </c>
      <c r="AI66" s="364">
        <v>1.3175391732E-2</v>
      </c>
      <c r="AJ66" s="364">
        <v>0.10244933018999999</v>
      </c>
      <c r="AK66" s="364">
        <v>0.51797037502999999</v>
      </c>
      <c r="AL66" s="364">
        <v>1.0552106939800001E-5</v>
      </c>
      <c r="AM66" s="364">
        <v>0.38314262406999999</v>
      </c>
      <c r="AN66" s="364">
        <v>1.1809682355</v>
      </c>
      <c r="AO66" s="364">
        <v>1.0846304174600001</v>
      </c>
      <c r="AP66" s="364">
        <v>1.1127626424199999</v>
      </c>
      <c r="AS66" s="7">
        <v>237990</v>
      </c>
      <c r="AT66" s="7" t="s">
        <v>154</v>
      </c>
      <c r="AU66" s="8">
        <v>0.1146847055720516</v>
      </c>
      <c r="AV66" s="8">
        <v>2.4617325034250966E-2</v>
      </c>
      <c r="AW66" s="8">
        <v>0.16962368467005159</v>
      </c>
      <c r="AX66" s="8">
        <v>0.10522535492154515</v>
      </c>
      <c r="AY66" s="8">
        <v>3.3421637708716444E-2</v>
      </c>
      <c r="AZ66" s="8">
        <v>0.17505686911974352</v>
      </c>
      <c r="BA66" s="8">
        <v>8.4708444270180608E-2</v>
      </c>
      <c r="BB66" s="8">
        <v>2.2552003554642413E-2</v>
      </c>
      <c r="BC66" s="8">
        <v>0.1233557153778258</v>
      </c>
      <c r="BD66" s="8">
        <v>0.11936025710004997</v>
      </c>
      <c r="BE66" s="8">
        <v>2.6000100299822908E-2</v>
      </c>
      <c r="BF66" s="8">
        <v>0.20922206521045486</v>
      </c>
      <c r="BG66" s="8">
        <v>0.51797180849629032</v>
      </c>
      <c r="BH66" s="244">
        <v>5.4101471207850004E-6</v>
      </c>
      <c r="BI66" s="8">
        <v>0.38314056161500032</v>
      </c>
      <c r="BJ66" s="8">
        <v>1.3089257152764522</v>
      </c>
      <c r="BK66" s="8">
        <v>1.3137022488467744</v>
      </c>
      <c r="BL66" s="8">
        <v>1.2306161632025805</v>
      </c>
    </row>
    <row r="67" spans="1:64" x14ac:dyDescent="0.25">
      <c r="A67" s="7">
        <v>238110</v>
      </c>
      <c r="B67" s="7" t="s">
        <v>155</v>
      </c>
      <c r="C67" s="8">
        <f t="shared" ref="C67:C130" si="18">IF(Y67=0,VLOOKUP(A67,$AS$2:$BL$948,3,FALSE),Y67)</f>
        <v>9.1416272830000006E-2</v>
      </c>
      <c r="D67" s="8">
        <f t="shared" ref="D67:D130" si="19">IF(Z67=0,VLOOKUP(A67,$AS$2:$BL$948,4,FALSE),Z67)</f>
        <v>1.3736042346700001E-2</v>
      </c>
      <c r="E67" s="8">
        <f t="shared" ref="E67:E130" si="20">IF(AA67=0,VLOOKUP(A67,$AS$2:$BL$948,5,FALSE),AA67)</f>
        <v>7.5294993557499995E-2</v>
      </c>
      <c r="F67" s="8">
        <f t="shared" ref="F67:F130" si="21">IF(AB67=0,VLOOKUP($A67,$AS$2:$BL$948,6,FALSE),AB67)</f>
        <v>8.4041591086299994E-2</v>
      </c>
      <c r="G67" s="8">
        <f t="shared" ref="G67:G130" si="22">IF(AC67=0,VLOOKUP($A67,$AS$2:$BL$948,7,FALSE),AC67)</f>
        <v>1.6854171045200001E-2</v>
      </c>
      <c r="H67" s="8">
        <f t="shared" ref="H67:H130" si="23">IF(AD67=0,VLOOKUP($A67,$AS$2:$BL$948,8,FALSE),AD67)</f>
        <v>6.7795671971099994E-2</v>
      </c>
      <c r="I67" s="8">
        <f t="shared" ref="I67:I130" si="24">IF(AE67=0,VLOOKUP($A67,$AS$2:$BL$948,9,FALSE),AE67)</f>
        <v>6.4098997994600004E-2</v>
      </c>
      <c r="J67" s="8">
        <f t="shared" ref="J67:J130" si="25">IF(AF67=0,VLOOKUP($A67,$AS$2:$BL$948,10,FALSE),AF67)</f>
        <v>1.06936270242E-2</v>
      </c>
      <c r="K67" s="8">
        <f t="shared" ref="K67:K130" si="26">IF(AG67=0,VLOOKUP($A67,$AS$2:$BL$948,11,FALSE),AG67)</f>
        <v>3.7353002125100003E-2</v>
      </c>
      <c r="L67" s="8">
        <f t="shared" ref="L67:L130" si="27">IF(AH67=0,VLOOKUP($A67,$AS$2:$BL$948,12,FALSE),AH67)</f>
        <v>8.6151789161299994E-2</v>
      </c>
      <c r="M67" s="8">
        <f t="shared" ref="M67:M130" si="28">IF(AI67=0,VLOOKUP($A67,$AS$2:$BL$948,13,FALSE),AI67)</f>
        <v>1.31753933789E-2</v>
      </c>
      <c r="N67" s="8">
        <f t="shared" ref="N67:N130" si="29">IF(AJ67=0,VLOOKUP($A67,$AS$2:$BL$948,14,FALSE),AJ67)</f>
        <v>0.10158768569899999</v>
      </c>
      <c r="O67" s="8">
        <f t="shared" ref="O67:O130" si="30">IF(AK67=0,VLOOKUP($A67,$AS$2:$BL$948,15,FALSE),AK67)</f>
        <v>0.51788934468500003</v>
      </c>
      <c r="P67" s="8">
        <f t="shared" ref="P67:P130" si="31">IF(AL67=0,VLOOKUP($A67,$AS$2:$BL$948,16,FALSE),AL67)</f>
        <v>5.2950070563700004E-6</v>
      </c>
      <c r="Q67" s="8">
        <f t="shared" ref="Q67:Q130" si="32">IF(AM67=0,VLOOKUP($A67,$AS$2:$BL$948,17,FALSE),AM67)</f>
        <v>0.38520436254700002</v>
      </c>
      <c r="R67" s="8">
        <f t="shared" ref="R67:R130" si="33">IF(AN67=0,VLOOKUP($A67,$AS$2:$BL$948,18,FALSE),AN67)</f>
        <v>1.18044730873</v>
      </c>
      <c r="S67" s="8">
        <f t="shared" ref="S67:S130" si="34">IF(AO67=0,VLOOKUP($A67,$AS$2:$BL$948,19,FALSE),AO67)</f>
        <v>1.1686914341000001</v>
      </c>
      <c r="T67" s="8">
        <f t="shared" ref="T67:T130" si="35">IF(AP67=0,VLOOKUP($A67,$AS$2:$BL$948,20,FALSE),AP67)</f>
        <v>1.1121456271400001</v>
      </c>
      <c r="W67" s="7">
        <v>238110</v>
      </c>
      <c r="X67" s="7" t="s">
        <v>155</v>
      </c>
      <c r="Y67" s="364">
        <v>9.1416272830000006E-2</v>
      </c>
      <c r="Z67" s="364">
        <v>1.3736042346700001E-2</v>
      </c>
      <c r="AA67" s="364">
        <v>7.5294993557499995E-2</v>
      </c>
      <c r="AB67" s="364">
        <v>8.4041591086299994E-2</v>
      </c>
      <c r="AC67" s="364">
        <v>1.6854171045200001E-2</v>
      </c>
      <c r="AD67" s="364">
        <v>6.7795671971099994E-2</v>
      </c>
      <c r="AE67" s="364">
        <v>6.4098997994600004E-2</v>
      </c>
      <c r="AF67" s="364">
        <v>1.06936270242E-2</v>
      </c>
      <c r="AG67" s="364">
        <v>3.7353002125100003E-2</v>
      </c>
      <c r="AH67" s="364">
        <v>8.6151789161299994E-2</v>
      </c>
      <c r="AI67" s="364">
        <v>1.31753933789E-2</v>
      </c>
      <c r="AJ67" s="364">
        <v>0.10158768569899999</v>
      </c>
      <c r="AK67" s="364">
        <v>0.51788934468500003</v>
      </c>
      <c r="AL67" s="364">
        <v>5.2950070563700004E-6</v>
      </c>
      <c r="AM67" s="364">
        <v>0.38520436254700002</v>
      </c>
      <c r="AN67" s="364">
        <v>1.18044730873</v>
      </c>
      <c r="AO67" s="364">
        <v>1.1686914341000001</v>
      </c>
      <c r="AP67" s="364">
        <v>1.1121456271400001</v>
      </c>
      <c r="AS67" s="7">
        <v>238110</v>
      </c>
      <c r="AT67" s="7" t="s">
        <v>155</v>
      </c>
      <c r="AU67" s="8">
        <v>0.11462704463593065</v>
      </c>
      <c r="AV67" s="8">
        <v>2.4604385650519842E-2</v>
      </c>
      <c r="AW67" s="8">
        <v>0.16792407833291775</v>
      </c>
      <c r="AX67" s="8">
        <v>8.4036823346206463E-2</v>
      </c>
      <c r="AY67" s="8">
        <v>2.7259501301851612E-2</v>
      </c>
      <c r="AZ67" s="8">
        <v>0.13995180954505163</v>
      </c>
      <c r="BA67" s="8">
        <v>8.4210615468967728E-2</v>
      </c>
      <c r="BB67" s="8">
        <v>2.2419295833967748E-2</v>
      </c>
      <c r="BC67" s="8">
        <v>0.12166466608170644</v>
      </c>
      <c r="BD67" s="8">
        <v>0.11931908741526127</v>
      </c>
      <c r="BE67" s="8">
        <v>2.5988539102128554E-2</v>
      </c>
      <c r="BF67" s="8">
        <v>0.20701115672552906</v>
      </c>
      <c r="BG67" s="8">
        <v>0.51788986026475781</v>
      </c>
      <c r="BH67" s="8">
        <v>6.264657263329517E-6</v>
      </c>
      <c r="BI67" s="8">
        <v>0.38520415145601633</v>
      </c>
      <c r="BJ67" s="8">
        <v>1.3071555086196771</v>
      </c>
      <c r="BK67" s="8">
        <v>1.2512497470964514</v>
      </c>
      <c r="BL67" s="8">
        <v>1.2282945773846778</v>
      </c>
    </row>
    <row r="68" spans="1:64" x14ac:dyDescent="0.25">
      <c r="A68" s="7">
        <v>238120</v>
      </c>
      <c r="B68" s="7" t="s">
        <v>156</v>
      </c>
      <c r="C68" s="8">
        <f t="shared" si="18"/>
        <v>9.1483748346200003E-2</v>
      </c>
      <c r="D68" s="8">
        <f t="shared" si="19"/>
        <v>1.37471363565E-2</v>
      </c>
      <c r="E68" s="8">
        <f t="shared" si="20"/>
        <v>7.4867365805100006E-2</v>
      </c>
      <c r="F68" s="8">
        <f t="shared" si="21"/>
        <v>0.16899730903999999</v>
      </c>
      <c r="G68" s="8">
        <f t="shared" si="22"/>
        <v>3.3927281812500001E-2</v>
      </c>
      <c r="H68" s="8">
        <f t="shared" si="23"/>
        <v>0.13497054646699999</v>
      </c>
      <c r="I68" s="8">
        <f t="shared" si="24"/>
        <v>6.4098808098000004E-2</v>
      </c>
      <c r="J68" s="8">
        <f t="shared" si="25"/>
        <v>1.0696900260400001E-2</v>
      </c>
      <c r="K68" s="8">
        <f t="shared" si="26"/>
        <v>3.6960173357599997E-2</v>
      </c>
      <c r="L68" s="8">
        <f t="shared" si="27"/>
        <v>8.6191699253899995E-2</v>
      </c>
      <c r="M68" s="8">
        <f t="shared" si="28"/>
        <v>1.31860567551E-2</v>
      </c>
      <c r="N68" s="8">
        <f t="shared" si="29"/>
        <v>0.10111734095</v>
      </c>
      <c r="O68" s="8">
        <f t="shared" si="30"/>
        <v>0.51796479183699995</v>
      </c>
      <c r="P68" s="8">
        <f t="shared" si="31"/>
        <v>2.6330530944E-6</v>
      </c>
      <c r="Q68" s="8">
        <f t="shared" si="32"/>
        <v>0.38547111587600003</v>
      </c>
      <c r="R68" s="8">
        <f t="shared" si="33"/>
        <v>1.1800982505099999</v>
      </c>
      <c r="S68" s="8">
        <f t="shared" si="34"/>
        <v>1.3378951373200001</v>
      </c>
      <c r="T68" s="8">
        <f t="shared" si="35"/>
        <v>1.1117558817199999</v>
      </c>
      <c r="W68" s="7">
        <v>238120</v>
      </c>
      <c r="X68" s="7" t="s">
        <v>156</v>
      </c>
      <c r="Y68" s="364">
        <v>9.1483748346200003E-2</v>
      </c>
      <c r="Z68" s="364">
        <v>1.37471363565E-2</v>
      </c>
      <c r="AA68" s="364">
        <v>7.4867365805100006E-2</v>
      </c>
      <c r="AB68" s="364">
        <v>0.16899730903999999</v>
      </c>
      <c r="AC68" s="364">
        <v>3.3927281812500001E-2</v>
      </c>
      <c r="AD68" s="364">
        <v>0.13497054646699999</v>
      </c>
      <c r="AE68" s="364">
        <v>6.4098808098000004E-2</v>
      </c>
      <c r="AF68" s="364">
        <v>1.0696900260400001E-2</v>
      </c>
      <c r="AG68" s="364">
        <v>3.6960173357599997E-2</v>
      </c>
      <c r="AH68" s="364">
        <v>8.6191699253899995E-2</v>
      </c>
      <c r="AI68" s="364">
        <v>1.31860567551E-2</v>
      </c>
      <c r="AJ68" s="364">
        <v>0.10111734095</v>
      </c>
      <c r="AK68" s="364">
        <v>0.51796479183699995</v>
      </c>
      <c r="AL68" s="364">
        <v>2.6330530944E-6</v>
      </c>
      <c r="AM68" s="364">
        <v>0.38547111587600003</v>
      </c>
      <c r="AN68" s="364">
        <v>1.1800982505099999</v>
      </c>
      <c r="AO68" s="364">
        <v>1.3378951373200001</v>
      </c>
      <c r="AP68" s="364">
        <v>1.1117558817199999</v>
      </c>
      <c r="AS68" s="7">
        <v>238120</v>
      </c>
      <c r="AT68" s="7" t="s">
        <v>156</v>
      </c>
      <c r="AU68" s="8">
        <v>0.11281467395283874</v>
      </c>
      <c r="AV68" s="8">
        <v>2.4341555831535477E-2</v>
      </c>
      <c r="AW68" s="8">
        <v>0.16517448806390961</v>
      </c>
      <c r="AX68" s="8">
        <v>0.12278196456619682</v>
      </c>
      <c r="AY68" s="8">
        <v>3.9319211820446127E-2</v>
      </c>
      <c r="AZ68" s="8">
        <v>0.20155211369646617</v>
      </c>
      <c r="BA68" s="8">
        <v>8.2945333297166163E-2</v>
      </c>
      <c r="BB68" s="8">
        <v>2.2192186049044202E-2</v>
      </c>
      <c r="BC68" s="8">
        <v>0.12023324483106941</v>
      </c>
      <c r="BD68" s="8">
        <v>0.11756225589628386</v>
      </c>
      <c r="BE68" s="8">
        <v>2.5728694294980651E-2</v>
      </c>
      <c r="BF68" s="8">
        <v>0.20336101217235156</v>
      </c>
      <c r="BG68" s="8">
        <v>0.50125795378562854</v>
      </c>
      <c r="BH68" s="8">
        <v>4.4763400841261291E-6</v>
      </c>
      <c r="BI68" s="8">
        <v>0.37303796136987111</v>
      </c>
      <c r="BJ68" s="8">
        <v>1.3023307178483867</v>
      </c>
      <c r="BK68" s="8">
        <v>1.3313984513735488</v>
      </c>
      <c r="BL68" s="8">
        <v>1.1931110867585486</v>
      </c>
    </row>
    <row r="69" spans="1:64" x14ac:dyDescent="0.25">
      <c r="A69" s="7">
        <v>238130</v>
      </c>
      <c r="B69" s="7" t="s">
        <v>157</v>
      </c>
      <c r="C69" s="8">
        <f t="shared" si="18"/>
        <v>9.1485779755899999E-2</v>
      </c>
      <c r="D69" s="8">
        <f t="shared" si="19"/>
        <v>1.37452897515E-2</v>
      </c>
      <c r="E69" s="8">
        <f t="shared" si="20"/>
        <v>7.5083051293299993E-2</v>
      </c>
      <c r="F69" s="8">
        <f t="shared" si="21"/>
        <v>6.20883911191E-2</v>
      </c>
      <c r="G69" s="8">
        <f t="shared" si="22"/>
        <v>1.2459974488699999E-2</v>
      </c>
      <c r="H69" s="8">
        <f t="shared" si="23"/>
        <v>4.9840849507800003E-2</v>
      </c>
      <c r="I69" s="8">
        <f t="shared" si="24"/>
        <v>6.4113001141700002E-2</v>
      </c>
      <c r="J69" s="8">
        <f t="shared" si="25"/>
        <v>1.0697127946500001E-2</v>
      </c>
      <c r="K69" s="8">
        <f t="shared" si="26"/>
        <v>3.7149787641799999E-2</v>
      </c>
      <c r="L69" s="8">
        <f t="shared" si="27"/>
        <v>8.6212653442499995E-2</v>
      </c>
      <c r="M69" s="8">
        <f t="shared" si="28"/>
        <v>1.31862558991E-2</v>
      </c>
      <c r="N69" s="8">
        <f t="shared" si="29"/>
        <v>0.101368842613</v>
      </c>
      <c r="O69" s="8">
        <f t="shared" si="30"/>
        <v>0.517895168593</v>
      </c>
      <c r="P69" s="8">
        <f t="shared" si="31"/>
        <v>7.1685410818200002E-6</v>
      </c>
      <c r="Q69" s="8">
        <f t="shared" si="32"/>
        <v>0.38541977352899998</v>
      </c>
      <c r="R69" s="8">
        <f t="shared" si="33"/>
        <v>1.1803141208000001</v>
      </c>
      <c r="S69" s="8">
        <f t="shared" si="34"/>
        <v>1.1243892151199999</v>
      </c>
      <c r="T69" s="8">
        <f t="shared" si="35"/>
        <v>1.1119599167300001</v>
      </c>
      <c r="W69" s="7">
        <v>238130</v>
      </c>
      <c r="X69" s="7" t="s">
        <v>157</v>
      </c>
      <c r="Y69" s="364">
        <v>9.1485779755899999E-2</v>
      </c>
      <c r="Z69" s="364">
        <v>1.37452897515E-2</v>
      </c>
      <c r="AA69" s="364">
        <v>7.5083051293299993E-2</v>
      </c>
      <c r="AB69" s="364">
        <v>6.20883911191E-2</v>
      </c>
      <c r="AC69" s="364">
        <v>1.2459974488699999E-2</v>
      </c>
      <c r="AD69" s="364">
        <v>4.9840849507800003E-2</v>
      </c>
      <c r="AE69" s="364">
        <v>6.4113001141700002E-2</v>
      </c>
      <c r="AF69" s="364">
        <v>1.0697127946500001E-2</v>
      </c>
      <c r="AG69" s="364">
        <v>3.7149787641799999E-2</v>
      </c>
      <c r="AH69" s="364">
        <v>8.6212653442499995E-2</v>
      </c>
      <c r="AI69" s="364">
        <v>1.31862558991E-2</v>
      </c>
      <c r="AJ69" s="364">
        <v>0.101368842613</v>
      </c>
      <c r="AK69" s="364">
        <v>0.517895168593</v>
      </c>
      <c r="AL69" s="364">
        <v>7.1685410818200002E-6</v>
      </c>
      <c r="AM69" s="364">
        <v>0.38541977352899998</v>
      </c>
      <c r="AN69" s="364">
        <v>1.1803141208000001</v>
      </c>
      <c r="AO69" s="364">
        <v>1.1243892151199999</v>
      </c>
      <c r="AP69" s="364">
        <v>1.1119599167300001</v>
      </c>
      <c r="AS69" s="7">
        <v>238130</v>
      </c>
      <c r="AT69" s="7" t="s">
        <v>157</v>
      </c>
      <c r="AU69" s="8">
        <v>0.11473562055907095</v>
      </c>
      <c r="AV69" s="8">
        <v>2.4625748100771127E-2</v>
      </c>
      <c r="AW69" s="8">
        <v>0.16826598303740803</v>
      </c>
      <c r="AX69" s="8">
        <v>6.7647013675053214E-2</v>
      </c>
      <c r="AY69" s="8">
        <v>2.1339660079086612E-2</v>
      </c>
      <c r="AZ69" s="8">
        <v>0.11159681912451934</v>
      </c>
      <c r="BA69" s="8">
        <v>8.4226637782617755E-2</v>
      </c>
      <c r="BB69" s="8">
        <v>2.2424603598349677E-2</v>
      </c>
      <c r="BC69" s="8">
        <v>0.12190956353266127</v>
      </c>
      <c r="BD69" s="8">
        <v>0.11944011574860161</v>
      </c>
      <c r="BE69" s="8">
        <v>2.6011013813797584E-2</v>
      </c>
      <c r="BF69" s="8">
        <v>0.20742408386933711</v>
      </c>
      <c r="BG69" s="8">
        <v>0.51789540237075826</v>
      </c>
      <c r="BH69" s="8">
        <v>7.4460039417029071E-6</v>
      </c>
      <c r="BI69" s="8">
        <v>0.38541881674533907</v>
      </c>
      <c r="BJ69" s="8">
        <v>1.3076273516967742</v>
      </c>
      <c r="BK69" s="8">
        <v>1.2005851057817745</v>
      </c>
      <c r="BL69" s="8">
        <v>1.2285608049135479</v>
      </c>
    </row>
    <row r="70" spans="1:64" x14ac:dyDescent="0.25">
      <c r="A70" s="7">
        <v>238140</v>
      </c>
      <c r="B70" s="7" t="s">
        <v>158</v>
      </c>
      <c r="C70" s="8">
        <f t="shared" si="18"/>
        <v>9.1461377337499997E-2</v>
      </c>
      <c r="D70" s="8">
        <f t="shared" si="19"/>
        <v>1.37432128094E-2</v>
      </c>
      <c r="E70" s="8">
        <f t="shared" si="20"/>
        <v>7.5321178381100001E-2</v>
      </c>
      <c r="F70" s="8">
        <f t="shared" si="21"/>
        <v>5.2440286098300003E-2</v>
      </c>
      <c r="G70" s="8">
        <f t="shared" si="22"/>
        <v>1.0522847883199999E-2</v>
      </c>
      <c r="H70" s="8">
        <f t="shared" si="23"/>
        <v>4.22988140298E-2</v>
      </c>
      <c r="I70" s="8">
        <f t="shared" si="24"/>
        <v>6.41365197975E-2</v>
      </c>
      <c r="J70" s="8">
        <f t="shared" si="25"/>
        <v>1.0699073166699999E-2</v>
      </c>
      <c r="K70" s="8">
        <f t="shared" si="26"/>
        <v>3.7343342263399998E-2</v>
      </c>
      <c r="L70" s="8">
        <f t="shared" si="27"/>
        <v>8.6182834841499995E-2</v>
      </c>
      <c r="M70" s="8">
        <f t="shared" si="28"/>
        <v>1.31818240823E-2</v>
      </c>
      <c r="N70" s="8">
        <f t="shared" si="29"/>
        <v>0.101630882814</v>
      </c>
      <c r="O70" s="8">
        <f t="shared" si="30"/>
        <v>0.51797769759800005</v>
      </c>
      <c r="P70" s="8">
        <f t="shared" si="31"/>
        <v>8.4883579835700003E-6</v>
      </c>
      <c r="Q70" s="8">
        <f t="shared" si="32"/>
        <v>0.38530526564000001</v>
      </c>
      <c r="R70" s="8">
        <f t="shared" si="33"/>
        <v>1.1805257685299999</v>
      </c>
      <c r="S70" s="8">
        <f t="shared" si="34"/>
        <v>1.1052619480100001</v>
      </c>
      <c r="T70" s="8">
        <f t="shared" si="35"/>
        <v>1.11217893523</v>
      </c>
      <c r="W70" s="7">
        <v>238140</v>
      </c>
      <c r="X70" s="7" t="s">
        <v>158</v>
      </c>
      <c r="Y70" s="364">
        <v>9.1461377337499997E-2</v>
      </c>
      <c r="Z70" s="364">
        <v>1.37432128094E-2</v>
      </c>
      <c r="AA70" s="364">
        <v>7.5321178381100001E-2</v>
      </c>
      <c r="AB70" s="364">
        <v>5.2440286098300003E-2</v>
      </c>
      <c r="AC70" s="364">
        <v>1.0522847883199999E-2</v>
      </c>
      <c r="AD70" s="364">
        <v>4.22988140298E-2</v>
      </c>
      <c r="AE70" s="364">
        <v>6.41365197975E-2</v>
      </c>
      <c r="AF70" s="364">
        <v>1.0699073166699999E-2</v>
      </c>
      <c r="AG70" s="364">
        <v>3.7343342263399998E-2</v>
      </c>
      <c r="AH70" s="364">
        <v>8.6182834841499995E-2</v>
      </c>
      <c r="AI70" s="364">
        <v>1.31818240823E-2</v>
      </c>
      <c r="AJ70" s="364">
        <v>0.101630882814</v>
      </c>
      <c r="AK70" s="364">
        <v>0.51797769759800005</v>
      </c>
      <c r="AL70" s="364">
        <v>8.4883579835700003E-6</v>
      </c>
      <c r="AM70" s="364">
        <v>0.38530526564000001</v>
      </c>
      <c r="AN70" s="364">
        <v>1.1805257685299999</v>
      </c>
      <c r="AO70" s="364">
        <v>1.1052619480100001</v>
      </c>
      <c r="AP70" s="364">
        <v>1.11217893523</v>
      </c>
      <c r="AS70" s="7">
        <v>238140</v>
      </c>
      <c r="AT70" s="7" t="s">
        <v>158</v>
      </c>
      <c r="AU70" s="8">
        <v>0.11471172396373389</v>
      </c>
      <c r="AV70" s="8">
        <v>2.4628061817206129E-2</v>
      </c>
      <c r="AW70" s="8">
        <v>0.17095909386097904</v>
      </c>
      <c r="AX70" s="8">
        <v>7.5116415647867724E-2</v>
      </c>
      <c r="AY70" s="8">
        <v>2.4212711994255644E-2</v>
      </c>
      <c r="AZ70" s="8">
        <v>0.12814584794592579</v>
      </c>
      <c r="BA70" s="8">
        <v>8.4264280597095148E-2</v>
      </c>
      <c r="BB70" s="8">
        <v>2.2435558515096626E-2</v>
      </c>
      <c r="BC70" s="8">
        <v>0.1245018420728274</v>
      </c>
      <c r="BD70" s="8">
        <v>0.11939450750743227</v>
      </c>
      <c r="BE70" s="8">
        <v>2.6009496182958874E-2</v>
      </c>
      <c r="BF70" s="8">
        <v>0.21038198272193384</v>
      </c>
      <c r="BG70" s="8">
        <v>0.51797877674648363</v>
      </c>
      <c r="BH70" s="8">
        <v>6.8166984501585497E-6</v>
      </c>
      <c r="BI70" s="8">
        <v>0.38530501085096741</v>
      </c>
      <c r="BJ70" s="8">
        <v>1.3102972667380641</v>
      </c>
      <c r="BK70" s="8">
        <v>1.2274765884909669</v>
      </c>
      <c r="BL70" s="8">
        <v>1.2312016811850004</v>
      </c>
    </row>
    <row r="71" spans="1:64" x14ac:dyDescent="0.25">
      <c r="A71" s="7">
        <v>238150</v>
      </c>
      <c r="B71" s="7" t="s">
        <v>159</v>
      </c>
      <c r="C71" s="8">
        <f t="shared" si="18"/>
        <v>9.1537093298600006E-2</v>
      </c>
      <c r="D71" s="8">
        <f t="shared" si="19"/>
        <v>1.37518430342E-2</v>
      </c>
      <c r="E71" s="8">
        <f t="shared" si="20"/>
        <v>7.4613096119899996E-2</v>
      </c>
      <c r="F71" s="8">
        <f t="shared" si="21"/>
        <v>5.4507249437399999E-2</v>
      </c>
      <c r="G71" s="8">
        <f t="shared" si="22"/>
        <v>1.09362221079E-2</v>
      </c>
      <c r="H71" s="8">
        <f t="shared" si="23"/>
        <v>4.3261877701399998E-2</v>
      </c>
      <c r="I71" s="8">
        <f t="shared" si="24"/>
        <v>6.4117002857700001E-2</v>
      </c>
      <c r="J71" s="8">
        <f t="shared" si="25"/>
        <v>1.0695604108E-2</v>
      </c>
      <c r="K71" s="8">
        <f t="shared" si="26"/>
        <v>3.6749725576899997E-2</v>
      </c>
      <c r="L71" s="8">
        <f t="shared" si="27"/>
        <v>8.6268807847599993E-2</v>
      </c>
      <c r="M71" s="8">
        <f t="shared" si="28"/>
        <v>1.319260624E-2</v>
      </c>
      <c r="N71" s="8">
        <f t="shared" si="29"/>
        <v>0.100832803406</v>
      </c>
      <c r="O71" s="8">
        <f t="shared" si="30"/>
        <v>0.51790333097399999</v>
      </c>
      <c r="P71" s="8">
        <f t="shared" si="31"/>
        <v>8.1713750272299995E-6</v>
      </c>
      <c r="Q71" s="8">
        <f t="shared" si="32"/>
        <v>0.38566274910199999</v>
      </c>
      <c r="R71" s="8">
        <f t="shared" si="33"/>
        <v>1.17990203245</v>
      </c>
      <c r="S71" s="8">
        <f t="shared" si="34"/>
        <v>1.1087053492500001</v>
      </c>
      <c r="T71" s="8">
        <f t="shared" si="35"/>
        <v>1.1115623325399999</v>
      </c>
      <c r="W71" s="7">
        <v>238150</v>
      </c>
      <c r="X71" s="7" t="s">
        <v>159</v>
      </c>
      <c r="Y71" s="364">
        <v>9.1537093298600006E-2</v>
      </c>
      <c r="Z71" s="364">
        <v>1.37518430342E-2</v>
      </c>
      <c r="AA71" s="364">
        <v>7.4613096119899996E-2</v>
      </c>
      <c r="AB71" s="364">
        <v>5.4507249437399999E-2</v>
      </c>
      <c r="AC71" s="364">
        <v>1.09362221079E-2</v>
      </c>
      <c r="AD71" s="364">
        <v>4.3261877701399998E-2</v>
      </c>
      <c r="AE71" s="364">
        <v>6.4117002857700001E-2</v>
      </c>
      <c r="AF71" s="364">
        <v>1.0695604108E-2</v>
      </c>
      <c r="AG71" s="364">
        <v>3.6749725576899997E-2</v>
      </c>
      <c r="AH71" s="364">
        <v>8.6268807847599993E-2</v>
      </c>
      <c r="AI71" s="364">
        <v>1.319260624E-2</v>
      </c>
      <c r="AJ71" s="364">
        <v>0.100832803406</v>
      </c>
      <c r="AK71" s="364">
        <v>0.51790333097399999</v>
      </c>
      <c r="AL71" s="364">
        <v>8.1713750272299995E-6</v>
      </c>
      <c r="AM71" s="364">
        <v>0.38566274910199999</v>
      </c>
      <c r="AN71" s="364">
        <v>1.17990203245</v>
      </c>
      <c r="AO71" s="364">
        <v>1.1087053492500001</v>
      </c>
      <c r="AP71" s="364">
        <v>1.1115623325399999</v>
      </c>
      <c r="AS71" s="7">
        <v>238150</v>
      </c>
      <c r="AT71" s="7" t="s">
        <v>159</v>
      </c>
      <c r="AU71" s="8">
        <v>0.11393855724900642</v>
      </c>
      <c r="AV71" s="8">
        <v>2.4501999917897418E-2</v>
      </c>
      <c r="AW71" s="8">
        <v>0.16721878976981774</v>
      </c>
      <c r="AX71" s="8">
        <v>8.6498408798193538E-2</v>
      </c>
      <c r="AY71" s="8">
        <v>2.8126348201957901E-2</v>
      </c>
      <c r="AZ71" s="8">
        <v>0.14753199573650158</v>
      </c>
      <c r="BA71" s="8">
        <v>8.3638743654996794E-2</v>
      </c>
      <c r="BB71" s="8">
        <v>2.2309440305738712E-2</v>
      </c>
      <c r="BC71" s="8">
        <v>0.12166733155187905</v>
      </c>
      <c r="BD71" s="8">
        <v>0.11869814488799672</v>
      </c>
      <c r="BE71" s="8">
        <v>2.5893331417499367E-2</v>
      </c>
      <c r="BF71" s="8">
        <v>0.20587480578307904</v>
      </c>
      <c r="BG71" s="8">
        <v>0.50954989026600039</v>
      </c>
      <c r="BH71" s="8">
        <v>5.8814752194243528E-6</v>
      </c>
      <c r="BI71" s="8">
        <v>0.37944418464380647</v>
      </c>
      <c r="BJ71" s="8">
        <v>1.3056593469359681</v>
      </c>
      <c r="BK71" s="8">
        <v>1.2460293333812913</v>
      </c>
      <c r="BL71" s="8">
        <v>1.2114848703504837</v>
      </c>
    </row>
    <row r="72" spans="1:64" x14ac:dyDescent="0.25">
      <c r="A72" s="7">
        <v>238160</v>
      </c>
      <c r="B72" s="7" t="s">
        <v>160</v>
      </c>
      <c r="C72" s="8">
        <f t="shared" si="18"/>
        <v>9.1392433549999999E-2</v>
      </c>
      <c r="D72" s="8">
        <f t="shared" si="19"/>
        <v>1.37327075636E-2</v>
      </c>
      <c r="E72" s="8">
        <f t="shared" si="20"/>
        <v>7.6861827734899996E-2</v>
      </c>
      <c r="F72" s="8">
        <f t="shared" si="21"/>
        <v>6.0460651475299998E-2</v>
      </c>
      <c r="G72" s="8">
        <f t="shared" si="22"/>
        <v>1.2125641580999999E-2</v>
      </c>
      <c r="H72" s="8">
        <f t="shared" si="23"/>
        <v>5.0470654374200001E-2</v>
      </c>
      <c r="I72" s="8">
        <f t="shared" si="24"/>
        <v>6.4188832639700003E-2</v>
      </c>
      <c r="J72" s="8">
        <f t="shared" si="25"/>
        <v>1.07082107309E-2</v>
      </c>
      <c r="K72" s="8">
        <f t="shared" si="26"/>
        <v>3.8657878875899998E-2</v>
      </c>
      <c r="L72" s="8">
        <f t="shared" si="27"/>
        <v>8.6123392591700001E-2</v>
      </c>
      <c r="M72" s="8">
        <f t="shared" si="28"/>
        <v>1.3171451317E-2</v>
      </c>
      <c r="N72" s="8">
        <f t="shared" si="29"/>
        <v>0.103399074013</v>
      </c>
      <c r="O72" s="8">
        <f t="shared" si="30"/>
        <v>0.51791062188299997</v>
      </c>
      <c r="P72" s="8">
        <f t="shared" si="31"/>
        <v>7.3578130530600003E-6</v>
      </c>
      <c r="Q72" s="8">
        <f t="shared" si="32"/>
        <v>0.38457342109199999</v>
      </c>
      <c r="R72" s="8">
        <f t="shared" si="33"/>
        <v>1.18198696885</v>
      </c>
      <c r="S72" s="8">
        <f t="shared" si="34"/>
        <v>1.1230569474300001</v>
      </c>
      <c r="T72" s="8">
        <f t="shared" si="35"/>
        <v>1.1135549222500001</v>
      </c>
      <c r="W72" s="7">
        <v>238160</v>
      </c>
      <c r="X72" s="7" t="s">
        <v>160</v>
      </c>
      <c r="Y72" s="364">
        <v>9.1392433549999999E-2</v>
      </c>
      <c r="Z72" s="364">
        <v>1.37327075636E-2</v>
      </c>
      <c r="AA72" s="364">
        <v>7.6861827734899996E-2</v>
      </c>
      <c r="AB72" s="364">
        <v>6.0460651475299998E-2</v>
      </c>
      <c r="AC72" s="364">
        <v>1.2125641580999999E-2</v>
      </c>
      <c r="AD72" s="364">
        <v>5.0470654374200001E-2</v>
      </c>
      <c r="AE72" s="364">
        <v>6.4188832639700003E-2</v>
      </c>
      <c r="AF72" s="364">
        <v>1.07082107309E-2</v>
      </c>
      <c r="AG72" s="364">
        <v>3.8657878875899998E-2</v>
      </c>
      <c r="AH72" s="364">
        <v>8.6123392591700001E-2</v>
      </c>
      <c r="AI72" s="364">
        <v>1.3171451317E-2</v>
      </c>
      <c r="AJ72" s="364">
        <v>0.103399074013</v>
      </c>
      <c r="AK72" s="364">
        <v>0.51791062188299997</v>
      </c>
      <c r="AL72" s="364">
        <v>7.3578130530600003E-6</v>
      </c>
      <c r="AM72" s="364">
        <v>0.38457342109199999</v>
      </c>
      <c r="AN72" s="364">
        <v>1.18198696885</v>
      </c>
      <c r="AO72" s="364">
        <v>1.1230569474300001</v>
      </c>
      <c r="AP72" s="364">
        <v>1.1135549222500001</v>
      </c>
      <c r="AS72" s="7">
        <v>238160</v>
      </c>
      <c r="AT72" s="7" t="s">
        <v>160</v>
      </c>
      <c r="AU72" s="8">
        <v>0.1146263217986016</v>
      </c>
      <c r="AV72" s="8">
        <v>2.4603686825528211E-2</v>
      </c>
      <c r="AW72" s="8">
        <v>0.16997682077772738</v>
      </c>
      <c r="AX72" s="8">
        <v>8.2947928091082257E-2</v>
      </c>
      <c r="AY72" s="8">
        <v>2.6904397087067589E-2</v>
      </c>
      <c r="AZ72" s="8">
        <v>0.14291099909713068</v>
      </c>
      <c r="BA72" s="8">
        <v>8.4348641448148368E-2</v>
      </c>
      <c r="BB72" s="8">
        <v>2.245426596238E-2</v>
      </c>
      <c r="BC72" s="8">
        <v>0.1236303463705548</v>
      </c>
      <c r="BD72" s="8">
        <v>0.11930915762492258</v>
      </c>
      <c r="BE72" s="8">
        <v>2.5986726747495647E-2</v>
      </c>
      <c r="BF72" s="8">
        <v>0.20937793405306934</v>
      </c>
      <c r="BG72" s="8">
        <v>0.51791010792091985</v>
      </c>
      <c r="BH72" s="8">
        <v>6.3160608724777409E-6</v>
      </c>
      <c r="BI72" s="8">
        <v>0.38457470716819353</v>
      </c>
      <c r="BJ72" s="8">
        <v>1.309205216498226</v>
      </c>
      <c r="BK72" s="8">
        <v>1.2527633242753222</v>
      </c>
      <c r="BL72" s="8">
        <v>1.2304316408779037</v>
      </c>
    </row>
    <row r="73" spans="1:64" x14ac:dyDescent="0.25">
      <c r="A73" s="7">
        <v>238170</v>
      </c>
      <c r="B73" s="7" t="s">
        <v>161</v>
      </c>
      <c r="C73" s="8">
        <f t="shared" si="18"/>
        <v>9.1507560396500001E-2</v>
      </c>
      <c r="D73" s="8">
        <f t="shared" si="19"/>
        <v>1.3748753582100001E-2</v>
      </c>
      <c r="E73" s="8">
        <f t="shared" si="20"/>
        <v>7.5397548827800004E-2</v>
      </c>
      <c r="F73" s="8">
        <f t="shared" si="21"/>
        <v>5.4405521413099997E-2</v>
      </c>
      <c r="G73" s="8">
        <f t="shared" si="22"/>
        <v>1.09301385775E-2</v>
      </c>
      <c r="H73" s="8">
        <f t="shared" si="23"/>
        <v>4.3870757040599999E-2</v>
      </c>
      <c r="I73" s="8">
        <f t="shared" si="24"/>
        <v>6.4275077383199999E-2</v>
      </c>
      <c r="J73" s="8">
        <f t="shared" si="25"/>
        <v>1.07223001251E-2</v>
      </c>
      <c r="K73" s="8">
        <f t="shared" si="26"/>
        <v>3.7371774126199998E-2</v>
      </c>
      <c r="L73" s="8">
        <f t="shared" si="27"/>
        <v>8.6260080227800004E-2</v>
      </c>
      <c r="M73" s="8">
        <f t="shared" si="28"/>
        <v>1.3189879832700001E-2</v>
      </c>
      <c r="N73" s="8">
        <f t="shared" si="29"/>
        <v>0.10179607151599999</v>
      </c>
      <c r="O73" s="8">
        <f t="shared" si="30"/>
        <v>0.51791372155600002</v>
      </c>
      <c r="P73" s="8">
        <f t="shared" si="31"/>
        <v>8.1735885295600008E-6</v>
      </c>
      <c r="Q73" s="8">
        <f t="shared" si="32"/>
        <v>0.384627580942</v>
      </c>
      <c r="R73" s="8">
        <f t="shared" si="33"/>
        <v>1.1806538628100001</v>
      </c>
      <c r="S73" s="8">
        <f t="shared" si="34"/>
        <v>1.10920641703</v>
      </c>
      <c r="T73" s="8">
        <f t="shared" si="35"/>
        <v>1.1123691516300001</v>
      </c>
      <c r="W73" s="7">
        <v>238170</v>
      </c>
      <c r="X73" s="7" t="s">
        <v>161</v>
      </c>
      <c r="Y73" s="364">
        <v>9.1507560396500001E-2</v>
      </c>
      <c r="Z73" s="364">
        <v>1.3748753582100001E-2</v>
      </c>
      <c r="AA73" s="364">
        <v>7.5397548827800004E-2</v>
      </c>
      <c r="AB73" s="364">
        <v>5.4405521413099997E-2</v>
      </c>
      <c r="AC73" s="364">
        <v>1.09301385775E-2</v>
      </c>
      <c r="AD73" s="364">
        <v>4.3870757040599999E-2</v>
      </c>
      <c r="AE73" s="364">
        <v>6.4275077383199999E-2</v>
      </c>
      <c r="AF73" s="364">
        <v>1.07223001251E-2</v>
      </c>
      <c r="AG73" s="364">
        <v>3.7371774126199998E-2</v>
      </c>
      <c r="AH73" s="364">
        <v>8.6260080227800004E-2</v>
      </c>
      <c r="AI73" s="364">
        <v>1.3189879832700001E-2</v>
      </c>
      <c r="AJ73" s="364">
        <v>0.10179607151599999</v>
      </c>
      <c r="AK73" s="364">
        <v>0.51791372155600002</v>
      </c>
      <c r="AL73" s="364">
        <v>8.1735885295600008E-6</v>
      </c>
      <c r="AM73" s="364">
        <v>0.384627580942</v>
      </c>
      <c r="AN73" s="364">
        <v>1.1806538628100001</v>
      </c>
      <c r="AO73" s="364">
        <v>1.10920641703</v>
      </c>
      <c r="AP73" s="364">
        <v>1.1123691516300001</v>
      </c>
      <c r="AS73" s="7">
        <v>238170</v>
      </c>
      <c r="AT73" s="7" t="s">
        <v>161</v>
      </c>
      <c r="AU73" s="8">
        <v>0.11397004730701292</v>
      </c>
      <c r="AV73" s="8">
        <v>2.4501431861262416E-2</v>
      </c>
      <c r="AW73" s="8">
        <v>0.16671062062222267</v>
      </c>
      <c r="AX73" s="8">
        <v>5.7851207978843536E-2</v>
      </c>
      <c r="AY73" s="8">
        <v>1.8609139216030322E-2</v>
      </c>
      <c r="AZ73" s="8">
        <v>9.7951505713153253E-2</v>
      </c>
      <c r="BA73" s="8">
        <v>8.3946037388333852E-2</v>
      </c>
      <c r="BB73" s="8">
        <v>2.2369521833417755E-2</v>
      </c>
      <c r="BC73" s="8">
        <v>0.12128148755942579</v>
      </c>
      <c r="BD73" s="8">
        <v>0.11877361804734517</v>
      </c>
      <c r="BE73" s="8">
        <v>2.589400132325145E-2</v>
      </c>
      <c r="BF73" s="8">
        <v>0.20540850428214677</v>
      </c>
      <c r="BG73" s="8">
        <v>0.50955961048787068</v>
      </c>
      <c r="BH73" s="8">
        <v>8.8568253408961309E-6</v>
      </c>
      <c r="BI73" s="8">
        <v>0.37842257571993515</v>
      </c>
      <c r="BJ73" s="8">
        <v>1.3051820997901618</v>
      </c>
      <c r="BK73" s="8">
        <v>1.1582812077477418</v>
      </c>
      <c r="BL73" s="8">
        <v>1.2114664016200003</v>
      </c>
    </row>
    <row r="74" spans="1:64" x14ac:dyDescent="0.25">
      <c r="A74" s="7">
        <v>238190</v>
      </c>
      <c r="B74" s="7" t="s">
        <v>162</v>
      </c>
      <c r="C74" s="8">
        <f t="shared" si="18"/>
        <v>9.15377293284E-2</v>
      </c>
      <c r="D74" s="8">
        <f t="shared" si="19"/>
        <v>1.3751111933900001E-2</v>
      </c>
      <c r="E74" s="8">
        <f t="shared" si="20"/>
        <v>7.5224711138399999E-2</v>
      </c>
      <c r="F74" s="8">
        <f t="shared" si="21"/>
        <v>6.8768725098699995E-2</v>
      </c>
      <c r="G74" s="8">
        <f t="shared" si="22"/>
        <v>1.38246273367E-2</v>
      </c>
      <c r="H74" s="8">
        <f t="shared" si="23"/>
        <v>5.5085177663400001E-2</v>
      </c>
      <c r="I74" s="8">
        <f t="shared" si="24"/>
        <v>6.4383446354800006E-2</v>
      </c>
      <c r="J74" s="8">
        <f t="shared" si="25"/>
        <v>1.07388081735E-2</v>
      </c>
      <c r="K74" s="8">
        <f t="shared" si="26"/>
        <v>3.7170304849699999E-2</v>
      </c>
      <c r="L74" s="8">
        <f t="shared" si="27"/>
        <v>8.6267139757799996E-2</v>
      </c>
      <c r="M74" s="8">
        <f t="shared" si="28"/>
        <v>1.31915877409E-2</v>
      </c>
      <c r="N74" s="8">
        <f t="shared" si="29"/>
        <v>0.101671494839</v>
      </c>
      <c r="O74" s="8">
        <f t="shared" si="30"/>
        <v>0.51793531956299999</v>
      </c>
      <c r="P74" s="8">
        <f t="shared" si="31"/>
        <v>6.4628778694400002E-6</v>
      </c>
      <c r="Q74" s="8">
        <f t="shared" si="32"/>
        <v>0.38408956863499999</v>
      </c>
      <c r="R74" s="8">
        <f t="shared" si="33"/>
        <v>1.1805135524000001</v>
      </c>
      <c r="S74" s="8">
        <f t="shared" si="34"/>
        <v>1.1376785301000001</v>
      </c>
      <c r="T74" s="8">
        <f t="shared" si="35"/>
        <v>1.1122925593799999</v>
      </c>
      <c r="W74" s="7">
        <v>238190</v>
      </c>
      <c r="X74" s="7" t="s">
        <v>162</v>
      </c>
      <c r="Y74" s="364">
        <v>9.15377293284E-2</v>
      </c>
      <c r="Z74" s="364">
        <v>1.3751111933900001E-2</v>
      </c>
      <c r="AA74" s="364">
        <v>7.5224711138399999E-2</v>
      </c>
      <c r="AB74" s="364">
        <v>6.8768725098699995E-2</v>
      </c>
      <c r="AC74" s="364">
        <v>1.38246273367E-2</v>
      </c>
      <c r="AD74" s="364">
        <v>5.5085177663400001E-2</v>
      </c>
      <c r="AE74" s="364">
        <v>6.4383446354800006E-2</v>
      </c>
      <c r="AF74" s="364">
        <v>1.07388081735E-2</v>
      </c>
      <c r="AG74" s="364">
        <v>3.7170304849699999E-2</v>
      </c>
      <c r="AH74" s="364">
        <v>8.6267139757799996E-2</v>
      </c>
      <c r="AI74" s="364">
        <v>1.31915877409E-2</v>
      </c>
      <c r="AJ74" s="364">
        <v>0.101671494839</v>
      </c>
      <c r="AK74" s="364">
        <v>0.51793531956299999</v>
      </c>
      <c r="AL74" s="364">
        <v>6.4628778694400002E-6</v>
      </c>
      <c r="AM74" s="364">
        <v>0.38408956863499999</v>
      </c>
      <c r="AN74" s="364">
        <v>1.1805135524000001</v>
      </c>
      <c r="AO74" s="364">
        <v>1.1376785301000001</v>
      </c>
      <c r="AP74" s="364">
        <v>1.1122925593799999</v>
      </c>
      <c r="AS74" s="7">
        <v>238190</v>
      </c>
      <c r="AT74" s="7" t="s">
        <v>162</v>
      </c>
      <c r="AU74" s="8">
        <v>0.11394333883170324</v>
      </c>
      <c r="AV74" s="8">
        <v>2.4499100506881127E-2</v>
      </c>
      <c r="AW74" s="8">
        <v>0.16628436502394034</v>
      </c>
      <c r="AX74" s="8">
        <v>8.1258241934562908E-2</v>
      </c>
      <c r="AY74" s="8">
        <v>2.5984380989056772E-2</v>
      </c>
      <c r="AZ74" s="8">
        <v>0.13502066203075644</v>
      </c>
      <c r="BA74" s="8">
        <v>8.4033371587109676E-2</v>
      </c>
      <c r="BB74" s="8">
        <v>2.2396907006244037E-2</v>
      </c>
      <c r="BC74" s="8">
        <v>0.12091735466604356</v>
      </c>
      <c r="BD74" s="8">
        <v>0.11870954865314361</v>
      </c>
      <c r="BE74" s="8">
        <v>2.5889288032569509E-2</v>
      </c>
      <c r="BF74" s="8">
        <v>0.20500245286320642</v>
      </c>
      <c r="BG74" s="8">
        <v>0.50957981507506511</v>
      </c>
      <c r="BH74" s="8">
        <v>6.4330953379549981E-6</v>
      </c>
      <c r="BI74" s="8">
        <v>0.37789508033596819</v>
      </c>
      <c r="BJ74" s="8">
        <v>1.3047268043622589</v>
      </c>
      <c r="BK74" s="8">
        <v>1.226132639793226</v>
      </c>
      <c r="BL74" s="8">
        <v>1.2112202139045161</v>
      </c>
    </row>
    <row r="75" spans="1:64" x14ac:dyDescent="0.25">
      <c r="A75" s="7">
        <v>238210</v>
      </c>
      <c r="B75" s="7" t="s">
        <v>163</v>
      </c>
      <c r="C75" s="8">
        <f t="shared" si="18"/>
        <v>9.1380409950700001E-2</v>
      </c>
      <c r="D75" s="8">
        <f t="shared" si="19"/>
        <v>1.37319326023E-2</v>
      </c>
      <c r="E75" s="8">
        <f t="shared" si="20"/>
        <v>7.5958434829399998E-2</v>
      </c>
      <c r="F75" s="8">
        <f t="shared" si="21"/>
        <v>6.6229915767400005E-2</v>
      </c>
      <c r="G75" s="8">
        <f t="shared" si="22"/>
        <v>1.3275329878500001E-2</v>
      </c>
      <c r="H75" s="8">
        <f t="shared" si="23"/>
        <v>5.4309597598300001E-2</v>
      </c>
      <c r="I75" s="8">
        <f t="shared" si="24"/>
        <v>6.4073235270199994E-2</v>
      </c>
      <c r="J75" s="8">
        <f t="shared" si="25"/>
        <v>1.06896513284E-2</v>
      </c>
      <c r="K75" s="8">
        <f t="shared" si="26"/>
        <v>3.7918237914000001E-2</v>
      </c>
      <c r="L75" s="8">
        <f t="shared" si="27"/>
        <v>8.6113999907900002E-2</v>
      </c>
      <c r="M75" s="8">
        <f t="shared" si="28"/>
        <v>1.31703295312E-2</v>
      </c>
      <c r="N75" s="8">
        <f t="shared" si="29"/>
        <v>0.102316346162</v>
      </c>
      <c r="O75" s="8">
        <f t="shared" si="30"/>
        <v>0.51795523044400005</v>
      </c>
      <c r="P75" s="8">
        <f t="shared" si="31"/>
        <v>6.7223535162399997E-6</v>
      </c>
      <c r="Q75" s="8">
        <f t="shared" si="32"/>
        <v>0.38527527561399999</v>
      </c>
      <c r="R75" s="8">
        <f t="shared" si="33"/>
        <v>1.18107077738</v>
      </c>
      <c r="S75" s="8">
        <f t="shared" si="34"/>
        <v>1.1338148432399999</v>
      </c>
      <c r="T75" s="8">
        <f t="shared" si="35"/>
        <v>1.1126811245099999</v>
      </c>
      <c r="W75" s="7">
        <v>238210</v>
      </c>
      <c r="X75" s="7" t="s">
        <v>163</v>
      </c>
      <c r="Y75" s="364">
        <v>9.1380409950700001E-2</v>
      </c>
      <c r="Z75" s="364">
        <v>1.37319326023E-2</v>
      </c>
      <c r="AA75" s="364">
        <v>7.5958434829399998E-2</v>
      </c>
      <c r="AB75" s="364">
        <v>6.6229915767400005E-2</v>
      </c>
      <c r="AC75" s="364">
        <v>1.3275329878500001E-2</v>
      </c>
      <c r="AD75" s="364">
        <v>5.4309597598300001E-2</v>
      </c>
      <c r="AE75" s="364">
        <v>6.4073235270199994E-2</v>
      </c>
      <c r="AF75" s="364">
        <v>1.06896513284E-2</v>
      </c>
      <c r="AG75" s="364">
        <v>3.7918237914000001E-2</v>
      </c>
      <c r="AH75" s="364">
        <v>8.6113999907900002E-2</v>
      </c>
      <c r="AI75" s="364">
        <v>1.31703295312E-2</v>
      </c>
      <c r="AJ75" s="364">
        <v>0.102316346162</v>
      </c>
      <c r="AK75" s="364">
        <v>0.51795523044400005</v>
      </c>
      <c r="AL75" s="364">
        <v>6.7223535162399997E-6</v>
      </c>
      <c r="AM75" s="364">
        <v>0.38527527561399999</v>
      </c>
      <c r="AN75" s="364">
        <v>1.18107077738</v>
      </c>
      <c r="AO75" s="364">
        <v>1.1338148432399999</v>
      </c>
      <c r="AP75" s="364">
        <v>1.1126811245099999</v>
      </c>
      <c r="AS75" s="7">
        <v>238210</v>
      </c>
      <c r="AT75" s="7" t="s">
        <v>163</v>
      </c>
      <c r="AU75" s="8">
        <v>0.11458079477884676</v>
      </c>
      <c r="AV75" s="8">
        <v>2.4600150185408707E-2</v>
      </c>
      <c r="AW75" s="8">
        <v>0.16796204463280157</v>
      </c>
      <c r="AX75" s="8">
        <v>9.9988426739179001E-2</v>
      </c>
      <c r="AY75" s="8">
        <v>3.2112864827069043E-2</v>
      </c>
      <c r="AZ75" s="8">
        <v>0.16642171293615965</v>
      </c>
      <c r="BA75" s="8">
        <v>8.4142171197938695E-2</v>
      </c>
      <c r="BB75" s="8">
        <v>2.2414105740314834E-2</v>
      </c>
      <c r="BC75" s="8">
        <v>0.1216189605533371</v>
      </c>
      <c r="BD75" s="8">
        <v>0.11924767166137418</v>
      </c>
      <c r="BE75" s="8">
        <v>2.5982203810958872E-2</v>
      </c>
      <c r="BF75" s="8">
        <v>0.20706520508982412</v>
      </c>
      <c r="BG75" s="8">
        <v>0.51795739671283825</v>
      </c>
      <c r="BH75" s="8">
        <v>5.2423961256514533E-6</v>
      </c>
      <c r="BI75" s="8">
        <v>0.3852764719552576</v>
      </c>
      <c r="BJ75" s="8">
        <v>1.3071413766940321</v>
      </c>
      <c r="BK75" s="8">
        <v>1.298523004502258</v>
      </c>
      <c r="BL75" s="8">
        <v>1.2281736245874195</v>
      </c>
    </row>
    <row r="76" spans="1:64" x14ac:dyDescent="0.25">
      <c r="A76" s="7">
        <v>238220</v>
      </c>
      <c r="B76" s="7" t="s">
        <v>164</v>
      </c>
      <c r="C76" s="8">
        <f t="shared" si="18"/>
        <v>9.1371894199899995E-2</v>
      </c>
      <c r="D76" s="8">
        <f t="shared" si="19"/>
        <v>1.3730758059900001E-2</v>
      </c>
      <c r="E76" s="8">
        <f t="shared" si="20"/>
        <v>7.7078086338700003E-2</v>
      </c>
      <c r="F76" s="8">
        <f t="shared" si="21"/>
        <v>6.19245443496E-2</v>
      </c>
      <c r="G76" s="8">
        <f t="shared" si="22"/>
        <v>1.24119782316E-2</v>
      </c>
      <c r="H76" s="8">
        <f t="shared" si="23"/>
        <v>5.2114453926899999E-2</v>
      </c>
      <c r="I76" s="8">
        <f t="shared" si="24"/>
        <v>6.4084307369999996E-2</v>
      </c>
      <c r="J76" s="8">
        <f t="shared" si="25"/>
        <v>1.0692340040199999E-2</v>
      </c>
      <c r="K76" s="8">
        <f t="shared" si="26"/>
        <v>3.8896765983000001E-2</v>
      </c>
      <c r="L76" s="8">
        <f t="shared" si="27"/>
        <v>8.6108870297699994E-2</v>
      </c>
      <c r="M76" s="8">
        <f t="shared" si="28"/>
        <v>1.31698994806E-2</v>
      </c>
      <c r="N76" s="8">
        <f t="shared" si="29"/>
        <v>0.103547403658</v>
      </c>
      <c r="O76" s="8">
        <f t="shared" si="30"/>
        <v>0.51793016766900002</v>
      </c>
      <c r="P76" s="8">
        <f t="shared" si="31"/>
        <v>7.1891659273500002E-6</v>
      </c>
      <c r="Q76" s="8">
        <f t="shared" si="32"/>
        <v>0.38514426537599999</v>
      </c>
      <c r="R76" s="8">
        <f t="shared" si="33"/>
        <v>1.1821807386000001</v>
      </c>
      <c r="S76" s="8">
        <f t="shared" si="34"/>
        <v>1.1264509765099999</v>
      </c>
      <c r="T76" s="8">
        <f t="shared" si="35"/>
        <v>1.1136734133899999</v>
      </c>
      <c r="W76" s="7">
        <v>238220</v>
      </c>
      <c r="X76" s="7" t="s">
        <v>164</v>
      </c>
      <c r="Y76" s="364">
        <v>9.1371894199899995E-2</v>
      </c>
      <c r="Z76" s="364">
        <v>1.3730758059900001E-2</v>
      </c>
      <c r="AA76" s="364">
        <v>7.7078086338700003E-2</v>
      </c>
      <c r="AB76" s="364">
        <v>6.19245443496E-2</v>
      </c>
      <c r="AC76" s="364">
        <v>1.24119782316E-2</v>
      </c>
      <c r="AD76" s="364">
        <v>5.2114453926899999E-2</v>
      </c>
      <c r="AE76" s="364">
        <v>6.4084307369999996E-2</v>
      </c>
      <c r="AF76" s="364">
        <v>1.0692340040199999E-2</v>
      </c>
      <c r="AG76" s="364">
        <v>3.8896765983000001E-2</v>
      </c>
      <c r="AH76" s="364">
        <v>8.6108870297699994E-2</v>
      </c>
      <c r="AI76" s="364">
        <v>1.31698994806E-2</v>
      </c>
      <c r="AJ76" s="364">
        <v>0.103547403658</v>
      </c>
      <c r="AK76" s="364">
        <v>0.51793016766900002</v>
      </c>
      <c r="AL76" s="364">
        <v>7.1891659273500002E-6</v>
      </c>
      <c r="AM76" s="364">
        <v>0.38514426537599999</v>
      </c>
      <c r="AN76" s="364">
        <v>1.1821807386000001</v>
      </c>
      <c r="AO76" s="364">
        <v>1.1264509765099999</v>
      </c>
      <c r="AP76" s="364">
        <v>1.1136734133899999</v>
      </c>
      <c r="AS76" s="7">
        <v>238220</v>
      </c>
      <c r="AT76" s="7" t="s">
        <v>164</v>
      </c>
      <c r="AU76" s="8">
        <v>0.11456972098665001</v>
      </c>
      <c r="AV76" s="8">
        <v>2.4597749543312741E-2</v>
      </c>
      <c r="AW76" s="8">
        <v>0.16861302908781292</v>
      </c>
      <c r="AX76" s="8">
        <v>9.6077427138491947E-2</v>
      </c>
      <c r="AY76" s="8">
        <v>3.0965455483373535E-2</v>
      </c>
      <c r="AZ76" s="8">
        <v>0.16130254731466928</v>
      </c>
      <c r="BA76" s="8">
        <v>8.4156982153603205E-2</v>
      </c>
      <c r="BB76" s="8">
        <v>2.241871064410306E-2</v>
      </c>
      <c r="BC76" s="8">
        <v>0.12225875896034517</v>
      </c>
      <c r="BD76" s="8">
        <v>0.11924022235395809</v>
      </c>
      <c r="BE76" s="8">
        <v>2.5980812338521293E-2</v>
      </c>
      <c r="BF76" s="8">
        <v>0.20779860625177746</v>
      </c>
      <c r="BG76" s="8">
        <v>0.51792870794308088</v>
      </c>
      <c r="BH76" s="8">
        <v>5.3818478369799987E-6</v>
      </c>
      <c r="BI76" s="8">
        <v>0.38514212350296756</v>
      </c>
      <c r="BJ76" s="8">
        <v>1.3077772738112903</v>
      </c>
      <c r="BK76" s="8">
        <v>1.2883454299364514</v>
      </c>
      <c r="BL76" s="8">
        <v>1.2288376775649998</v>
      </c>
    </row>
    <row r="77" spans="1:64" x14ac:dyDescent="0.25">
      <c r="A77" s="7">
        <v>238290</v>
      </c>
      <c r="B77" s="7" t="s">
        <v>165</v>
      </c>
      <c r="C77" s="8">
        <f t="shared" si="18"/>
        <v>9.1445227750300007E-2</v>
      </c>
      <c r="D77" s="8">
        <f t="shared" si="19"/>
        <v>1.3743436732599999E-2</v>
      </c>
      <c r="E77" s="8">
        <f t="shared" si="20"/>
        <v>8.15182505345E-2</v>
      </c>
      <c r="F77" s="8">
        <f t="shared" si="21"/>
        <v>6.4231828005400005E-2</v>
      </c>
      <c r="G77" s="8">
        <f t="shared" si="22"/>
        <v>1.28875758269E-2</v>
      </c>
      <c r="H77" s="8">
        <f t="shared" si="23"/>
        <v>5.98410169018E-2</v>
      </c>
      <c r="I77" s="8">
        <f t="shared" si="24"/>
        <v>6.4103025031500005E-2</v>
      </c>
      <c r="J77" s="8">
        <f t="shared" si="25"/>
        <v>1.0695021878299999E-2</v>
      </c>
      <c r="K77" s="8">
        <f t="shared" si="26"/>
        <v>4.28395148208E-2</v>
      </c>
      <c r="L77" s="8">
        <f t="shared" si="27"/>
        <v>8.6162962901000006E-2</v>
      </c>
      <c r="M77" s="8">
        <f t="shared" si="28"/>
        <v>1.3180173787E-2</v>
      </c>
      <c r="N77" s="8">
        <f t="shared" si="29"/>
        <v>0.108321532121</v>
      </c>
      <c r="O77" s="8">
        <f t="shared" si="30"/>
        <v>0.51795313962900003</v>
      </c>
      <c r="P77" s="8">
        <f t="shared" si="31"/>
        <v>6.9284151783899996E-6</v>
      </c>
      <c r="Q77" s="8">
        <f t="shared" si="32"/>
        <v>0.38533922138900001</v>
      </c>
      <c r="R77" s="8">
        <f t="shared" si="33"/>
        <v>1.18670691502</v>
      </c>
      <c r="S77" s="8">
        <f t="shared" si="34"/>
        <v>1.1369604207299999</v>
      </c>
      <c r="T77" s="8">
        <f t="shared" si="35"/>
        <v>1.1176375617300001</v>
      </c>
      <c r="W77" s="7">
        <v>238290</v>
      </c>
      <c r="X77" s="7" t="s">
        <v>165</v>
      </c>
      <c r="Y77" s="364">
        <v>9.1445227750300007E-2</v>
      </c>
      <c r="Z77" s="364">
        <v>1.3743436732599999E-2</v>
      </c>
      <c r="AA77" s="364">
        <v>8.15182505345E-2</v>
      </c>
      <c r="AB77" s="364">
        <v>6.4231828005400005E-2</v>
      </c>
      <c r="AC77" s="364">
        <v>1.28875758269E-2</v>
      </c>
      <c r="AD77" s="364">
        <v>5.98410169018E-2</v>
      </c>
      <c r="AE77" s="364">
        <v>6.4103025031500005E-2</v>
      </c>
      <c r="AF77" s="364">
        <v>1.0695021878299999E-2</v>
      </c>
      <c r="AG77" s="364">
        <v>4.28395148208E-2</v>
      </c>
      <c r="AH77" s="364">
        <v>8.6162962901000006E-2</v>
      </c>
      <c r="AI77" s="364">
        <v>1.3180173787E-2</v>
      </c>
      <c r="AJ77" s="364">
        <v>0.108321532121</v>
      </c>
      <c r="AK77" s="364">
        <v>0.51795313962900003</v>
      </c>
      <c r="AL77" s="364">
        <v>6.9284151783899996E-6</v>
      </c>
      <c r="AM77" s="364">
        <v>0.38533922138900001</v>
      </c>
      <c r="AN77" s="364">
        <v>1.18670691502</v>
      </c>
      <c r="AO77" s="364">
        <v>1.1369604207299999</v>
      </c>
      <c r="AP77" s="364">
        <v>1.1176375617300001</v>
      </c>
      <c r="AS77" s="7">
        <v>238290</v>
      </c>
      <c r="AT77" s="7" t="s">
        <v>165</v>
      </c>
      <c r="AU77" s="8">
        <v>0.10956526527599995</v>
      </c>
      <c r="AV77" s="8">
        <v>2.3777138134290315E-2</v>
      </c>
      <c r="AW77" s="8">
        <v>0.1649307714365113</v>
      </c>
      <c r="AX77" s="8">
        <v>9.7884698912858031E-2</v>
      </c>
      <c r="AY77" s="8">
        <v>3.2925592677206295E-2</v>
      </c>
      <c r="AZ77" s="8">
        <v>0.17187870217928547</v>
      </c>
      <c r="BA77" s="8">
        <v>8.0795009330049988E-2</v>
      </c>
      <c r="BB77" s="8">
        <v>2.1730546658738071E-2</v>
      </c>
      <c r="BC77" s="8">
        <v>0.12121264551920322</v>
      </c>
      <c r="BD77" s="8">
        <v>0.11425999122368392</v>
      </c>
      <c r="BE77" s="8">
        <v>2.5156783497474199E-2</v>
      </c>
      <c r="BF77" s="8">
        <v>0.20246901293866135</v>
      </c>
      <c r="BG77" s="8">
        <v>0.48453907547733893</v>
      </c>
      <c r="BH77" s="8">
        <v>5.8685793210545158E-6</v>
      </c>
      <c r="BI77" s="8">
        <v>0.36047672865153207</v>
      </c>
      <c r="BJ77" s="8">
        <v>1.2982747877506451</v>
      </c>
      <c r="BK77" s="8">
        <v>1.2381712518333878</v>
      </c>
      <c r="BL77" s="8">
        <v>1.1592204595722586</v>
      </c>
    </row>
    <row r="78" spans="1:64" x14ac:dyDescent="0.25">
      <c r="A78" s="7">
        <v>238310</v>
      </c>
      <c r="B78" s="7" t="s">
        <v>166</v>
      </c>
      <c r="C78" s="8">
        <f t="shared" si="18"/>
        <v>9.1427818024199997E-2</v>
      </c>
      <c r="D78" s="8">
        <f t="shared" si="19"/>
        <v>1.37406872748E-2</v>
      </c>
      <c r="E78" s="8">
        <f t="shared" si="20"/>
        <v>7.6714082158499994E-2</v>
      </c>
      <c r="F78" s="8">
        <f t="shared" si="21"/>
        <v>5.5693529867799997E-2</v>
      </c>
      <c r="G78" s="8">
        <f t="shared" si="22"/>
        <v>1.1174480298E-2</v>
      </c>
      <c r="H78" s="8">
        <f t="shared" si="23"/>
        <v>4.6521116981300001E-2</v>
      </c>
      <c r="I78" s="8">
        <f t="shared" si="24"/>
        <v>6.4063832486400005E-2</v>
      </c>
      <c r="J78" s="8">
        <f t="shared" si="25"/>
        <v>1.0689313313399999E-2</v>
      </c>
      <c r="K78" s="8">
        <f t="shared" si="26"/>
        <v>3.8579525050099997E-2</v>
      </c>
      <c r="L78" s="8">
        <f t="shared" si="27"/>
        <v>8.6150024325999996E-2</v>
      </c>
      <c r="M78" s="8">
        <f t="shared" si="28"/>
        <v>1.31780688692E-2</v>
      </c>
      <c r="N78" s="8">
        <f t="shared" si="29"/>
        <v>0.103127076108</v>
      </c>
      <c r="O78" s="8">
        <f t="shared" si="30"/>
        <v>0.51795147458199997</v>
      </c>
      <c r="P78" s="8">
        <f t="shared" si="31"/>
        <v>7.9900890839100008E-6</v>
      </c>
      <c r="Q78" s="8">
        <f t="shared" si="32"/>
        <v>0.38549424308300001</v>
      </c>
      <c r="R78" s="8">
        <f t="shared" si="33"/>
        <v>1.1818825874600001</v>
      </c>
      <c r="S78" s="8">
        <f t="shared" si="34"/>
        <v>1.11338912715</v>
      </c>
      <c r="T78" s="8">
        <f t="shared" si="35"/>
        <v>1.11333267085</v>
      </c>
      <c r="W78" s="7">
        <v>238310</v>
      </c>
      <c r="X78" s="7" t="s">
        <v>166</v>
      </c>
      <c r="Y78" s="364">
        <v>9.1427818024199997E-2</v>
      </c>
      <c r="Z78" s="364">
        <v>1.37406872748E-2</v>
      </c>
      <c r="AA78" s="364">
        <v>7.6714082158499994E-2</v>
      </c>
      <c r="AB78" s="364">
        <v>5.5693529867799997E-2</v>
      </c>
      <c r="AC78" s="364">
        <v>1.1174480298E-2</v>
      </c>
      <c r="AD78" s="364">
        <v>4.6521116981300001E-2</v>
      </c>
      <c r="AE78" s="364">
        <v>6.4063832486400005E-2</v>
      </c>
      <c r="AF78" s="364">
        <v>1.0689313313399999E-2</v>
      </c>
      <c r="AG78" s="364">
        <v>3.8579525050099997E-2</v>
      </c>
      <c r="AH78" s="364">
        <v>8.6150024325999996E-2</v>
      </c>
      <c r="AI78" s="364">
        <v>1.31780688692E-2</v>
      </c>
      <c r="AJ78" s="364">
        <v>0.103127076108</v>
      </c>
      <c r="AK78" s="364">
        <v>0.51795147458199997</v>
      </c>
      <c r="AL78" s="364">
        <v>7.9900890839100008E-6</v>
      </c>
      <c r="AM78" s="364">
        <v>0.38549424308300001</v>
      </c>
      <c r="AN78" s="364">
        <v>1.1818825874600001</v>
      </c>
      <c r="AO78" s="364">
        <v>1.11338912715</v>
      </c>
      <c r="AP78" s="364">
        <v>1.11333267085</v>
      </c>
      <c r="AS78" s="7">
        <v>238310</v>
      </c>
      <c r="AT78" s="7" t="s">
        <v>166</v>
      </c>
      <c r="AU78" s="8">
        <v>0.11464992945529033</v>
      </c>
      <c r="AV78" s="8">
        <v>2.4615306862740167E-2</v>
      </c>
      <c r="AW78" s="8">
        <v>0.17042236550128873</v>
      </c>
      <c r="AX78" s="8">
        <v>7.6334542547483855E-2</v>
      </c>
      <c r="AY78" s="8">
        <v>2.5127023233466293E-2</v>
      </c>
      <c r="AZ78" s="8">
        <v>0.1309907484949081</v>
      </c>
      <c r="BA78" s="8">
        <v>8.4162355317949952E-2</v>
      </c>
      <c r="BB78" s="8">
        <v>2.2415336031472104E-2</v>
      </c>
      <c r="BC78" s="8">
        <v>0.12396511882169675</v>
      </c>
      <c r="BD78" s="8">
        <v>0.11932491041462416</v>
      </c>
      <c r="BE78" s="8">
        <v>2.5998915020148394E-2</v>
      </c>
      <c r="BF78" s="8">
        <v>0.20978705882490481</v>
      </c>
      <c r="BG78" s="8">
        <v>0.51795382258609624</v>
      </c>
      <c r="BH78" s="8">
        <v>7.130496452281453E-6</v>
      </c>
      <c r="BI78" s="8">
        <v>0.38549452164349973</v>
      </c>
      <c r="BJ78" s="8">
        <v>1.3096859889161285</v>
      </c>
      <c r="BK78" s="8">
        <v>1.2324539271785482</v>
      </c>
      <c r="BL78" s="8">
        <v>1.2305428101714515</v>
      </c>
    </row>
    <row r="79" spans="1:64" x14ac:dyDescent="0.25">
      <c r="A79" s="7">
        <v>238320</v>
      </c>
      <c r="B79" s="7" t="s">
        <v>167</v>
      </c>
      <c r="C79" s="8">
        <f t="shared" si="18"/>
        <v>9.1432360014900002E-2</v>
      </c>
      <c r="D79" s="8">
        <f t="shared" si="19"/>
        <v>1.37406456505E-2</v>
      </c>
      <c r="E79" s="8">
        <f t="shared" si="20"/>
        <v>7.5770852112700002E-2</v>
      </c>
      <c r="F79" s="8">
        <f t="shared" si="21"/>
        <v>3.9738110876899997E-2</v>
      </c>
      <c r="G79" s="8">
        <f t="shared" si="22"/>
        <v>7.9708987927300003E-3</v>
      </c>
      <c r="H79" s="8">
        <f t="shared" si="23"/>
        <v>3.2331053449000002E-2</v>
      </c>
      <c r="I79" s="8">
        <f t="shared" si="24"/>
        <v>6.4168699415000002E-2</v>
      </c>
      <c r="J79" s="8">
        <f t="shared" si="25"/>
        <v>1.07063396886E-2</v>
      </c>
      <c r="K79" s="8">
        <f t="shared" si="26"/>
        <v>3.76946617952E-2</v>
      </c>
      <c r="L79" s="8">
        <f t="shared" si="27"/>
        <v>8.6155781888700003E-2</v>
      </c>
      <c r="M79" s="8">
        <f t="shared" si="28"/>
        <v>1.3178212939300001E-2</v>
      </c>
      <c r="N79" s="8">
        <f t="shared" si="29"/>
        <v>0.102186805954</v>
      </c>
      <c r="O79" s="8">
        <f t="shared" si="30"/>
        <v>0.51794345551099996</v>
      </c>
      <c r="P79" s="8">
        <f t="shared" si="31"/>
        <v>1.12013015471E-5</v>
      </c>
      <c r="Q79" s="8">
        <f t="shared" si="32"/>
        <v>0.38488171317999997</v>
      </c>
      <c r="R79" s="8">
        <f t="shared" si="33"/>
        <v>1.18094385778</v>
      </c>
      <c r="S79" s="8">
        <f t="shared" si="34"/>
        <v>1.08004006312</v>
      </c>
      <c r="T79" s="8">
        <f t="shared" si="35"/>
        <v>1.1125697009</v>
      </c>
      <c r="W79" s="7">
        <v>238320</v>
      </c>
      <c r="X79" s="7" t="s">
        <v>167</v>
      </c>
      <c r="Y79" s="364">
        <v>9.1432360014900002E-2</v>
      </c>
      <c r="Z79" s="364">
        <v>1.37406456505E-2</v>
      </c>
      <c r="AA79" s="364">
        <v>7.5770852112700002E-2</v>
      </c>
      <c r="AB79" s="364">
        <v>3.9738110876899997E-2</v>
      </c>
      <c r="AC79" s="364">
        <v>7.9708987927300003E-3</v>
      </c>
      <c r="AD79" s="364">
        <v>3.2331053449000002E-2</v>
      </c>
      <c r="AE79" s="364">
        <v>6.4168699415000002E-2</v>
      </c>
      <c r="AF79" s="364">
        <v>1.07063396886E-2</v>
      </c>
      <c r="AG79" s="364">
        <v>3.76946617952E-2</v>
      </c>
      <c r="AH79" s="364">
        <v>8.6155781888700003E-2</v>
      </c>
      <c r="AI79" s="364">
        <v>1.3178212939300001E-2</v>
      </c>
      <c r="AJ79" s="364">
        <v>0.102186805954</v>
      </c>
      <c r="AK79" s="364">
        <v>0.51794345551099996</v>
      </c>
      <c r="AL79" s="364">
        <v>1.12013015471E-5</v>
      </c>
      <c r="AM79" s="364">
        <v>0.38488171317999997</v>
      </c>
      <c r="AN79" s="364">
        <v>1.18094385778</v>
      </c>
      <c r="AO79" s="364">
        <v>1.08004006312</v>
      </c>
      <c r="AP79" s="364">
        <v>1.1125697009</v>
      </c>
      <c r="AS79" s="7">
        <v>238320</v>
      </c>
      <c r="AT79" s="7" t="s">
        <v>167</v>
      </c>
      <c r="AU79" s="8">
        <v>0.11463788580399033</v>
      </c>
      <c r="AV79" s="8">
        <v>2.4612211451594514E-2</v>
      </c>
      <c r="AW79" s="8">
        <v>0.16840191347185324</v>
      </c>
      <c r="AX79" s="8">
        <v>6.2629040539956465E-2</v>
      </c>
      <c r="AY79" s="8">
        <v>1.9934577331722582E-2</v>
      </c>
      <c r="AZ79" s="8">
        <v>0.10487600942911614</v>
      </c>
      <c r="BA79" s="8">
        <v>8.4280745006446778E-2</v>
      </c>
      <c r="BB79" s="8">
        <v>2.2447170028603233E-2</v>
      </c>
      <c r="BC79" s="8">
        <v>0.12206171247793224</v>
      </c>
      <c r="BD79" s="8">
        <v>0.11930902939234835</v>
      </c>
      <c r="BE79" s="8">
        <v>2.5996113053407419E-2</v>
      </c>
      <c r="BF79" s="8">
        <v>0.20763747612037087</v>
      </c>
      <c r="BG79" s="8">
        <v>0.51794135282498321</v>
      </c>
      <c r="BH79" s="8">
        <v>8.1139663302146756E-6</v>
      </c>
      <c r="BI79" s="8">
        <v>0.38488259802612934</v>
      </c>
      <c r="BJ79" s="8">
        <v>1.3076520107269354</v>
      </c>
      <c r="BK79" s="8">
        <v>1.1874396273009677</v>
      </c>
      <c r="BL79" s="8">
        <v>1.2287912404154837</v>
      </c>
    </row>
    <row r="80" spans="1:64" x14ac:dyDescent="0.25">
      <c r="A80" s="7">
        <v>238330</v>
      </c>
      <c r="B80" s="7" t="s">
        <v>168</v>
      </c>
      <c r="C80" s="8">
        <f t="shared" si="18"/>
        <v>9.1450860816799998E-2</v>
      </c>
      <c r="D80" s="8">
        <f t="shared" si="19"/>
        <v>1.37394573165E-2</v>
      </c>
      <c r="E80" s="8">
        <f t="shared" si="20"/>
        <v>7.5387917988600006E-2</v>
      </c>
      <c r="F80" s="8">
        <f t="shared" si="21"/>
        <v>4.4642360888300002E-2</v>
      </c>
      <c r="G80" s="8">
        <f t="shared" si="22"/>
        <v>8.9535697087299998E-3</v>
      </c>
      <c r="H80" s="8">
        <f t="shared" si="23"/>
        <v>3.5937516146500002E-2</v>
      </c>
      <c r="I80" s="8">
        <f t="shared" si="24"/>
        <v>6.4233748529900006E-2</v>
      </c>
      <c r="J80" s="8">
        <f t="shared" si="25"/>
        <v>1.07143634516E-2</v>
      </c>
      <c r="K80" s="8">
        <f t="shared" si="26"/>
        <v>3.7345234195300003E-2</v>
      </c>
      <c r="L80" s="8">
        <f t="shared" si="27"/>
        <v>8.6181313620199998E-2</v>
      </c>
      <c r="M80" s="8">
        <f t="shared" si="28"/>
        <v>1.3179894196799999E-2</v>
      </c>
      <c r="N80" s="8">
        <f t="shared" si="29"/>
        <v>0.101800691023</v>
      </c>
      <c r="O80" s="8">
        <f t="shared" si="30"/>
        <v>0.51791585241000004</v>
      </c>
      <c r="P80" s="8">
        <f t="shared" si="31"/>
        <v>9.9721943907399995E-6</v>
      </c>
      <c r="Q80" s="8">
        <f t="shared" si="32"/>
        <v>0.38463913349399997</v>
      </c>
      <c r="R80" s="8">
        <f t="shared" si="33"/>
        <v>1.1805782361199999</v>
      </c>
      <c r="S80" s="8">
        <f t="shared" si="34"/>
        <v>1.08953344674</v>
      </c>
      <c r="T80" s="8">
        <f t="shared" si="35"/>
        <v>1.11229334618</v>
      </c>
      <c r="W80" s="7">
        <v>238330</v>
      </c>
      <c r="X80" s="7" t="s">
        <v>168</v>
      </c>
      <c r="Y80" s="364">
        <v>9.1450860816799998E-2</v>
      </c>
      <c r="Z80" s="364">
        <v>1.37394573165E-2</v>
      </c>
      <c r="AA80" s="364">
        <v>7.5387917988600006E-2</v>
      </c>
      <c r="AB80" s="364">
        <v>4.4642360888300002E-2</v>
      </c>
      <c r="AC80" s="364">
        <v>8.9535697087299998E-3</v>
      </c>
      <c r="AD80" s="364">
        <v>3.5937516146500002E-2</v>
      </c>
      <c r="AE80" s="364">
        <v>6.4233748529900006E-2</v>
      </c>
      <c r="AF80" s="364">
        <v>1.07143634516E-2</v>
      </c>
      <c r="AG80" s="364">
        <v>3.7345234195300003E-2</v>
      </c>
      <c r="AH80" s="364">
        <v>8.6181313620199998E-2</v>
      </c>
      <c r="AI80" s="364">
        <v>1.3179894196799999E-2</v>
      </c>
      <c r="AJ80" s="364">
        <v>0.101800691023</v>
      </c>
      <c r="AK80" s="364">
        <v>0.51791585241000004</v>
      </c>
      <c r="AL80" s="364">
        <v>9.9721943907399995E-6</v>
      </c>
      <c r="AM80" s="364">
        <v>0.38463913349399997</v>
      </c>
      <c r="AN80" s="364">
        <v>1.1805782361199999</v>
      </c>
      <c r="AO80" s="364">
        <v>1.08953344674</v>
      </c>
      <c r="AP80" s="364">
        <v>1.11229334618</v>
      </c>
      <c r="AS80" s="7">
        <v>238330</v>
      </c>
      <c r="AT80" s="7" t="s">
        <v>168</v>
      </c>
      <c r="AU80" s="8">
        <v>0.11468556711740811</v>
      </c>
      <c r="AV80" s="8">
        <v>2.4616245203902414E-2</v>
      </c>
      <c r="AW80" s="8">
        <v>0.16780173201108392</v>
      </c>
      <c r="AX80" s="8">
        <v>6.1678527228696781E-2</v>
      </c>
      <c r="AY80" s="8">
        <v>1.990470131837823E-2</v>
      </c>
      <c r="AZ80" s="8">
        <v>0.10158118049331294</v>
      </c>
      <c r="BA80" s="8">
        <v>8.4388534872356466E-2</v>
      </c>
      <c r="BB80" s="8">
        <v>2.2462880217511451E-2</v>
      </c>
      <c r="BC80" s="8">
        <v>0.12152783283547579</v>
      </c>
      <c r="BD80" s="8">
        <v>0.11938247878959837</v>
      </c>
      <c r="BE80" s="8">
        <v>2.6001894360999683E-2</v>
      </c>
      <c r="BF80" s="8">
        <v>0.20700936869983705</v>
      </c>
      <c r="BG80" s="8">
        <v>0.51791508535790287</v>
      </c>
      <c r="BH80" s="8">
        <v>8.7320211172058051E-6</v>
      </c>
      <c r="BI80" s="8">
        <v>0.38463723993783916</v>
      </c>
      <c r="BJ80" s="8">
        <v>1.3071051572354833</v>
      </c>
      <c r="BK80" s="8">
        <v>1.1831676348467741</v>
      </c>
      <c r="BL80" s="8">
        <v>1.228380860828387</v>
      </c>
    </row>
    <row r="81" spans="1:64" x14ac:dyDescent="0.25">
      <c r="A81" s="7">
        <v>238340</v>
      </c>
      <c r="B81" s="7" t="s">
        <v>169</v>
      </c>
      <c r="C81" s="8">
        <f t="shared" si="18"/>
        <v>9.1496113670999996E-2</v>
      </c>
      <c r="D81" s="8">
        <f t="shared" si="19"/>
        <v>1.3747359365E-2</v>
      </c>
      <c r="E81" s="8">
        <f t="shared" si="20"/>
        <v>7.4702366017199998E-2</v>
      </c>
      <c r="F81" s="8">
        <f t="shared" si="21"/>
        <v>5.1271843277699999E-2</v>
      </c>
      <c r="G81" s="8">
        <f t="shared" si="22"/>
        <v>1.02899889091E-2</v>
      </c>
      <c r="H81" s="8">
        <f t="shared" si="23"/>
        <v>4.07054980688E-2</v>
      </c>
      <c r="I81" s="8">
        <f t="shared" si="24"/>
        <v>6.4147196587800007E-2</v>
      </c>
      <c r="J81" s="8">
        <f t="shared" si="25"/>
        <v>1.0702814037399999E-2</v>
      </c>
      <c r="K81" s="8">
        <f t="shared" si="26"/>
        <v>3.6776647539100003E-2</v>
      </c>
      <c r="L81" s="8">
        <f t="shared" si="27"/>
        <v>8.6216697428999997E-2</v>
      </c>
      <c r="M81" s="8">
        <f t="shared" si="28"/>
        <v>1.3187545448900001E-2</v>
      </c>
      <c r="N81" s="8">
        <f t="shared" si="29"/>
        <v>0.100989649417</v>
      </c>
      <c r="O81" s="8">
        <f t="shared" si="30"/>
        <v>0.51791796911099997</v>
      </c>
      <c r="P81" s="8">
        <f t="shared" si="31"/>
        <v>8.6818333924299993E-6</v>
      </c>
      <c r="Q81" s="8">
        <f t="shared" si="32"/>
        <v>0.38526885883700002</v>
      </c>
      <c r="R81" s="8">
        <f t="shared" si="33"/>
        <v>1.1799458390499999</v>
      </c>
      <c r="S81" s="8">
        <f t="shared" si="34"/>
        <v>1.1022673302599999</v>
      </c>
      <c r="T81" s="8">
        <f t="shared" si="35"/>
        <v>1.1116266581600001</v>
      </c>
      <c r="W81" s="7">
        <v>238340</v>
      </c>
      <c r="X81" s="7" t="s">
        <v>169</v>
      </c>
      <c r="Y81" s="364">
        <v>9.1496113670999996E-2</v>
      </c>
      <c r="Z81" s="364">
        <v>1.3747359365E-2</v>
      </c>
      <c r="AA81" s="364">
        <v>7.4702366017199998E-2</v>
      </c>
      <c r="AB81" s="364">
        <v>5.1271843277699999E-2</v>
      </c>
      <c r="AC81" s="364">
        <v>1.02899889091E-2</v>
      </c>
      <c r="AD81" s="364">
        <v>4.07054980688E-2</v>
      </c>
      <c r="AE81" s="364">
        <v>6.4147196587800007E-2</v>
      </c>
      <c r="AF81" s="364">
        <v>1.0702814037399999E-2</v>
      </c>
      <c r="AG81" s="364">
        <v>3.6776647539100003E-2</v>
      </c>
      <c r="AH81" s="364">
        <v>8.6216697428999997E-2</v>
      </c>
      <c r="AI81" s="364">
        <v>1.3187545448900001E-2</v>
      </c>
      <c r="AJ81" s="364">
        <v>0.100989649417</v>
      </c>
      <c r="AK81" s="364">
        <v>0.51791796911099997</v>
      </c>
      <c r="AL81" s="364">
        <v>8.6818333924299993E-6</v>
      </c>
      <c r="AM81" s="364">
        <v>0.38526885883700002</v>
      </c>
      <c r="AN81" s="364">
        <v>1.1799458390499999</v>
      </c>
      <c r="AO81" s="364">
        <v>1.1022673302599999</v>
      </c>
      <c r="AP81" s="364">
        <v>1.1116266581600001</v>
      </c>
      <c r="AS81" s="7">
        <v>238340</v>
      </c>
      <c r="AT81" s="7" t="s">
        <v>169</v>
      </c>
      <c r="AU81" s="8">
        <v>0.1147568991042516</v>
      </c>
      <c r="AV81" s="8">
        <v>2.4629087343023066E-2</v>
      </c>
      <c r="AW81" s="8">
        <v>0.16729784943009682</v>
      </c>
      <c r="AX81" s="8">
        <v>6.6255587681527436E-2</v>
      </c>
      <c r="AY81" s="8">
        <v>2.1368468682788879E-2</v>
      </c>
      <c r="AZ81" s="8">
        <v>0.10991506863600481</v>
      </c>
      <c r="BA81" s="8">
        <v>8.4286417325137114E-2</v>
      </c>
      <c r="BB81" s="8">
        <v>2.2435951440440964E-2</v>
      </c>
      <c r="BC81" s="8">
        <v>0.12097098875629032</v>
      </c>
      <c r="BD81" s="8">
        <v>0.11946300820662256</v>
      </c>
      <c r="BE81" s="8">
        <v>2.6013523457888224E-2</v>
      </c>
      <c r="BF81" s="8">
        <v>0.20639827224338059</v>
      </c>
      <c r="BG81" s="8">
        <v>0.51791709963788712</v>
      </c>
      <c r="BH81" s="8">
        <v>7.8442164559741941E-6</v>
      </c>
      <c r="BI81" s="8">
        <v>0.38527036566746808</v>
      </c>
      <c r="BJ81" s="8">
        <v>1.3066854487801611</v>
      </c>
      <c r="BK81" s="8">
        <v>1.197539125000161</v>
      </c>
      <c r="BL81" s="8">
        <v>1.2276917446182258</v>
      </c>
    </row>
    <row r="82" spans="1:64" x14ac:dyDescent="0.25">
      <c r="A82" s="7">
        <v>238350</v>
      </c>
      <c r="B82" s="7" t="s">
        <v>170</v>
      </c>
      <c r="C82" s="8">
        <f t="shared" si="18"/>
        <v>9.1399515856399993E-2</v>
      </c>
      <c r="D82" s="8">
        <f t="shared" si="19"/>
        <v>1.3735526986E-2</v>
      </c>
      <c r="E82" s="8">
        <f t="shared" si="20"/>
        <v>7.5768797706099997E-2</v>
      </c>
      <c r="F82" s="8">
        <f t="shared" si="21"/>
        <v>5.2878660223400001E-2</v>
      </c>
      <c r="G82" s="8">
        <f t="shared" si="22"/>
        <v>1.0608158326200001E-2</v>
      </c>
      <c r="H82" s="8">
        <f t="shared" si="23"/>
        <v>4.3093535511899997E-2</v>
      </c>
      <c r="I82" s="8">
        <f t="shared" si="24"/>
        <v>6.4118873999100004E-2</v>
      </c>
      <c r="J82" s="8">
        <f t="shared" si="25"/>
        <v>1.0697624612699999E-2</v>
      </c>
      <c r="K82" s="8">
        <f t="shared" si="26"/>
        <v>3.77181732531E-2</v>
      </c>
      <c r="L82" s="8">
        <f t="shared" si="27"/>
        <v>8.6127808930300004E-2</v>
      </c>
      <c r="M82" s="8">
        <f t="shared" si="28"/>
        <v>1.3173688388600001E-2</v>
      </c>
      <c r="N82" s="8">
        <f t="shared" si="29"/>
        <v>0.10215987769400001</v>
      </c>
      <c r="O82" s="8">
        <f t="shared" si="30"/>
        <v>0.51792452425500002</v>
      </c>
      <c r="P82" s="8">
        <f t="shared" si="31"/>
        <v>8.4126819160799997E-6</v>
      </c>
      <c r="Q82" s="8">
        <f t="shared" si="32"/>
        <v>0.38503486359400002</v>
      </c>
      <c r="R82" s="8">
        <f t="shared" si="33"/>
        <v>1.1809038405500001</v>
      </c>
      <c r="S82" s="8">
        <f t="shared" si="34"/>
        <v>1.1065803540600001</v>
      </c>
      <c r="T82" s="8">
        <f t="shared" si="35"/>
        <v>1.11253467186</v>
      </c>
      <c r="W82" s="7">
        <v>238350</v>
      </c>
      <c r="X82" s="7" t="s">
        <v>170</v>
      </c>
      <c r="Y82" s="364">
        <v>9.1399515856399993E-2</v>
      </c>
      <c r="Z82" s="364">
        <v>1.3735526986E-2</v>
      </c>
      <c r="AA82" s="364">
        <v>7.5768797706099997E-2</v>
      </c>
      <c r="AB82" s="364">
        <v>5.2878660223400001E-2</v>
      </c>
      <c r="AC82" s="364">
        <v>1.0608158326200001E-2</v>
      </c>
      <c r="AD82" s="364">
        <v>4.3093535511899997E-2</v>
      </c>
      <c r="AE82" s="364">
        <v>6.4118873999100004E-2</v>
      </c>
      <c r="AF82" s="364">
        <v>1.0697624612699999E-2</v>
      </c>
      <c r="AG82" s="364">
        <v>3.77181732531E-2</v>
      </c>
      <c r="AH82" s="364">
        <v>8.6127808930300004E-2</v>
      </c>
      <c r="AI82" s="364">
        <v>1.3173688388600001E-2</v>
      </c>
      <c r="AJ82" s="364">
        <v>0.10215987769400001</v>
      </c>
      <c r="AK82" s="364">
        <v>0.51792452425500002</v>
      </c>
      <c r="AL82" s="364">
        <v>8.4126819160799997E-6</v>
      </c>
      <c r="AM82" s="364">
        <v>0.38503486359400002</v>
      </c>
      <c r="AN82" s="364">
        <v>1.1809038405500001</v>
      </c>
      <c r="AO82" s="364">
        <v>1.1065803540600001</v>
      </c>
      <c r="AP82" s="364">
        <v>1.11253467186</v>
      </c>
      <c r="AS82" s="7">
        <v>238350</v>
      </c>
      <c r="AT82" s="7" t="s">
        <v>170</v>
      </c>
      <c r="AU82" s="8">
        <v>0.11463542775989838</v>
      </c>
      <c r="AV82" s="8">
        <v>2.4608919784042577E-2</v>
      </c>
      <c r="AW82" s="8">
        <v>0.1682702850242048</v>
      </c>
      <c r="AX82" s="8">
        <v>6.4941072808924208E-2</v>
      </c>
      <c r="AY82" s="8">
        <v>2.0780902715605475E-2</v>
      </c>
      <c r="AZ82" s="8">
        <v>0.10831961424600159</v>
      </c>
      <c r="BA82" s="8">
        <v>8.4252850138293547E-2</v>
      </c>
      <c r="BB82" s="8">
        <v>2.2433193929385E-2</v>
      </c>
      <c r="BC82" s="8">
        <v>0.12193464953001609</v>
      </c>
      <c r="BD82" s="8">
        <v>0.11931444184687745</v>
      </c>
      <c r="BE82" s="8">
        <v>2.5993287817000648E-2</v>
      </c>
      <c r="BF82" s="8">
        <v>0.20746227689550642</v>
      </c>
      <c r="BG82" s="8">
        <v>0.51792333759750042</v>
      </c>
      <c r="BH82" s="8">
        <v>7.9586237395398397E-6</v>
      </c>
      <c r="BI82" s="8">
        <v>0.38503317664590375</v>
      </c>
      <c r="BJ82" s="8">
        <v>1.3075146325687097</v>
      </c>
      <c r="BK82" s="8">
        <v>1.194038363963871</v>
      </c>
      <c r="BL82" s="8">
        <v>1.2286206935974198</v>
      </c>
    </row>
    <row r="83" spans="1:64" x14ac:dyDescent="0.25">
      <c r="A83" s="7">
        <v>238390</v>
      </c>
      <c r="B83" s="7" t="s">
        <v>171</v>
      </c>
      <c r="C83" s="8">
        <f t="shared" si="18"/>
        <v>9.1476276300499995E-2</v>
      </c>
      <c r="D83" s="8">
        <f t="shared" si="19"/>
        <v>1.37445893158E-2</v>
      </c>
      <c r="E83" s="8">
        <f t="shared" si="20"/>
        <v>7.4306603908999999E-2</v>
      </c>
      <c r="F83" s="8">
        <f t="shared" si="21"/>
        <v>5.0713415496899998E-2</v>
      </c>
      <c r="G83" s="8">
        <f t="shared" si="22"/>
        <v>1.01788689242E-2</v>
      </c>
      <c r="H83" s="8">
        <f t="shared" si="23"/>
        <v>3.9819235623999999E-2</v>
      </c>
      <c r="I83" s="8">
        <f t="shared" si="24"/>
        <v>6.4186833547500002E-2</v>
      </c>
      <c r="J83" s="8">
        <f t="shared" si="25"/>
        <v>1.0710496493599999E-2</v>
      </c>
      <c r="K83" s="8">
        <f t="shared" si="26"/>
        <v>3.6420379683399999E-2</v>
      </c>
      <c r="L83" s="8">
        <f t="shared" si="27"/>
        <v>8.6190989689000005E-2</v>
      </c>
      <c r="M83" s="8">
        <f t="shared" si="28"/>
        <v>1.3184412719199999E-2</v>
      </c>
      <c r="N83" s="8">
        <f t="shared" si="29"/>
        <v>0.100581698602</v>
      </c>
      <c r="O83" s="8">
        <f t="shared" si="30"/>
        <v>0.517938970532</v>
      </c>
      <c r="P83" s="8">
        <f t="shared" si="31"/>
        <v>8.7739481604400008E-6</v>
      </c>
      <c r="Q83" s="8">
        <f t="shared" si="32"/>
        <v>0.38490787267999998</v>
      </c>
      <c r="R83" s="8">
        <f t="shared" si="33"/>
        <v>1.17952746953</v>
      </c>
      <c r="S83" s="8">
        <f t="shared" si="34"/>
        <v>1.1007115200499999</v>
      </c>
      <c r="T83" s="8">
        <f t="shared" si="35"/>
        <v>1.11131770972</v>
      </c>
      <c r="W83" s="7">
        <v>238390</v>
      </c>
      <c r="X83" s="7" t="s">
        <v>171</v>
      </c>
      <c r="Y83" s="364">
        <v>9.1476276300499995E-2</v>
      </c>
      <c r="Z83" s="364">
        <v>1.37445893158E-2</v>
      </c>
      <c r="AA83" s="364">
        <v>7.4306603908999999E-2</v>
      </c>
      <c r="AB83" s="364">
        <v>5.0713415496899998E-2</v>
      </c>
      <c r="AC83" s="364">
        <v>1.01788689242E-2</v>
      </c>
      <c r="AD83" s="364">
        <v>3.9819235623999999E-2</v>
      </c>
      <c r="AE83" s="364">
        <v>6.4186833547500002E-2</v>
      </c>
      <c r="AF83" s="364">
        <v>1.0710496493599999E-2</v>
      </c>
      <c r="AG83" s="364">
        <v>3.6420379683399999E-2</v>
      </c>
      <c r="AH83" s="364">
        <v>8.6190989689000005E-2</v>
      </c>
      <c r="AI83" s="364">
        <v>1.3184412719199999E-2</v>
      </c>
      <c r="AJ83" s="364">
        <v>0.100581698602</v>
      </c>
      <c r="AK83" s="364">
        <v>0.517938970532</v>
      </c>
      <c r="AL83" s="364">
        <v>8.7739481604400008E-6</v>
      </c>
      <c r="AM83" s="364">
        <v>0.38490787267999998</v>
      </c>
      <c r="AN83" s="364">
        <v>1.17952746953</v>
      </c>
      <c r="AO83" s="364">
        <v>1.1007115200499999</v>
      </c>
      <c r="AP83" s="364">
        <v>1.11131770972</v>
      </c>
      <c r="AS83" s="7">
        <v>238390</v>
      </c>
      <c r="AT83" s="7" t="s">
        <v>171</v>
      </c>
      <c r="AU83" s="8">
        <v>0.11387334116306613</v>
      </c>
      <c r="AV83" s="8">
        <v>2.4491400737828874E-2</v>
      </c>
      <c r="AW83" s="8">
        <v>0.1657985933667</v>
      </c>
      <c r="AX83" s="8">
        <v>6.9931054128491932E-2</v>
      </c>
      <c r="AY83" s="8">
        <v>2.2986403835049685E-2</v>
      </c>
      <c r="AZ83" s="8">
        <v>0.11681159512824359</v>
      </c>
      <c r="BA83" s="8">
        <v>8.3740212277583895E-2</v>
      </c>
      <c r="BB83" s="8">
        <v>2.234343698169499E-2</v>
      </c>
      <c r="BC83" s="8">
        <v>0.12037702668145324</v>
      </c>
      <c r="BD83" s="8">
        <v>0.11860882449744842</v>
      </c>
      <c r="BE83" s="8">
        <v>2.5881739970382098E-2</v>
      </c>
      <c r="BF83" s="8">
        <v>0.20437117023091447</v>
      </c>
      <c r="BG83" s="8">
        <v>0.50958323049767784</v>
      </c>
      <c r="BH83" s="8">
        <v>7.5244037440080624E-6</v>
      </c>
      <c r="BI83" s="8">
        <v>0.37869930024903198</v>
      </c>
      <c r="BJ83" s="8">
        <v>1.304163335267581</v>
      </c>
      <c r="BK83" s="8">
        <v>1.1935951821248389</v>
      </c>
      <c r="BL83" s="8">
        <v>1.210330030779355</v>
      </c>
    </row>
    <row r="84" spans="1:64" x14ac:dyDescent="0.25">
      <c r="A84" s="7">
        <v>238910</v>
      </c>
      <c r="B84" s="7" t="s">
        <v>172</v>
      </c>
      <c r="C84" s="8">
        <f t="shared" si="18"/>
        <v>9.1387792644999993E-2</v>
      </c>
      <c r="D84" s="8">
        <f t="shared" si="19"/>
        <v>1.37324480593E-2</v>
      </c>
      <c r="E84" s="8">
        <f t="shared" si="20"/>
        <v>7.5578615151099995E-2</v>
      </c>
      <c r="F84" s="8">
        <f t="shared" si="21"/>
        <v>5.5426928436099997E-2</v>
      </c>
      <c r="G84" s="8">
        <f t="shared" si="22"/>
        <v>1.111460505E-2</v>
      </c>
      <c r="H84" s="8">
        <f t="shared" si="23"/>
        <v>4.4786909892299998E-2</v>
      </c>
      <c r="I84" s="8">
        <f t="shared" si="24"/>
        <v>6.4237544042499997E-2</v>
      </c>
      <c r="J84" s="8">
        <f t="shared" si="25"/>
        <v>1.07171572735E-2</v>
      </c>
      <c r="K84" s="8">
        <f t="shared" si="26"/>
        <v>3.7504318857900003E-2</v>
      </c>
      <c r="L84" s="8">
        <f t="shared" si="27"/>
        <v>8.61198082517E-2</v>
      </c>
      <c r="M84" s="8">
        <f t="shared" si="28"/>
        <v>1.3171243234100001E-2</v>
      </c>
      <c r="N84" s="8">
        <f t="shared" si="29"/>
        <v>0.102032034843</v>
      </c>
      <c r="O84" s="8">
        <f t="shared" si="30"/>
        <v>0.51793344041199996</v>
      </c>
      <c r="P84" s="8">
        <f t="shared" si="31"/>
        <v>8.0289947807699994E-6</v>
      </c>
      <c r="Q84" s="8">
        <f t="shared" si="32"/>
        <v>0.384287394108</v>
      </c>
      <c r="R84" s="8">
        <f t="shared" si="33"/>
        <v>1.18069885586</v>
      </c>
      <c r="S84" s="8">
        <f t="shared" si="34"/>
        <v>1.1113284433799999</v>
      </c>
      <c r="T84" s="8">
        <f t="shared" si="35"/>
        <v>1.11245902017</v>
      </c>
      <c r="W84" s="7">
        <v>238910</v>
      </c>
      <c r="X84" s="7" t="s">
        <v>172</v>
      </c>
      <c r="Y84" s="364">
        <v>9.1387792644999993E-2</v>
      </c>
      <c r="Z84" s="364">
        <v>1.37324480593E-2</v>
      </c>
      <c r="AA84" s="364">
        <v>7.5578615151099995E-2</v>
      </c>
      <c r="AB84" s="364">
        <v>5.5426928436099997E-2</v>
      </c>
      <c r="AC84" s="364">
        <v>1.111460505E-2</v>
      </c>
      <c r="AD84" s="364">
        <v>4.4786909892299998E-2</v>
      </c>
      <c r="AE84" s="364">
        <v>6.4237544042499997E-2</v>
      </c>
      <c r="AF84" s="364">
        <v>1.07171572735E-2</v>
      </c>
      <c r="AG84" s="364">
        <v>3.7504318857900003E-2</v>
      </c>
      <c r="AH84" s="364">
        <v>8.61198082517E-2</v>
      </c>
      <c r="AI84" s="364">
        <v>1.3171243234100001E-2</v>
      </c>
      <c r="AJ84" s="364">
        <v>0.102032034843</v>
      </c>
      <c r="AK84" s="364">
        <v>0.51793344041199996</v>
      </c>
      <c r="AL84" s="364">
        <v>8.0289947807699994E-6</v>
      </c>
      <c r="AM84" s="364">
        <v>0.384287394108</v>
      </c>
      <c r="AN84" s="364">
        <v>1.18069885586</v>
      </c>
      <c r="AO84" s="364">
        <v>1.1113284433799999</v>
      </c>
      <c r="AP84" s="364">
        <v>1.11245902017</v>
      </c>
      <c r="AS84" s="7">
        <v>238910</v>
      </c>
      <c r="AT84" s="7" t="s">
        <v>172</v>
      </c>
      <c r="AU84" s="8">
        <v>0.11459593723539349</v>
      </c>
      <c r="AV84" s="8">
        <v>2.4602187227265655E-2</v>
      </c>
      <c r="AW84" s="8">
        <v>0.16821575471299841</v>
      </c>
      <c r="AX84" s="8">
        <v>8.5221203626608052E-2</v>
      </c>
      <c r="AY84" s="8">
        <v>2.69096083702829E-2</v>
      </c>
      <c r="AZ84" s="8">
        <v>0.14010111266577743</v>
      </c>
      <c r="BA84" s="8">
        <v>8.436725714307744E-2</v>
      </c>
      <c r="BB84" s="8">
        <v>2.2470883534598717E-2</v>
      </c>
      <c r="BC84" s="8">
        <v>0.12196061257105484</v>
      </c>
      <c r="BD84" s="8">
        <v>0.11926851001299674</v>
      </c>
      <c r="BE84" s="8">
        <v>2.5985375812039514E-2</v>
      </c>
      <c r="BF84" s="8">
        <v>0.2074663085238371</v>
      </c>
      <c r="BG84" s="8">
        <v>0.51793182232754886</v>
      </c>
      <c r="BH84" s="8">
        <v>5.8964854479869353E-6</v>
      </c>
      <c r="BI84" s="8">
        <v>0.38428800407051616</v>
      </c>
      <c r="BJ84" s="8">
        <v>1.3074122662727423</v>
      </c>
      <c r="BK84" s="8">
        <v>1.2522319246624189</v>
      </c>
      <c r="BL84" s="8">
        <v>1.228801979055322</v>
      </c>
    </row>
    <row r="85" spans="1:64" x14ac:dyDescent="0.25">
      <c r="A85" s="7">
        <v>238990</v>
      </c>
      <c r="B85" s="7" t="s">
        <v>173</v>
      </c>
      <c r="C85" s="8">
        <f t="shared" si="18"/>
        <v>9.1393217417699998E-2</v>
      </c>
      <c r="D85" s="8">
        <f t="shared" si="19"/>
        <v>1.3732513746500001E-2</v>
      </c>
      <c r="E85" s="8">
        <f t="shared" si="20"/>
        <v>7.5425904884500003E-2</v>
      </c>
      <c r="F85" s="8">
        <f t="shared" si="21"/>
        <v>6.1688199226200002E-2</v>
      </c>
      <c r="G85" s="8">
        <f t="shared" si="22"/>
        <v>1.2367167678399999E-2</v>
      </c>
      <c r="H85" s="8">
        <f t="shared" si="23"/>
        <v>4.9677296994800002E-2</v>
      </c>
      <c r="I85" s="8">
        <f t="shared" si="24"/>
        <v>6.4222942664299995E-2</v>
      </c>
      <c r="J85" s="8">
        <f t="shared" si="25"/>
        <v>1.07136897273E-2</v>
      </c>
      <c r="K85" s="8">
        <f t="shared" si="26"/>
        <v>3.7374212337099998E-2</v>
      </c>
      <c r="L85" s="8">
        <f t="shared" si="27"/>
        <v>8.6128514419999996E-2</v>
      </c>
      <c r="M85" s="8">
        <f t="shared" si="28"/>
        <v>1.3171711267200001E-2</v>
      </c>
      <c r="N85" s="8">
        <f t="shared" si="29"/>
        <v>0.101858917745</v>
      </c>
      <c r="O85" s="8">
        <f t="shared" si="30"/>
        <v>0.51791716669900001</v>
      </c>
      <c r="P85" s="8">
        <f t="shared" si="31"/>
        <v>7.2157030724899996E-6</v>
      </c>
      <c r="Q85" s="8">
        <f t="shared" si="32"/>
        <v>0.384414662505</v>
      </c>
      <c r="R85" s="8">
        <f t="shared" si="33"/>
        <v>1.1805516360499999</v>
      </c>
      <c r="S85" s="8">
        <f t="shared" si="34"/>
        <v>1.1237326639</v>
      </c>
      <c r="T85" s="8">
        <f t="shared" si="35"/>
        <v>1.1123108447300001</v>
      </c>
      <c r="W85" s="7">
        <v>238990</v>
      </c>
      <c r="X85" s="7" t="s">
        <v>173</v>
      </c>
      <c r="Y85" s="364">
        <v>9.1393217417699998E-2</v>
      </c>
      <c r="Z85" s="364">
        <v>1.3732513746500001E-2</v>
      </c>
      <c r="AA85" s="364">
        <v>7.5425904884500003E-2</v>
      </c>
      <c r="AB85" s="364">
        <v>6.1688199226200002E-2</v>
      </c>
      <c r="AC85" s="364">
        <v>1.2367167678399999E-2</v>
      </c>
      <c r="AD85" s="364">
        <v>4.9677296994800002E-2</v>
      </c>
      <c r="AE85" s="364">
        <v>6.4222942664299995E-2</v>
      </c>
      <c r="AF85" s="364">
        <v>1.07136897273E-2</v>
      </c>
      <c r="AG85" s="364">
        <v>3.7374212337099998E-2</v>
      </c>
      <c r="AH85" s="364">
        <v>8.6128514419999996E-2</v>
      </c>
      <c r="AI85" s="364">
        <v>1.3171711267200001E-2</v>
      </c>
      <c r="AJ85" s="364">
        <v>0.101858917745</v>
      </c>
      <c r="AK85" s="364">
        <v>0.51791716669900001</v>
      </c>
      <c r="AL85" s="364">
        <v>7.2157030724899996E-6</v>
      </c>
      <c r="AM85" s="364">
        <v>0.384414662505</v>
      </c>
      <c r="AN85" s="364">
        <v>1.1805516360499999</v>
      </c>
      <c r="AO85" s="364">
        <v>1.1237326639</v>
      </c>
      <c r="AP85" s="364">
        <v>1.1123108447300001</v>
      </c>
      <c r="AS85" s="7">
        <v>238990</v>
      </c>
      <c r="AT85" s="7" t="s">
        <v>173</v>
      </c>
      <c r="AU85" s="8">
        <v>0.11459766587546776</v>
      </c>
      <c r="AV85" s="8">
        <v>2.4600915404771294E-2</v>
      </c>
      <c r="AW85" s="8">
        <v>0.16805987518105159</v>
      </c>
      <c r="AX85" s="8">
        <v>7.2756493579961293E-2</v>
      </c>
      <c r="AY85" s="8">
        <v>2.3023511856722422E-2</v>
      </c>
      <c r="AZ85" s="8">
        <v>0.120172244675171</v>
      </c>
      <c r="BA85" s="8">
        <v>8.434496867316775E-2</v>
      </c>
      <c r="BB85" s="8">
        <v>2.2462311125063226E-2</v>
      </c>
      <c r="BC85" s="8">
        <v>0.12179311340568873</v>
      </c>
      <c r="BD85" s="8">
        <v>0.11927424262160165</v>
      </c>
      <c r="BE85" s="8">
        <v>2.5984631026514361E-2</v>
      </c>
      <c r="BF85" s="8">
        <v>0.20729698683166295</v>
      </c>
      <c r="BG85" s="8">
        <v>0.51791633605227427</v>
      </c>
      <c r="BH85" s="8">
        <v>6.8371886245967743E-6</v>
      </c>
      <c r="BI85" s="8">
        <v>0.38441395302895204</v>
      </c>
      <c r="BJ85" s="8">
        <v>1.3072552306553222</v>
      </c>
      <c r="BK85" s="8">
        <v>1.2159506372088713</v>
      </c>
      <c r="BL85" s="8">
        <v>1.2286003932046776</v>
      </c>
    </row>
    <row r="86" spans="1:64" x14ac:dyDescent="0.25">
      <c r="A86" s="7">
        <v>311111</v>
      </c>
      <c r="B86" s="7" t="s">
        <v>174</v>
      </c>
      <c r="C86" s="8">
        <f t="shared" si="18"/>
        <v>6.5300078956290322E-2</v>
      </c>
      <c r="D86" s="8">
        <f t="shared" si="19"/>
        <v>1.7215387733900484E-2</v>
      </c>
      <c r="E86" s="8">
        <f t="shared" si="20"/>
        <v>6.1465498023756455E-2</v>
      </c>
      <c r="F86" s="8">
        <f t="shared" si="21"/>
        <v>0.14879383668216289</v>
      </c>
      <c r="G86" s="8">
        <f t="shared" si="22"/>
        <v>6.3534095137372903E-2</v>
      </c>
      <c r="H86" s="8">
        <f t="shared" si="23"/>
        <v>0.15735170428746936</v>
      </c>
      <c r="I86" s="8">
        <f t="shared" si="24"/>
        <v>0.17157978269427421</v>
      </c>
      <c r="J86" s="8">
        <f t="shared" si="25"/>
        <v>6.0466207305711298E-2</v>
      </c>
      <c r="K86" s="8">
        <f t="shared" si="26"/>
        <v>0.15427679061541935</v>
      </c>
      <c r="L86" s="8">
        <f t="shared" si="27"/>
        <v>0.11959989218567739</v>
      </c>
      <c r="M86" s="8">
        <f t="shared" si="28"/>
        <v>3.461917722630322E-2</v>
      </c>
      <c r="N86" s="8">
        <f t="shared" si="29"/>
        <v>0.15241882453819355</v>
      </c>
      <c r="O86" s="8">
        <f t="shared" si="30"/>
        <v>0.10420527565777418</v>
      </c>
      <c r="P86" s="8">
        <f t="shared" si="31"/>
        <v>1.2694493766081936E-6</v>
      </c>
      <c r="Q86" s="8">
        <f t="shared" si="32"/>
        <v>3.6718231003312923E-2</v>
      </c>
      <c r="R86" s="8">
        <f t="shared" si="33"/>
        <v>1</v>
      </c>
      <c r="S86" s="8">
        <f t="shared" si="34"/>
        <v>0.75677641030080645</v>
      </c>
      <c r="T86" s="8">
        <f t="shared" si="35"/>
        <v>0.77341794190548374</v>
      </c>
      <c r="W86" s="7">
        <v>311111</v>
      </c>
      <c r="X86" s="7" t="s">
        <v>174</v>
      </c>
      <c r="Y86" s="364">
        <v>0</v>
      </c>
      <c r="Z86" s="364">
        <v>0</v>
      </c>
      <c r="AA86" s="364">
        <v>0</v>
      </c>
      <c r="AB86" s="364">
        <v>0</v>
      </c>
      <c r="AC86" s="364">
        <v>0</v>
      </c>
      <c r="AD86" s="364">
        <v>0</v>
      </c>
      <c r="AE86" s="364">
        <v>0</v>
      </c>
      <c r="AF86" s="364">
        <v>0</v>
      </c>
      <c r="AG86" s="364">
        <v>0</v>
      </c>
      <c r="AH86" s="364">
        <v>0</v>
      </c>
      <c r="AI86" s="364">
        <v>0</v>
      </c>
      <c r="AJ86" s="364">
        <v>0</v>
      </c>
      <c r="AK86" s="364">
        <v>0</v>
      </c>
      <c r="AL86" s="364">
        <v>0</v>
      </c>
      <c r="AM86" s="364">
        <v>0</v>
      </c>
      <c r="AN86" s="364">
        <v>1</v>
      </c>
      <c r="AO86" s="364">
        <v>0</v>
      </c>
      <c r="AP86" s="364">
        <v>0</v>
      </c>
      <c r="AS86" s="7">
        <v>311111</v>
      </c>
      <c r="AT86" s="7" t="s">
        <v>174</v>
      </c>
      <c r="AU86" s="8">
        <v>6.5300078956290322E-2</v>
      </c>
      <c r="AV86" s="8">
        <v>1.7215387733900484E-2</v>
      </c>
      <c r="AW86" s="8">
        <v>6.1465498023756455E-2</v>
      </c>
      <c r="AX86" s="8">
        <v>0.14879383668216289</v>
      </c>
      <c r="AY86" s="8">
        <v>6.3534095137372903E-2</v>
      </c>
      <c r="AZ86" s="8">
        <v>0.15735170428746936</v>
      </c>
      <c r="BA86" s="8">
        <v>0.17157978269427421</v>
      </c>
      <c r="BB86" s="8">
        <v>6.0466207305711298E-2</v>
      </c>
      <c r="BC86" s="8">
        <v>0.15427679061541935</v>
      </c>
      <c r="BD86" s="8">
        <v>0.11959989218567739</v>
      </c>
      <c r="BE86" s="8">
        <v>3.461917722630322E-2</v>
      </c>
      <c r="BF86" s="8">
        <v>0.15241882453819355</v>
      </c>
      <c r="BG86" s="8">
        <v>0.10420527565777418</v>
      </c>
      <c r="BH86" s="8">
        <v>1.2694493766081936E-6</v>
      </c>
      <c r="BI86" s="8">
        <v>3.6718231003312923E-2</v>
      </c>
      <c r="BJ86" s="8">
        <v>1.1439809647140322</v>
      </c>
      <c r="BK86" s="8">
        <v>0.75677641030080645</v>
      </c>
      <c r="BL86" s="8">
        <v>0.77341794190548374</v>
      </c>
    </row>
    <row r="87" spans="1:64" x14ac:dyDescent="0.25">
      <c r="A87" s="7">
        <v>311119</v>
      </c>
      <c r="B87" s="7" t="s">
        <v>175</v>
      </c>
      <c r="C87" s="8">
        <f t="shared" si="18"/>
        <v>0.166429181777</v>
      </c>
      <c r="D87" s="8">
        <f t="shared" si="19"/>
        <v>2.2338069048900001E-2</v>
      </c>
      <c r="E87" s="8">
        <f t="shared" si="20"/>
        <v>4.0650272679899999E-2</v>
      </c>
      <c r="F87" s="8">
        <f t="shared" si="21"/>
        <v>0.73288978243699998</v>
      </c>
      <c r="G87" s="8">
        <f t="shared" si="22"/>
        <v>0.184198262093</v>
      </c>
      <c r="H87" s="8">
        <f t="shared" si="23"/>
        <v>0.16176092751900001</v>
      </c>
      <c r="I87" s="8">
        <f t="shared" si="24"/>
        <v>0.50874011865400004</v>
      </c>
      <c r="J87" s="8">
        <f t="shared" si="25"/>
        <v>8.9935111349499997E-2</v>
      </c>
      <c r="K87" s="8">
        <f t="shared" si="26"/>
        <v>7.5894968266999999E-2</v>
      </c>
      <c r="L87" s="8">
        <f t="shared" si="27"/>
        <v>0.52623961803700003</v>
      </c>
      <c r="M87" s="8">
        <f t="shared" si="28"/>
        <v>7.9263237480799997E-2</v>
      </c>
      <c r="N87" s="8">
        <f t="shared" si="29"/>
        <v>0.19767108382500001</v>
      </c>
      <c r="O87" s="8">
        <f t="shared" si="30"/>
        <v>0.151098167654</v>
      </c>
      <c r="P87" s="8">
        <f t="shared" si="31"/>
        <v>8.7353719541600002E-7</v>
      </c>
      <c r="Q87" s="8">
        <f t="shared" si="32"/>
        <v>7.9940453846299997E-2</v>
      </c>
      <c r="R87" s="8">
        <f t="shared" si="33"/>
        <v>1.22941752351</v>
      </c>
      <c r="S87" s="8">
        <f t="shared" si="34"/>
        <v>2.0788489720499999</v>
      </c>
      <c r="T87" s="8">
        <f t="shared" si="35"/>
        <v>1.6745701982700001</v>
      </c>
      <c r="W87" s="7">
        <v>311119</v>
      </c>
      <c r="X87" s="7" t="s">
        <v>175</v>
      </c>
      <c r="Y87" s="364">
        <v>0.166429181777</v>
      </c>
      <c r="Z87" s="364">
        <v>2.2338069048900001E-2</v>
      </c>
      <c r="AA87" s="364">
        <v>4.0650272679899999E-2</v>
      </c>
      <c r="AB87" s="364">
        <v>0.73288978243699998</v>
      </c>
      <c r="AC87" s="364">
        <v>0.184198262093</v>
      </c>
      <c r="AD87" s="364">
        <v>0.16176092751900001</v>
      </c>
      <c r="AE87" s="364">
        <v>0.50874011865400004</v>
      </c>
      <c r="AF87" s="364">
        <v>8.9935111349499997E-2</v>
      </c>
      <c r="AG87" s="364">
        <v>7.5894968266999999E-2</v>
      </c>
      <c r="AH87" s="364">
        <v>0.52623961803700003</v>
      </c>
      <c r="AI87" s="364">
        <v>7.9263237480799997E-2</v>
      </c>
      <c r="AJ87" s="364">
        <v>0.19767108382500001</v>
      </c>
      <c r="AK87" s="364">
        <v>0.151098167654</v>
      </c>
      <c r="AL87" s="364">
        <v>8.7353719541600002E-7</v>
      </c>
      <c r="AM87" s="364">
        <v>7.9940453846299997E-2</v>
      </c>
      <c r="AN87" s="364">
        <v>1.22941752351</v>
      </c>
      <c r="AO87" s="364">
        <v>2.0788489720499999</v>
      </c>
      <c r="AP87" s="364">
        <v>1.6745701982700001</v>
      </c>
      <c r="AS87" s="7">
        <v>311119</v>
      </c>
      <c r="AT87" s="7" t="s">
        <v>175</v>
      </c>
      <c r="AU87" s="8">
        <v>0.11055382388325</v>
      </c>
      <c r="AV87" s="8">
        <v>2.5296560945858061E-2</v>
      </c>
      <c r="AW87" s="8">
        <v>5.7816793688604852E-2</v>
      </c>
      <c r="AX87" s="8">
        <v>0.33112387629205492</v>
      </c>
      <c r="AY87" s="8">
        <v>0.11101144214199517</v>
      </c>
      <c r="AZ87" s="8">
        <v>0.17768826230417745</v>
      </c>
      <c r="BA87" s="8">
        <v>0.33019913216175806</v>
      </c>
      <c r="BB87" s="8">
        <v>0.10483288940323068</v>
      </c>
      <c r="BC87" s="8">
        <v>0.19066806478500004</v>
      </c>
      <c r="BD87" s="8">
        <v>0.37079727690203229</v>
      </c>
      <c r="BE87" s="8">
        <v>9.2570801127449975E-2</v>
      </c>
      <c r="BF87" s="8">
        <v>0.24446464830466128</v>
      </c>
      <c r="BG87" s="8">
        <v>8.529738226187103E-2</v>
      </c>
      <c r="BH87" s="8">
        <v>1.0795586564000322E-6</v>
      </c>
      <c r="BI87" s="8">
        <v>4.5127023077003191E-2</v>
      </c>
      <c r="BJ87" s="8">
        <v>1.1936655656145161</v>
      </c>
      <c r="BK87" s="8">
        <v>1.1843413226733872</v>
      </c>
      <c r="BL87" s="8">
        <v>1.1902146024791933</v>
      </c>
    </row>
    <row r="88" spans="1:64" x14ac:dyDescent="0.25">
      <c r="A88" s="7">
        <v>311211</v>
      </c>
      <c r="B88" s="7" t="s">
        <v>176</v>
      </c>
      <c r="C88" s="8">
        <f t="shared" si="18"/>
        <v>5.2815311464258066E-2</v>
      </c>
      <c r="D88" s="8">
        <f t="shared" si="19"/>
        <v>1.1318784558746775E-2</v>
      </c>
      <c r="E88" s="8">
        <f t="shared" si="20"/>
        <v>2.983727438839516E-2</v>
      </c>
      <c r="F88" s="8">
        <f t="shared" si="21"/>
        <v>0.27736958399837097</v>
      </c>
      <c r="G88" s="8">
        <f t="shared" si="22"/>
        <v>9.1234957993822571E-2</v>
      </c>
      <c r="H88" s="8">
        <f t="shared" si="23"/>
        <v>0.14160723951483872</v>
      </c>
      <c r="I88" s="8">
        <f t="shared" si="24"/>
        <v>0.12948225390312904</v>
      </c>
      <c r="J88" s="8">
        <f t="shared" si="25"/>
        <v>3.8370306195282256E-2</v>
      </c>
      <c r="K88" s="8">
        <f t="shared" si="26"/>
        <v>7.3274975165983872E-2</v>
      </c>
      <c r="L88" s="8">
        <f t="shared" si="27"/>
        <v>0.11940545332037096</v>
      </c>
      <c r="M88" s="8">
        <f t="shared" si="28"/>
        <v>2.8753104382890325E-2</v>
      </c>
      <c r="N88" s="8">
        <f t="shared" si="29"/>
        <v>9.1191138129580643E-2</v>
      </c>
      <c r="O88" s="8">
        <f t="shared" si="30"/>
        <v>4.2187119796548399E-2</v>
      </c>
      <c r="P88" s="8">
        <f t="shared" si="31"/>
        <v>1.9095883581440325E-7</v>
      </c>
      <c r="Q88" s="8">
        <f t="shared" si="32"/>
        <v>1.91068713565129E-2</v>
      </c>
      <c r="R88" s="8">
        <f t="shared" si="33"/>
        <v>1</v>
      </c>
      <c r="S88" s="8">
        <f t="shared" si="34"/>
        <v>0.70376016860387103</v>
      </c>
      <c r="T88" s="8">
        <f t="shared" si="35"/>
        <v>0.43467592236112906</v>
      </c>
      <c r="W88" s="7">
        <v>311211</v>
      </c>
      <c r="X88" s="7" t="s">
        <v>176</v>
      </c>
      <c r="Y88" s="364">
        <v>0</v>
      </c>
      <c r="Z88" s="364">
        <v>0</v>
      </c>
      <c r="AA88" s="364">
        <v>0</v>
      </c>
      <c r="AB88" s="364">
        <v>0</v>
      </c>
      <c r="AC88" s="364">
        <v>0</v>
      </c>
      <c r="AD88" s="364">
        <v>0</v>
      </c>
      <c r="AE88" s="364">
        <v>0</v>
      </c>
      <c r="AF88" s="364">
        <v>0</v>
      </c>
      <c r="AG88" s="364">
        <v>0</v>
      </c>
      <c r="AH88" s="364">
        <v>0</v>
      </c>
      <c r="AI88" s="364">
        <v>0</v>
      </c>
      <c r="AJ88" s="364">
        <v>0</v>
      </c>
      <c r="AK88" s="364">
        <v>0</v>
      </c>
      <c r="AL88" s="364">
        <v>0</v>
      </c>
      <c r="AM88" s="364">
        <v>0</v>
      </c>
      <c r="AN88" s="364">
        <v>1</v>
      </c>
      <c r="AO88" s="364">
        <v>0</v>
      </c>
      <c r="AP88" s="364">
        <v>0</v>
      </c>
      <c r="AS88" s="7">
        <v>311211</v>
      </c>
      <c r="AT88" s="7" t="s">
        <v>176</v>
      </c>
      <c r="AU88" s="8">
        <v>5.2815311464258066E-2</v>
      </c>
      <c r="AV88" s="8">
        <v>1.1318784558746775E-2</v>
      </c>
      <c r="AW88" s="8">
        <v>2.983727438839516E-2</v>
      </c>
      <c r="AX88" s="8">
        <v>0.27736958399837097</v>
      </c>
      <c r="AY88" s="8">
        <v>9.1234957993822571E-2</v>
      </c>
      <c r="AZ88" s="8">
        <v>0.14160723951483872</v>
      </c>
      <c r="BA88" s="8">
        <v>0.12948225390312904</v>
      </c>
      <c r="BB88" s="8">
        <v>3.8370306195282256E-2</v>
      </c>
      <c r="BC88" s="8">
        <v>7.3274975165983872E-2</v>
      </c>
      <c r="BD88" s="8">
        <v>0.11940545332037096</v>
      </c>
      <c r="BE88" s="8">
        <v>2.8753104382890325E-2</v>
      </c>
      <c r="BF88" s="8">
        <v>9.1191138129580643E-2</v>
      </c>
      <c r="BG88" s="8">
        <v>4.2187119796548399E-2</v>
      </c>
      <c r="BH88" s="8">
        <v>1.9095883581440325E-7</v>
      </c>
      <c r="BI88" s="8">
        <v>1.91068713565129E-2</v>
      </c>
      <c r="BJ88" s="8">
        <v>1.093972983315</v>
      </c>
      <c r="BK88" s="8">
        <v>0.70376016860387103</v>
      </c>
      <c r="BL88" s="8">
        <v>0.43467592236112906</v>
      </c>
    </row>
    <row r="89" spans="1:64" x14ac:dyDescent="0.25">
      <c r="A89" s="7">
        <v>311212</v>
      </c>
      <c r="B89" s="7" t="s">
        <v>177</v>
      </c>
      <c r="C89" s="8">
        <f t="shared" si="18"/>
        <v>0</v>
      </c>
      <c r="D89" s="8">
        <f t="shared" si="19"/>
        <v>0</v>
      </c>
      <c r="E89" s="8">
        <f t="shared" si="20"/>
        <v>0</v>
      </c>
      <c r="F89" s="8">
        <f t="shared" si="21"/>
        <v>0</v>
      </c>
      <c r="G89" s="8">
        <f t="shared" si="22"/>
        <v>0</v>
      </c>
      <c r="H89" s="8">
        <f t="shared" si="23"/>
        <v>0</v>
      </c>
      <c r="I89" s="8">
        <f t="shared" si="24"/>
        <v>0</v>
      </c>
      <c r="J89" s="8">
        <f t="shared" si="25"/>
        <v>0</v>
      </c>
      <c r="K89" s="8">
        <f t="shared" si="26"/>
        <v>0</v>
      </c>
      <c r="L89" s="8">
        <f t="shared" si="27"/>
        <v>0</v>
      </c>
      <c r="M89" s="8">
        <f t="shared" si="28"/>
        <v>0</v>
      </c>
      <c r="N89" s="8">
        <f t="shared" si="29"/>
        <v>0</v>
      </c>
      <c r="O89" s="8">
        <f t="shared" si="30"/>
        <v>0</v>
      </c>
      <c r="P89" s="8">
        <f t="shared" si="31"/>
        <v>0</v>
      </c>
      <c r="Q89" s="8">
        <f t="shared" si="32"/>
        <v>0</v>
      </c>
      <c r="R89" s="8">
        <f t="shared" si="33"/>
        <v>1</v>
      </c>
      <c r="S89" s="8">
        <f t="shared" si="34"/>
        <v>0</v>
      </c>
      <c r="T89" s="8">
        <f t="shared" si="35"/>
        <v>0</v>
      </c>
      <c r="W89" s="7">
        <v>311212</v>
      </c>
      <c r="X89" s="7" t="s">
        <v>177</v>
      </c>
      <c r="Y89" s="364">
        <v>0</v>
      </c>
      <c r="Z89" s="364">
        <v>0</v>
      </c>
      <c r="AA89" s="364">
        <v>0</v>
      </c>
      <c r="AB89" s="364">
        <v>0</v>
      </c>
      <c r="AC89" s="364">
        <v>0</v>
      </c>
      <c r="AD89" s="364">
        <v>0</v>
      </c>
      <c r="AE89" s="364">
        <v>0</v>
      </c>
      <c r="AF89" s="364">
        <v>0</v>
      </c>
      <c r="AG89" s="364">
        <v>0</v>
      </c>
      <c r="AH89" s="364">
        <v>0</v>
      </c>
      <c r="AI89" s="364">
        <v>0</v>
      </c>
      <c r="AJ89" s="364">
        <v>0</v>
      </c>
      <c r="AK89" s="364">
        <v>0</v>
      </c>
      <c r="AL89" s="364">
        <v>0</v>
      </c>
      <c r="AM89" s="364">
        <v>0</v>
      </c>
      <c r="AN89" s="364">
        <v>1</v>
      </c>
      <c r="AO89" s="364">
        <v>0</v>
      </c>
      <c r="AP89" s="364">
        <v>0</v>
      </c>
      <c r="AS89" s="7">
        <v>311212</v>
      </c>
      <c r="AT89" s="7" t="s">
        <v>177</v>
      </c>
      <c r="AU89" s="8">
        <v>0</v>
      </c>
      <c r="AV89" s="8">
        <v>0</v>
      </c>
      <c r="AW89" s="8">
        <v>0</v>
      </c>
      <c r="AX89" s="8">
        <v>0</v>
      </c>
      <c r="AY89" s="8">
        <v>0</v>
      </c>
      <c r="AZ89" s="8">
        <v>0</v>
      </c>
      <c r="BA89" s="8">
        <v>0</v>
      </c>
      <c r="BB89" s="8">
        <v>0</v>
      </c>
      <c r="BC89" s="8">
        <v>0</v>
      </c>
      <c r="BD89" s="8">
        <v>0</v>
      </c>
      <c r="BE89" s="8">
        <v>0</v>
      </c>
      <c r="BF89" s="8">
        <v>0</v>
      </c>
      <c r="BG89" s="8">
        <v>0</v>
      </c>
      <c r="BH89" s="8">
        <v>0</v>
      </c>
      <c r="BI89" s="8">
        <v>0</v>
      </c>
      <c r="BJ89" s="8">
        <v>1</v>
      </c>
      <c r="BK89" s="8">
        <v>0</v>
      </c>
      <c r="BL89" s="8">
        <v>0</v>
      </c>
    </row>
    <row r="90" spans="1:64" x14ac:dyDescent="0.25">
      <c r="A90" s="7">
        <v>311213</v>
      </c>
      <c r="B90" s="7" t="s">
        <v>178</v>
      </c>
      <c r="C90" s="8">
        <f t="shared" si="18"/>
        <v>7.7585722920967748E-3</v>
      </c>
      <c r="D90" s="8">
        <f t="shared" si="19"/>
        <v>1.430360094564516E-3</v>
      </c>
      <c r="E90" s="8">
        <f t="shared" si="20"/>
        <v>2.8280575234370968E-3</v>
      </c>
      <c r="F90" s="8">
        <f t="shared" si="21"/>
        <v>2.6487796050629033E-2</v>
      </c>
      <c r="G90" s="8">
        <f t="shared" si="22"/>
        <v>9.054714046677419E-3</v>
      </c>
      <c r="H90" s="8">
        <f t="shared" si="23"/>
        <v>1.0653833978048387E-2</v>
      </c>
      <c r="I90" s="8">
        <f t="shared" si="24"/>
        <v>1.9369329822370968E-2</v>
      </c>
      <c r="J90" s="8">
        <f t="shared" si="25"/>
        <v>4.7544883028903225E-3</v>
      </c>
      <c r="K90" s="8">
        <f t="shared" si="26"/>
        <v>7.1887454285483867E-3</v>
      </c>
      <c r="L90" s="8">
        <f t="shared" si="27"/>
        <v>1.803917546437097E-2</v>
      </c>
      <c r="M90" s="8">
        <f t="shared" si="28"/>
        <v>3.6502207833306452E-3</v>
      </c>
      <c r="N90" s="8">
        <f t="shared" si="29"/>
        <v>8.3743265064354835E-3</v>
      </c>
      <c r="O90" s="8">
        <f t="shared" si="30"/>
        <v>7.0298215950967743E-3</v>
      </c>
      <c r="P90" s="8">
        <f t="shared" si="31"/>
        <v>3.4328247902322584E-8</v>
      </c>
      <c r="Q90" s="8">
        <f t="shared" si="32"/>
        <v>3.0859980621258066E-3</v>
      </c>
      <c r="R90" s="8">
        <f t="shared" si="33"/>
        <v>1</v>
      </c>
      <c r="S90" s="8">
        <f t="shared" si="34"/>
        <v>7.8454408591612901E-2</v>
      </c>
      <c r="T90" s="8">
        <f t="shared" si="35"/>
        <v>6.3570628069999996E-2</v>
      </c>
      <c r="W90" s="7">
        <v>311213</v>
      </c>
      <c r="X90" s="7" t="s">
        <v>178</v>
      </c>
      <c r="Y90" s="364">
        <v>0</v>
      </c>
      <c r="Z90" s="364">
        <v>0</v>
      </c>
      <c r="AA90" s="364">
        <v>0</v>
      </c>
      <c r="AB90" s="364">
        <v>0</v>
      </c>
      <c r="AC90" s="364">
        <v>0</v>
      </c>
      <c r="AD90" s="364">
        <v>0</v>
      </c>
      <c r="AE90" s="364">
        <v>0</v>
      </c>
      <c r="AF90" s="364">
        <v>0</v>
      </c>
      <c r="AG90" s="364">
        <v>0</v>
      </c>
      <c r="AH90" s="364">
        <v>0</v>
      </c>
      <c r="AI90" s="364">
        <v>0</v>
      </c>
      <c r="AJ90" s="364">
        <v>0</v>
      </c>
      <c r="AK90" s="364">
        <v>0</v>
      </c>
      <c r="AL90" s="364">
        <v>0</v>
      </c>
      <c r="AM90" s="364">
        <v>0</v>
      </c>
      <c r="AN90" s="364">
        <v>1</v>
      </c>
      <c r="AO90" s="364">
        <v>0</v>
      </c>
      <c r="AP90" s="364">
        <v>0</v>
      </c>
      <c r="AS90" s="7">
        <v>311213</v>
      </c>
      <c r="AT90" s="7" t="s">
        <v>178</v>
      </c>
      <c r="AU90" s="8">
        <v>7.7585722920967748E-3</v>
      </c>
      <c r="AV90" s="8">
        <v>1.430360094564516E-3</v>
      </c>
      <c r="AW90" s="8">
        <v>2.8280575234370968E-3</v>
      </c>
      <c r="AX90" s="8">
        <v>2.6487796050629033E-2</v>
      </c>
      <c r="AY90" s="8">
        <v>9.054714046677419E-3</v>
      </c>
      <c r="AZ90" s="8">
        <v>1.0653833978048387E-2</v>
      </c>
      <c r="BA90" s="8">
        <v>1.9369329822370968E-2</v>
      </c>
      <c r="BB90" s="8">
        <v>4.7544883028903225E-3</v>
      </c>
      <c r="BC90" s="8">
        <v>7.1887454285483867E-3</v>
      </c>
      <c r="BD90" s="8">
        <v>1.803917546437097E-2</v>
      </c>
      <c r="BE90" s="8">
        <v>3.6502207833306452E-3</v>
      </c>
      <c r="BF90" s="8">
        <v>8.3743265064354835E-3</v>
      </c>
      <c r="BG90" s="8">
        <v>7.0298215950967743E-3</v>
      </c>
      <c r="BH90" s="8">
        <v>3.4328247902322584E-8</v>
      </c>
      <c r="BI90" s="8">
        <v>3.0859980621258066E-3</v>
      </c>
      <c r="BJ90" s="8">
        <v>1.01201698991</v>
      </c>
      <c r="BK90" s="8">
        <v>7.8454408591612901E-2</v>
      </c>
      <c r="BL90" s="8">
        <v>6.3570628069999996E-2</v>
      </c>
    </row>
    <row r="91" spans="1:64" x14ac:dyDescent="0.25">
      <c r="A91" s="7">
        <v>311221</v>
      </c>
      <c r="B91" s="7" t="s">
        <v>179</v>
      </c>
      <c r="C91" s="8">
        <f t="shared" si="18"/>
        <v>0</v>
      </c>
      <c r="D91" s="8">
        <f t="shared" si="19"/>
        <v>0</v>
      </c>
      <c r="E91" s="8">
        <f t="shared" si="20"/>
        <v>0</v>
      </c>
      <c r="F91" s="8">
        <f t="shared" si="21"/>
        <v>0</v>
      </c>
      <c r="G91" s="8">
        <f t="shared" si="22"/>
        <v>0</v>
      </c>
      <c r="H91" s="8">
        <f t="shared" si="23"/>
        <v>0</v>
      </c>
      <c r="I91" s="8">
        <f t="shared" si="24"/>
        <v>0</v>
      </c>
      <c r="J91" s="8">
        <f t="shared" si="25"/>
        <v>0</v>
      </c>
      <c r="K91" s="8">
        <f t="shared" si="26"/>
        <v>0</v>
      </c>
      <c r="L91" s="8">
        <f t="shared" si="27"/>
        <v>0</v>
      </c>
      <c r="M91" s="8">
        <f t="shared" si="28"/>
        <v>0</v>
      </c>
      <c r="N91" s="8">
        <f t="shared" si="29"/>
        <v>0</v>
      </c>
      <c r="O91" s="8">
        <f t="shared" si="30"/>
        <v>0</v>
      </c>
      <c r="P91" s="8">
        <f t="shared" si="31"/>
        <v>0</v>
      </c>
      <c r="Q91" s="8">
        <f t="shared" si="32"/>
        <v>0</v>
      </c>
      <c r="R91" s="8">
        <f t="shared" si="33"/>
        <v>1</v>
      </c>
      <c r="S91" s="8">
        <f t="shared" si="34"/>
        <v>0</v>
      </c>
      <c r="T91" s="8">
        <f t="shared" si="35"/>
        <v>0</v>
      </c>
      <c r="W91" s="7">
        <v>311221</v>
      </c>
      <c r="X91" s="7" t="s">
        <v>179</v>
      </c>
      <c r="Y91" s="364">
        <v>0</v>
      </c>
      <c r="Z91" s="364">
        <v>0</v>
      </c>
      <c r="AA91" s="364">
        <v>0</v>
      </c>
      <c r="AB91" s="364">
        <v>0</v>
      </c>
      <c r="AC91" s="364">
        <v>0</v>
      </c>
      <c r="AD91" s="364">
        <v>0</v>
      </c>
      <c r="AE91" s="364">
        <v>0</v>
      </c>
      <c r="AF91" s="364">
        <v>0</v>
      </c>
      <c r="AG91" s="364">
        <v>0</v>
      </c>
      <c r="AH91" s="364">
        <v>0</v>
      </c>
      <c r="AI91" s="364">
        <v>0</v>
      </c>
      <c r="AJ91" s="364">
        <v>0</v>
      </c>
      <c r="AK91" s="364">
        <v>0</v>
      </c>
      <c r="AL91" s="364">
        <v>0</v>
      </c>
      <c r="AM91" s="364">
        <v>0</v>
      </c>
      <c r="AN91" s="364">
        <v>1</v>
      </c>
      <c r="AO91" s="364">
        <v>0</v>
      </c>
      <c r="AP91" s="364">
        <v>0</v>
      </c>
      <c r="AS91" s="7">
        <v>311221</v>
      </c>
      <c r="AT91" s="7" t="s">
        <v>179</v>
      </c>
      <c r="AU91" s="8">
        <v>0</v>
      </c>
      <c r="AV91" s="8">
        <v>0</v>
      </c>
      <c r="AW91" s="8">
        <v>0</v>
      </c>
      <c r="AX91" s="8">
        <v>0</v>
      </c>
      <c r="AY91" s="8">
        <v>0</v>
      </c>
      <c r="AZ91" s="8">
        <v>0</v>
      </c>
      <c r="BA91" s="8">
        <v>0</v>
      </c>
      <c r="BB91" s="8">
        <v>0</v>
      </c>
      <c r="BC91" s="8">
        <v>0</v>
      </c>
      <c r="BD91" s="8">
        <v>0</v>
      </c>
      <c r="BE91" s="8">
        <v>0</v>
      </c>
      <c r="BF91" s="8">
        <v>0</v>
      </c>
      <c r="BG91" s="8">
        <v>0</v>
      </c>
      <c r="BH91" s="8">
        <v>0</v>
      </c>
      <c r="BI91" s="8">
        <v>0</v>
      </c>
      <c r="BJ91" s="8">
        <v>1</v>
      </c>
      <c r="BK91" s="8">
        <v>0</v>
      </c>
      <c r="BL91" s="8">
        <v>0</v>
      </c>
    </row>
    <row r="92" spans="1:64" x14ac:dyDescent="0.25">
      <c r="A92" s="7">
        <v>311224</v>
      </c>
      <c r="B92" s="7" t="s">
        <v>180</v>
      </c>
      <c r="C92" s="8">
        <f t="shared" si="18"/>
        <v>1.1009490644193548E-2</v>
      </c>
      <c r="D92" s="8">
        <f t="shared" si="19"/>
        <v>2.6099609484419354E-3</v>
      </c>
      <c r="E92" s="8">
        <f t="shared" si="20"/>
        <v>5.1586742089177427E-3</v>
      </c>
      <c r="F92" s="8">
        <f t="shared" si="21"/>
        <v>0.14610453739811291</v>
      </c>
      <c r="G92" s="8">
        <f t="shared" si="22"/>
        <v>6.5172853327064517E-2</v>
      </c>
      <c r="H92" s="8">
        <f t="shared" si="23"/>
        <v>6.6282537873467745E-2</v>
      </c>
      <c r="I92" s="8">
        <f t="shared" si="24"/>
        <v>0.13455456428354839</v>
      </c>
      <c r="J92" s="8">
        <f t="shared" si="25"/>
        <v>4.5803338742403228E-2</v>
      </c>
      <c r="K92" s="8">
        <f t="shared" si="26"/>
        <v>6.9402632479483875E-2</v>
      </c>
      <c r="L92" s="8">
        <f t="shared" si="27"/>
        <v>4.7822479842096775E-2</v>
      </c>
      <c r="M92" s="8">
        <f t="shared" si="28"/>
        <v>1.2987670421209676E-2</v>
      </c>
      <c r="N92" s="8">
        <f t="shared" si="29"/>
        <v>2.9341957250467742E-2</v>
      </c>
      <c r="O92" s="8">
        <f t="shared" si="30"/>
        <v>5.372097876919355E-3</v>
      </c>
      <c r="P92" s="8">
        <f t="shared" si="31"/>
        <v>1.5352363567516129E-8</v>
      </c>
      <c r="Q92" s="8">
        <f t="shared" si="32"/>
        <v>9.2171181469354838E-4</v>
      </c>
      <c r="R92" s="8">
        <f t="shared" si="33"/>
        <v>1</v>
      </c>
      <c r="S92" s="8">
        <f t="shared" si="34"/>
        <v>0.32594702537306453</v>
      </c>
      <c r="T92" s="8">
        <f t="shared" si="35"/>
        <v>0.29814763227935481</v>
      </c>
      <c r="W92" s="7">
        <v>311224</v>
      </c>
      <c r="X92" s="7" t="s">
        <v>180</v>
      </c>
      <c r="Y92" s="364">
        <v>0</v>
      </c>
      <c r="Z92" s="364">
        <v>0</v>
      </c>
      <c r="AA92" s="364">
        <v>0</v>
      </c>
      <c r="AB92" s="364">
        <v>0</v>
      </c>
      <c r="AC92" s="364">
        <v>0</v>
      </c>
      <c r="AD92" s="364">
        <v>0</v>
      </c>
      <c r="AE92" s="364">
        <v>0</v>
      </c>
      <c r="AF92" s="364">
        <v>0</v>
      </c>
      <c r="AG92" s="364">
        <v>0</v>
      </c>
      <c r="AH92" s="364">
        <v>0</v>
      </c>
      <c r="AI92" s="364">
        <v>0</v>
      </c>
      <c r="AJ92" s="364">
        <v>0</v>
      </c>
      <c r="AK92" s="364">
        <v>0</v>
      </c>
      <c r="AL92" s="364">
        <v>0</v>
      </c>
      <c r="AM92" s="364">
        <v>0</v>
      </c>
      <c r="AN92" s="364">
        <v>1</v>
      </c>
      <c r="AO92" s="364">
        <v>0</v>
      </c>
      <c r="AP92" s="364">
        <v>0</v>
      </c>
      <c r="AS92" s="7">
        <v>311224</v>
      </c>
      <c r="AT92" s="7" t="s">
        <v>180</v>
      </c>
      <c r="AU92" s="8">
        <v>1.1009490644193548E-2</v>
      </c>
      <c r="AV92" s="8">
        <v>2.6099609484419354E-3</v>
      </c>
      <c r="AW92" s="8">
        <v>5.1586742089177427E-3</v>
      </c>
      <c r="AX92" s="8">
        <v>0.14610453739811291</v>
      </c>
      <c r="AY92" s="8">
        <v>6.5172853327064517E-2</v>
      </c>
      <c r="AZ92" s="8">
        <v>6.6282537873467745E-2</v>
      </c>
      <c r="BA92" s="8">
        <v>0.13455456428354839</v>
      </c>
      <c r="BB92" s="8">
        <v>4.5803338742403228E-2</v>
      </c>
      <c r="BC92" s="8">
        <v>6.9402632479483875E-2</v>
      </c>
      <c r="BD92" s="8">
        <v>4.7822479842096775E-2</v>
      </c>
      <c r="BE92" s="8">
        <v>1.2987670421209676E-2</v>
      </c>
      <c r="BF92" s="8">
        <v>2.9341957250467742E-2</v>
      </c>
      <c r="BG92" s="8">
        <v>5.372097876919355E-3</v>
      </c>
      <c r="BH92" s="8">
        <v>1.5352363567516129E-8</v>
      </c>
      <c r="BI92" s="8">
        <v>9.2171181469354838E-4</v>
      </c>
      <c r="BJ92" s="8">
        <v>1.0187781258016129</v>
      </c>
      <c r="BK92" s="8">
        <v>0.32594702537306453</v>
      </c>
      <c r="BL92" s="8">
        <v>0.29814763227935481</v>
      </c>
    </row>
    <row r="93" spans="1:64" x14ac:dyDescent="0.25">
      <c r="A93" s="7">
        <v>311225</v>
      </c>
      <c r="B93" s="7" t="s">
        <v>181</v>
      </c>
      <c r="C93" s="8">
        <f t="shared" si="18"/>
        <v>7.5097107434838701E-3</v>
      </c>
      <c r="D93" s="8">
        <f t="shared" si="19"/>
        <v>1.8191924701258064E-3</v>
      </c>
      <c r="E93" s="8">
        <f t="shared" si="20"/>
        <v>4.5150668332064516E-3</v>
      </c>
      <c r="F93" s="8">
        <f t="shared" si="21"/>
        <v>3.8259260238854835E-2</v>
      </c>
      <c r="G93" s="8">
        <f t="shared" si="22"/>
        <v>1.5693839722951613E-2</v>
      </c>
      <c r="H93" s="8">
        <f t="shared" si="23"/>
        <v>2.1730025686629035E-2</v>
      </c>
      <c r="I93" s="8">
        <f t="shared" si="24"/>
        <v>3.7250883490854841E-2</v>
      </c>
      <c r="J93" s="8">
        <f t="shared" si="25"/>
        <v>1.1805109723290321E-2</v>
      </c>
      <c r="K93" s="8">
        <f t="shared" si="26"/>
        <v>2.0392017478951613E-2</v>
      </c>
      <c r="L93" s="8">
        <f t="shared" si="27"/>
        <v>2.5345808488693548E-2</v>
      </c>
      <c r="M93" s="8">
        <f t="shared" si="28"/>
        <v>6.8062032456451616E-3</v>
      </c>
      <c r="N93" s="8">
        <f t="shared" si="29"/>
        <v>1.991941644204839E-2</v>
      </c>
      <c r="O93" s="8">
        <f t="shared" si="30"/>
        <v>7.1915597777419352E-3</v>
      </c>
      <c r="P93" s="8">
        <f t="shared" si="31"/>
        <v>3.8711454312854836E-8</v>
      </c>
      <c r="Q93" s="8">
        <f t="shared" si="32"/>
        <v>2.597483582182258E-3</v>
      </c>
      <c r="R93" s="8">
        <f t="shared" si="33"/>
        <v>1</v>
      </c>
      <c r="S93" s="8">
        <f t="shared" si="34"/>
        <v>0.12407022242258064</v>
      </c>
      <c r="T93" s="8">
        <f t="shared" si="35"/>
        <v>0.11783510746709677</v>
      </c>
      <c r="W93" s="7">
        <v>311225</v>
      </c>
      <c r="X93" s="7" t="s">
        <v>181</v>
      </c>
      <c r="Y93" s="364">
        <v>0</v>
      </c>
      <c r="Z93" s="364">
        <v>0</v>
      </c>
      <c r="AA93" s="364">
        <v>0</v>
      </c>
      <c r="AB93" s="364">
        <v>0</v>
      </c>
      <c r="AC93" s="364">
        <v>0</v>
      </c>
      <c r="AD93" s="364">
        <v>0</v>
      </c>
      <c r="AE93" s="364">
        <v>0</v>
      </c>
      <c r="AF93" s="364">
        <v>0</v>
      </c>
      <c r="AG93" s="364">
        <v>0</v>
      </c>
      <c r="AH93" s="364">
        <v>0</v>
      </c>
      <c r="AI93" s="364">
        <v>0</v>
      </c>
      <c r="AJ93" s="364">
        <v>0</v>
      </c>
      <c r="AK93" s="364">
        <v>0</v>
      </c>
      <c r="AL93" s="364">
        <v>0</v>
      </c>
      <c r="AM93" s="364">
        <v>0</v>
      </c>
      <c r="AN93" s="364">
        <v>1</v>
      </c>
      <c r="AO93" s="364">
        <v>0</v>
      </c>
      <c r="AP93" s="364">
        <v>0</v>
      </c>
      <c r="AS93" s="7">
        <v>311225</v>
      </c>
      <c r="AT93" s="7" t="s">
        <v>181</v>
      </c>
      <c r="AU93" s="8">
        <v>7.5097107434838701E-3</v>
      </c>
      <c r="AV93" s="8">
        <v>1.8191924701258064E-3</v>
      </c>
      <c r="AW93" s="8">
        <v>4.5150668332064516E-3</v>
      </c>
      <c r="AX93" s="8">
        <v>3.8259260238854835E-2</v>
      </c>
      <c r="AY93" s="8">
        <v>1.5693839722951613E-2</v>
      </c>
      <c r="AZ93" s="8">
        <v>2.1730025686629035E-2</v>
      </c>
      <c r="BA93" s="8">
        <v>3.7250883490854841E-2</v>
      </c>
      <c r="BB93" s="8">
        <v>1.1805109723290321E-2</v>
      </c>
      <c r="BC93" s="8">
        <v>2.0392017478951613E-2</v>
      </c>
      <c r="BD93" s="8">
        <v>2.5345808488693548E-2</v>
      </c>
      <c r="BE93" s="8">
        <v>6.8062032456451616E-3</v>
      </c>
      <c r="BF93" s="8">
        <v>1.991941644204839E-2</v>
      </c>
      <c r="BG93" s="8">
        <v>7.1915597777419352E-3</v>
      </c>
      <c r="BH93" s="8">
        <v>3.8711454312854836E-8</v>
      </c>
      <c r="BI93" s="8">
        <v>2.597483582182258E-3</v>
      </c>
      <c r="BJ93" s="8">
        <v>1.0138439700467741</v>
      </c>
      <c r="BK93" s="8">
        <v>0.12407022242258064</v>
      </c>
      <c r="BL93" s="8">
        <v>0.11783510746709677</v>
      </c>
    </row>
    <row r="94" spans="1:64" x14ac:dyDescent="0.25">
      <c r="A94" s="7">
        <v>311230</v>
      </c>
      <c r="B94" s="7" t="s">
        <v>182</v>
      </c>
      <c r="C94" s="8">
        <f t="shared" si="18"/>
        <v>1.613821843878226E-2</v>
      </c>
      <c r="D94" s="8">
        <f t="shared" si="19"/>
        <v>4.4207443352967737E-3</v>
      </c>
      <c r="E94" s="8">
        <f t="shared" si="20"/>
        <v>1.8065346296574192E-2</v>
      </c>
      <c r="F94" s="8">
        <f t="shared" si="21"/>
        <v>3.0979955780291932E-2</v>
      </c>
      <c r="G94" s="8">
        <f t="shared" si="22"/>
        <v>1.4599639658769356E-2</v>
      </c>
      <c r="H94" s="8">
        <f t="shared" si="23"/>
        <v>4.227881990645968E-2</v>
      </c>
      <c r="I94" s="8">
        <f t="shared" si="24"/>
        <v>4.0448653161048384E-2</v>
      </c>
      <c r="J94" s="8">
        <f t="shared" si="25"/>
        <v>1.3253211854133872E-2</v>
      </c>
      <c r="K94" s="8">
        <f t="shared" si="26"/>
        <v>3.7533694096935487E-2</v>
      </c>
      <c r="L94" s="8">
        <f t="shared" si="27"/>
        <v>2.9646545204645162E-2</v>
      </c>
      <c r="M94" s="8">
        <f t="shared" si="28"/>
        <v>8.5712954574999993E-3</v>
      </c>
      <c r="N94" s="8">
        <f t="shared" si="29"/>
        <v>4.1022643286854836E-2</v>
      </c>
      <c r="O94" s="8">
        <f t="shared" si="30"/>
        <v>3.2898497426580645E-2</v>
      </c>
      <c r="P94" s="8">
        <f t="shared" si="31"/>
        <v>2.2255418996495163E-7</v>
      </c>
      <c r="Q94" s="8">
        <f t="shared" si="32"/>
        <v>1.3627643560225807E-2</v>
      </c>
      <c r="R94" s="8">
        <f t="shared" si="33"/>
        <v>1</v>
      </c>
      <c r="S94" s="8">
        <f t="shared" si="34"/>
        <v>0.20076164115209677</v>
      </c>
      <c r="T94" s="8">
        <f t="shared" si="35"/>
        <v>0.20413878491854839</v>
      </c>
      <c r="W94" s="7">
        <v>311230</v>
      </c>
      <c r="X94" s="7" t="s">
        <v>182</v>
      </c>
      <c r="Y94" s="364">
        <v>0</v>
      </c>
      <c r="Z94" s="364">
        <v>0</v>
      </c>
      <c r="AA94" s="364">
        <v>0</v>
      </c>
      <c r="AB94" s="364">
        <v>0</v>
      </c>
      <c r="AC94" s="364">
        <v>0</v>
      </c>
      <c r="AD94" s="364">
        <v>0</v>
      </c>
      <c r="AE94" s="364">
        <v>0</v>
      </c>
      <c r="AF94" s="364">
        <v>0</v>
      </c>
      <c r="AG94" s="364">
        <v>0</v>
      </c>
      <c r="AH94" s="364">
        <v>0</v>
      </c>
      <c r="AI94" s="364">
        <v>0</v>
      </c>
      <c r="AJ94" s="364">
        <v>0</v>
      </c>
      <c r="AK94" s="364">
        <v>0</v>
      </c>
      <c r="AL94" s="364">
        <v>0</v>
      </c>
      <c r="AM94" s="364">
        <v>0</v>
      </c>
      <c r="AN94" s="364">
        <v>1</v>
      </c>
      <c r="AO94" s="364">
        <v>0</v>
      </c>
      <c r="AP94" s="364">
        <v>0</v>
      </c>
      <c r="AS94" s="7">
        <v>311230</v>
      </c>
      <c r="AT94" s="7" t="s">
        <v>182</v>
      </c>
      <c r="AU94" s="8">
        <v>1.613821843878226E-2</v>
      </c>
      <c r="AV94" s="8">
        <v>4.4207443352967737E-3</v>
      </c>
      <c r="AW94" s="8">
        <v>1.8065346296574192E-2</v>
      </c>
      <c r="AX94" s="8">
        <v>3.0979955780291932E-2</v>
      </c>
      <c r="AY94" s="8">
        <v>1.4599639658769356E-2</v>
      </c>
      <c r="AZ94" s="8">
        <v>4.227881990645968E-2</v>
      </c>
      <c r="BA94" s="8">
        <v>4.0448653161048384E-2</v>
      </c>
      <c r="BB94" s="8">
        <v>1.3253211854133872E-2</v>
      </c>
      <c r="BC94" s="8">
        <v>3.7533694096935487E-2</v>
      </c>
      <c r="BD94" s="8">
        <v>2.9646545204645162E-2</v>
      </c>
      <c r="BE94" s="8">
        <v>8.5712954574999993E-3</v>
      </c>
      <c r="BF94" s="8">
        <v>4.1022643286854836E-2</v>
      </c>
      <c r="BG94" s="8">
        <v>3.2898497426580645E-2</v>
      </c>
      <c r="BH94" s="8">
        <v>2.2255418996495163E-7</v>
      </c>
      <c r="BI94" s="8">
        <v>1.3627643560225807E-2</v>
      </c>
      <c r="BJ94" s="8">
        <v>1.0386243090704839</v>
      </c>
      <c r="BK94" s="8">
        <v>0.20076164115209677</v>
      </c>
      <c r="BL94" s="8">
        <v>0.20413878491854839</v>
      </c>
    </row>
    <row r="95" spans="1:64" x14ac:dyDescent="0.25">
      <c r="A95" s="7">
        <v>311313</v>
      </c>
      <c r="B95" s="7" t="s">
        <v>183</v>
      </c>
      <c r="C95" s="8">
        <f t="shared" si="18"/>
        <v>0</v>
      </c>
      <c r="D95" s="8">
        <f t="shared" si="19"/>
        <v>0</v>
      </c>
      <c r="E95" s="8">
        <f t="shared" si="20"/>
        <v>0</v>
      </c>
      <c r="F95" s="8">
        <f t="shared" si="21"/>
        <v>0</v>
      </c>
      <c r="G95" s="8">
        <f t="shared" si="22"/>
        <v>0</v>
      </c>
      <c r="H95" s="8">
        <f t="shared" si="23"/>
        <v>0</v>
      </c>
      <c r="I95" s="8">
        <f t="shared" si="24"/>
        <v>0</v>
      </c>
      <c r="J95" s="8">
        <f t="shared" si="25"/>
        <v>0</v>
      </c>
      <c r="K95" s="8">
        <f t="shared" si="26"/>
        <v>0</v>
      </c>
      <c r="L95" s="8">
        <f t="shared" si="27"/>
        <v>0</v>
      </c>
      <c r="M95" s="8">
        <f t="shared" si="28"/>
        <v>0</v>
      </c>
      <c r="N95" s="8">
        <f t="shared" si="29"/>
        <v>0</v>
      </c>
      <c r="O95" s="8">
        <f t="shared" si="30"/>
        <v>0</v>
      </c>
      <c r="P95" s="8">
        <f t="shared" si="31"/>
        <v>0</v>
      </c>
      <c r="Q95" s="8">
        <f t="shared" si="32"/>
        <v>0</v>
      </c>
      <c r="R95" s="8">
        <f t="shared" si="33"/>
        <v>1</v>
      </c>
      <c r="S95" s="8">
        <f t="shared" si="34"/>
        <v>0</v>
      </c>
      <c r="T95" s="8">
        <f t="shared" si="35"/>
        <v>0</v>
      </c>
      <c r="W95" s="7">
        <v>311313</v>
      </c>
      <c r="X95" s="7" t="s">
        <v>183</v>
      </c>
      <c r="Y95" s="364">
        <v>0</v>
      </c>
      <c r="Z95" s="364">
        <v>0</v>
      </c>
      <c r="AA95" s="364">
        <v>0</v>
      </c>
      <c r="AB95" s="364">
        <v>0</v>
      </c>
      <c r="AC95" s="364">
        <v>0</v>
      </c>
      <c r="AD95" s="364">
        <v>0</v>
      </c>
      <c r="AE95" s="364">
        <v>0</v>
      </c>
      <c r="AF95" s="364">
        <v>0</v>
      </c>
      <c r="AG95" s="364">
        <v>0</v>
      </c>
      <c r="AH95" s="364">
        <v>0</v>
      </c>
      <c r="AI95" s="364">
        <v>0</v>
      </c>
      <c r="AJ95" s="364">
        <v>0</v>
      </c>
      <c r="AK95" s="364">
        <v>0</v>
      </c>
      <c r="AL95" s="364">
        <v>0</v>
      </c>
      <c r="AM95" s="364">
        <v>0</v>
      </c>
      <c r="AN95" s="364">
        <v>1</v>
      </c>
      <c r="AO95" s="364">
        <v>0</v>
      </c>
      <c r="AP95" s="364">
        <v>0</v>
      </c>
      <c r="AS95" s="7">
        <v>311313</v>
      </c>
      <c r="AT95" s="7" t="s">
        <v>183</v>
      </c>
      <c r="AU95" s="8">
        <v>0</v>
      </c>
      <c r="AV95" s="8">
        <v>0</v>
      </c>
      <c r="AW95" s="8">
        <v>0</v>
      </c>
      <c r="AX95" s="8">
        <v>0</v>
      </c>
      <c r="AY95" s="8">
        <v>0</v>
      </c>
      <c r="AZ95" s="8">
        <v>0</v>
      </c>
      <c r="BA95" s="8">
        <v>0</v>
      </c>
      <c r="BB95" s="8">
        <v>0</v>
      </c>
      <c r="BC95" s="8">
        <v>0</v>
      </c>
      <c r="BD95" s="8">
        <v>0</v>
      </c>
      <c r="BE95" s="8">
        <v>0</v>
      </c>
      <c r="BF95" s="8">
        <v>0</v>
      </c>
      <c r="BG95" s="8">
        <v>0</v>
      </c>
      <c r="BH95" s="8">
        <v>0</v>
      </c>
      <c r="BI95" s="8">
        <v>0</v>
      </c>
      <c r="BJ95" s="8">
        <v>1</v>
      </c>
      <c r="BK95" s="8">
        <v>0</v>
      </c>
      <c r="BL95" s="8">
        <v>0</v>
      </c>
    </row>
    <row r="96" spans="1:64" x14ac:dyDescent="0.25">
      <c r="A96" s="7">
        <v>311314</v>
      </c>
      <c r="B96" s="7" t="s">
        <v>184</v>
      </c>
      <c r="C96" s="8">
        <f t="shared" si="18"/>
        <v>1.1046976737096773E-2</v>
      </c>
      <c r="D96" s="8">
        <f t="shared" si="19"/>
        <v>3.4508152124000002E-3</v>
      </c>
      <c r="E96" s="8">
        <f t="shared" si="20"/>
        <v>1.0302240239903225E-2</v>
      </c>
      <c r="F96" s="8">
        <f t="shared" si="21"/>
        <v>3.5203553648225805E-2</v>
      </c>
      <c r="G96" s="8">
        <f t="shared" si="22"/>
        <v>1.5402464232516129E-2</v>
      </c>
      <c r="H96" s="8">
        <f t="shared" si="23"/>
        <v>3.2605585366774194E-2</v>
      </c>
      <c r="I96" s="8">
        <f t="shared" si="24"/>
        <v>2.6915539933306448E-2</v>
      </c>
      <c r="J96" s="8">
        <f t="shared" si="25"/>
        <v>9.7035322392741933E-3</v>
      </c>
      <c r="K96" s="8">
        <f t="shared" si="26"/>
        <v>2.1222630266499998E-2</v>
      </c>
      <c r="L96" s="8">
        <f t="shared" si="27"/>
        <v>2.1616117898806454E-2</v>
      </c>
      <c r="M96" s="8">
        <f t="shared" si="28"/>
        <v>7.1998366226725804E-3</v>
      </c>
      <c r="N96" s="8">
        <f t="shared" si="29"/>
        <v>2.5166143051016131E-2</v>
      </c>
      <c r="O96" s="8">
        <f t="shared" si="30"/>
        <v>1.291317858367742E-2</v>
      </c>
      <c r="P96" s="8">
        <f t="shared" si="31"/>
        <v>6.2321636139048396E-8</v>
      </c>
      <c r="Q96" s="8">
        <f t="shared" si="32"/>
        <v>6.3667171804838701E-3</v>
      </c>
      <c r="R96" s="8">
        <f t="shared" si="33"/>
        <v>1</v>
      </c>
      <c r="S96" s="8">
        <f t="shared" si="34"/>
        <v>0.13159870002177421</v>
      </c>
      <c r="T96" s="8">
        <f t="shared" si="35"/>
        <v>0.1062287992132258</v>
      </c>
      <c r="W96" s="7">
        <v>311314</v>
      </c>
      <c r="X96" s="7" t="s">
        <v>184</v>
      </c>
      <c r="Y96" s="364">
        <v>0</v>
      </c>
      <c r="Z96" s="364">
        <v>0</v>
      </c>
      <c r="AA96" s="364">
        <v>0</v>
      </c>
      <c r="AB96" s="364">
        <v>0</v>
      </c>
      <c r="AC96" s="364">
        <v>0</v>
      </c>
      <c r="AD96" s="364">
        <v>0</v>
      </c>
      <c r="AE96" s="364">
        <v>0</v>
      </c>
      <c r="AF96" s="364">
        <v>0</v>
      </c>
      <c r="AG96" s="364">
        <v>0</v>
      </c>
      <c r="AH96" s="364">
        <v>0</v>
      </c>
      <c r="AI96" s="364">
        <v>0</v>
      </c>
      <c r="AJ96" s="364">
        <v>0</v>
      </c>
      <c r="AK96" s="364">
        <v>0</v>
      </c>
      <c r="AL96" s="364">
        <v>0</v>
      </c>
      <c r="AM96" s="364">
        <v>0</v>
      </c>
      <c r="AN96" s="364">
        <v>1</v>
      </c>
      <c r="AO96" s="364">
        <v>0</v>
      </c>
      <c r="AP96" s="364">
        <v>0</v>
      </c>
      <c r="AS96" s="7">
        <v>311314</v>
      </c>
      <c r="AT96" s="7" t="s">
        <v>184</v>
      </c>
      <c r="AU96" s="8">
        <v>1.1046976737096773E-2</v>
      </c>
      <c r="AV96" s="8">
        <v>3.4508152124000002E-3</v>
      </c>
      <c r="AW96" s="8">
        <v>1.0302240239903225E-2</v>
      </c>
      <c r="AX96" s="8">
        <v>3.5203553648225805E-2</v>
      </c>
      <c r="AY96" s="8">
        <v>1.5402464232516129E-2</v>
      </c>
      <c r="AZ96" s="8">
        <v>3.2605585366774194E-2</v>
      </c>
      <c r="BA96" s="8">
        <v>2.6915539933306448E-2</v>
      </c>
      <c r="BB96" s="8">
        <v>9.7035322392741933E-3</v>
      </c>
      <c r="BC96" s="8">
        <v>2.1222630266499998E-2</v>
      </c>
      <c r="BD96" s="8">
        <v>2.1616117898806454E-2</v>
      </c>
      <c r="BE96" s="8">
        <v>7.1998366226725804E-3</v>
      </c>
      <c r="BF96" s="8">
        <v>2.5166143051016131E-2</v>
      </c>
      <c r="BG96" s="8">
        <v>1.291317858367742E-2</v>
      </c>
      <c r="BH96" s="8">
        <v>6.2321636139048396E-8</v>
      </c>
      <c r="BI96" s="8">
        <v>6.3667171804838701E-3</v>
      </c>
      <c r="BJ96" s="8">
        <v>1.0248000321893549</v>
      </c>
      <c r="BK96" s="8">
        <v>0.13159870002177421</v>
      </c>
      <c r="BL96" s="8">
        <v>0.1062287992132258</v>
      </c>
    </row>
    <row r="97" spans="1:64" x14ac:dyDescent="0.25">
      <c r="A97" s="7">
        <v>311340</v>
      </c>
      <c r="B97" s="7" t="s">
        <v>185</v>
      </c>
      <c r="C97" s="8">
        <f t="shared" si="18"/>
        <v>9.0713686445474215E-2</v>
      </c>
      <c r="D97" s="8">
        <f t="shared" si="19"/>
        <v>2.4149630152466135E-2</v>
      </c>
      <c r="E97" s="8">
        <f t="shared" si="20"/>
        <v>7.3936371936591957E-2</v>
      </c>
      <c r="F97" s="8">
        <f t="shared" si="21"/>
        <v>0.10712323081765163</v>
      </c>
      <c r="G97" s="8">
        <f t="shared" si="22"/>
        <v>4.1800627358652254E-2</v>
      </c>
      <c r="H97" s="8">
        <f t="shared" si="23"/>
        <v>8.7373316794210662E-2</v>
      </c>
      <c r="I97" s="8">
        <f t="shared" si="24"/>
        <v>0.21154016473741941</v>
      </c>
      <c r="J97" s="8">
        <f t="shared" si="25"/>
        <v>6.4811683909840337E-2</v>
      </c>
      <c r="K97" s="8">
        <f t="shared" si="26"/>
        <v>0.14249888569519839</v>
      </c>
      <c r="L97" s="8">
        <f t="shared" si="27"/>
        <v>0.17501682780745162</v>
      </c>
      <c r="M97" s="8">
        <f t="shared" si="28"/>
        <v>4.9569218710022574E-2</v>
      </c>
      <c r="N97" s="8">
        <f t="shared" si="29"/>
        <v>0.18271693740477418</v>
      </c>
      <c r="O97" s="8">
        <f t="shared" si="30"/>
        <v>0.13339794007293557</v>
      </c>
      <c r="P97" s="8">
        <f t="shared" si="31"/>
        <v>5.7135648946879845E-6</v>
      </c>
      <c r="Q97" s="8">
        <f t="shared" si="32"/>
        <v>6.5362047825483882E-2</v>
      </c>
      <c r="R97" s="8">
        <f t="shared" si="33"/>
        <v>1</v>
      </c>
      <c r="S97" s="8">
        <f t="shared" si="34"/>
        <v>0.73629878787370961</v>
      </c>
      <c r="T97" s="8">
        <f t="shared" si="35"/>
        <v>0.91885073434225817</v>
      </c>
      <c r="W97" s="7">
        <v>311340</v>
      </c>
      <c r="X97" s="7" t="s">
        <v>185</v>
      </c>
      <c r="Y97" s="364">
        <v>0</v>
      </c>
      <c r="Z97" s="364">
        <v>0</v>
      </c>
      <c r="AA97" s="364">
        <v>0</v>
      </c>
      <c r="AB97" s="364">
        <v>0</v>
      </c>
      <c r="AC97" s="364">
        <v>0</v>
      </c>
      <c r="AD97" s="364">
        <v>0</v>
      </c>
      <c r="AE97" s="364">
        <v>0</v>
      </c>
      <c r="AF97" s="364">
        <v>0</v>
      </c>
      <c r="AG97" s="364">
        <v>0</v>
      </c>
      <c r="AH97" s="364">
        <v>0</v>
      </c>
      <c r="AI97" s="364">
        <v>0</v>
      </c>
      <c r="AJ97" s="364">
        <v>0</v>
      </c>
      <c r="AK97" s="364">
        <v>0</v>
      </c>
      <c r="AL97" s="364">
        <v>0</v>
      </c>
      <c r="AM97" s="364">
        <v>0</v>
      </c>
      <c r="AN97" s="364">
        <v>1</v>
      </c>
      <c r="AO97" s="364">
        <v>0</v>
      </c>
      <c r="AP97" s="364">
        <v>0</v>
      </c>
      <c r="AS97" s="7">
        <v>311340</v>
      </c>
      <c r="AT97" s="7" t="s">
        <v>185</v>
      </c>
      <c r="AU97" s="8">
        <v>9.0713686445474215E-2</v>
      </c>
      <c r="AV97" s="8">
        <v>2.4149630152466135E-2</v>
      </c>
      <c r="AW97" s="8">
        <v>7.3936371936591957E-2</v>
      </c>
      <c r="AX97" s="8">
        <v>0.10712323081765163</v>
      </c>
      <c r="AY97" s="8">
        <v>4.1800627358652254E-2</v>
      </c>
      <c r="AZ97" s="8">
        <v>8.7373316794210662E-2</v>
      </c>
      <c r="BA97" s="8">
        <v>0.21154016473741941</v>
      </c>
      <c r="BB97" s="8">
        <v>6.4811683909840337E-2</v>
      </c>
      <c r="BC97" s="8">
        <v>0.14249888569519839</v>
      </c>
      <c r="BD97" s="8">
        <v>0.17501682780745162</v>
      </c>
      <c r="BE97" s="8">
        <v>4.9569218710022574E-2</v>
      </c>
      <c r="BF97" s="8">
        <v>0.18271693740477418</v>
      </c>
      <c r="BG97" s="8">
        <v>0.13339794007293557</v>
      </c>
      <c r="BH97" s="8">
        <v>5.7135648946879845E-6</v>
      </c>
      <c r="BI97" s="8">
        <v>6.5362047825483882E-2</v>
      </c>
      <c r="BJ97" s="8">
        <v>1.1887996885343546</v>
      </c>
      <c r="BK97" s="8">
        <v>0.73629878787370961</v>
      </c>
      <c r="BL97" s="8">
        <v>0.91885073434225817</v>
      </c>
    </row>
    <row r="98" spans="1:64" x14ac:dyDescent="0.25">
      <c r="A98" s="7">
        <v>311351</v>
      </c>
      <c r="B98" s="7" t="s">
        <v>186</v>
      </c>
      <c r="C98" s="8">
        <f t="shared" si="18"/>
        <v>7.3126846580367749E-2</v>
      </c>
      <c r="D98" s="8">
        <f t="shared" si="19"/>
        <v>2.0779684063983873E-2</v>
      </c>
      <c r="E98" s="8">
        <f t="shared" si="20"/>
        <v>6.027356369973548E-2</v>
      </c>
      <c r="F98" s="8">
        <f t="shared" si="21"/>
        <v>9.2177750380956602E-2</v>
      </c>
      <c r="G98" s="8">
        <f t="shared" si="22"/>
        <v>3.8319675566340979E-2</v>
      </c>
      <c r="H98" s="8">
        <f t="shared" si="23"/>
        <v>7.7640754091232403E-2</v>
      </c>
      <c r="I98" s="8">
        <f t="shared" si="24"/>
        <v>0.17217847705835487</v>
      </c>
      <c r="J98" s="8">
        <f t="shared" si="25"/>
        <v>5.6521867790904831E-2</v>
      </c>
      <c r="K98" s="8">
        <f t="shared" si="26"/>
        <v>0.12013708561289033</v>
      </c>
      <c r="L98" s="8">
        <f t="shared" si="27"/>
        <v>0.1416529229775968</v>
      </c>
      <c r="M98" s="8">
        <f t="shared" si="28"/>
        <v>4.2888620967251607E-2</v>
      </c>
      <c r="N98" s="8">
        <f t="shared" si="29"/>
        <v>0.14762990426080644</v>
      </c>
      <c r="O98" s="8">
        <f t="shared" si="30"/>
        <v>9.8988425595225776E-2</v>
      </c>
      <c r="P98" s="8">
        <f t="shared" si="31"/>
        <v>4.226572837266612E-6</v>
      </c>
      <c r="Q98" s="8">
        <f t="shared" si="32"/>
        <v>4.825313763441938E-2</v>
      </c>
      <c r="R98" s="8">
        <f t="shared" si="33"/>
        <v>1</v>
      </c>
      <c r="S98" s="8">
        <f t="shared" si="34"/>
        <v>0.5791075348772583</v>
      </c>
      <c r="T98" s="8">
        <f t="shared" si="35"/>
        <v>0.71980517239758068</v>
      </c>
      <c r="W98" s="7">
        <v>311351</v>
      </c>
      <c r="X98" s="7" t="s">
        <v>186</v>
      </c>
      <c r="Y98" s="364">
        <v>0</v>
      </c>
      <c r="Z98" s="364">
        <v>0</v>
      </c>
      <c r="AA98" s="364">
        <v>0</v>
      </c>
      <c r="AB98" s="364">
        <v>0</v>
      </c>
      <c r="AC98" s="364">
        <v>0</v>
      </c>
      <c r="AD98" s="364">
        <v>0</v>
      </c>
      <c r="AE98" s="364">
        <v>0</v>
      </c>
      <c r="AF98" s="364">
        <v>0</v>
      </c>
      <c r="AG98" s="364">
        <v>0</v>
      </c>
      <c r="AH98" s="364">
        <v>0</v>
      </c>
      <c r="AI98" s="364">
        <v>0</v>
      </c>
      <c r="AJ98" s="364">
        <v>0</v>
      </c>
      <c r="AK98" s="364">
        <v>0</v>
      </c>
      <c r="AL98" s="364">
        <v>0</v>
      </c>
      <c r="AM98" s="364">
        <v>0</v>
      </c>
      <c r="AN98" s="364">
        <v>1</v>
      </c>
      <c r="AO98" s="364">
        <v>0</v>
      </c>
      <c r="AP98" s="364">
        <v>0</v>
      </c>
      <c r="AS98" s="7">
        <v>311351</v>
      </c>
      <c r="AT98" s="7" t="s">
        <v>186</v>
      </c>
      <c r="AU98" s="8">
        <v>7.3126846580367749E-2</v>
      </c>
      <c r="AV98" s="8">
        <v>2.0779684063983873E-2</v>
      </c>
      <c r="AW98" s="8">
        <v>6.027356369973548E-2</v>
      </c>
      <c r="AX98" s="8">
        <v>9.2177750380956602E-2</v>
      </c>
      <c r="AY98" s="8">
        <v>3.8319675566340979E-2</v>
      </c>
      <c r="AZ98" s="8">
        <v>7.7640754091232403E-2</v>
      </c>
      <c r="BA98" s="8">
        <v>0.17217847705835487</v>
      </c>
      <c r="BB98" s="8">
        <v>5.6521867790904831E-2</v>
      </c>
      <c r="BC98" s="8">
        <v>0.12013708561289033</v>
      </c>
      <c r="BD98" s="8">
        <v>0.1416529229775968</v>
      </c>
      <c r="BE98" s="8">
        <v>4.2888620967251607E-2</v>
      </c>
      <c r="BF98" s="8">
        <v>0.14762990426080644</v>
      </c>
      <c r="BG98" s="8">
        <v>9.8988425595225776E-2</v>
      </c>
      <c r="BH98" s="8">
        <v>4.226572837266612E-6</v>
      </c>
      <c r="BI98" s="8">
        <v>4.825313763441938E-2</v>
      </c>
      <c r="BJ98" s="8">
        <v>1.1541800943441933</v>
      </c>
      <c r="BK98" s="8">
        <v>0.5791075348772583</v>
      </c>
      <c r="BL98" s="8">
        <v>0.71980517239758068</v>
      </c>
    </row>
    <row r="99" spans="1:64" x14ac:dyDescent="0.25">
      <c r="A99" s="7">
        <v>311352</v>
      </c>
      <c r="B99" s="7" t="s">
        <v>187</v>
      </c>
      <c r="C99" s="8">
        <f t="shared" si="18"/>
        <v>0.10663820079789356</v>
      </c>
      <c r="D99" s="8">
        <f t="shared" si="19"/>
        <v>2.7818248108440323E-2</v>
      </c>
      <c r="E99" s="8">
        <f t="shared" si="20"/>
        <v>8.687130234780803E-2</v>
      </c>
      <c r="F99" s="8">
        <f t="shared" si="21"/>
        <v>0.14317974896529198</v>
      </c>
      <c r="G99" s="8">
        <f t="shared" si="22"/>
        <v>5.2108802616373712E-2</v>
      </c>
      <c r="H99" s="8">
        <f t="shared" si="23"/>
        <v>0.10857364982105484</v>
      </c>
      <c r="I99" s="8">
        <f t="shared" si="24"/>
        <v>0.25165208390227423</v>
      </c>
      <c r="J99" s="8">
        <f t="shared" si="25"/>
        <v>7.4583033549087088E-2</v>
      </c>
      <c r="K99" s="8">
        <f t="shared" si="26"/>
        <v>0.16593913435149682</v>
      </c>
      <c r="L99" s="8">
        <f t="shared" si="27"/>
        <v>0.20759232811517747</v>
      </c>
      <c r="M99" s="8">
        <f t="shared" si="28"/>
        <v>5.7119150449512913E-2</v>
      </c>
      <c r="N99" s="8">
        <f t="shared" si="29"/>
        <v>0.21500453315809684</v>
      </c>
      <c r="O99" s="8">
        <f t="shared" si="30"/>
        <v>0.16788578516817751</v>
      </c>
      <c r="P99" s="8">
        <f t="shared" si="31"/>
        <v>3.8254716267637106E-6</v>
      </c>
      <c r="Q99" s="8">
        <f t="shared" si="32"/>
        <v>8.2466096140451695E-2</v>
      </c>
      <c r="R99" s="8">
        <f t="shared" si="33"/>
        <v>1</v>
      </c>
      <c r="S99" s="8">
        <f t="shared" si="34"/>
        <v>0.93289445946741911</v>
      </c>
      <c r="T99" s="8">
        <f t="shared" si="35"/>
        <v>1.1212065098672581</v>
      </c>
      <c r="W99" s="7">
        <v>311352</v>
      </c>
      <c r="X99" s="7" t="s">
        <v>187</v>
      </c>
      <c r="Y99" s="364">
        <v>0</v>
      </c>
      <c r="Z99" s="364">
        <v>0</v>
      </c>
      <c r="AA99" s="364">
        <v>0</v>
      </c>
      <c r="AB99" s="364">
        <v>0</v>
      </c>
      <c r="AC99" s="364">
        <v>0</v>
      </c>
      <c r="AD99" s="364">
        <v>0</v>
      </c>
      <c r="AE99" s="364">
        <v>0</v>
      </c>
      <c r="AF99" s="364">
        <v>0</v>
      </c>
      <c r="AG99" s="364">
        <v>0</v>
      </c>
      <c r="AH99" s="364">
        <v>0</v>
      </c>
      <c r="AI99" s="364">
        <v>0</v>
      </c>
      <c r="AJ99" s="364">
        <v>0</v>
      </c>
      <c r="AK99" s="364">
        <v>0</v>
      </c>
      <c r="AL99" s="364">
        <v>0</v>
      </c>
      <c r="AM99" s="364">
        <v>0</v>
      </c>
      <c r="AN99" s="364">
        <v>1</v>
      </c>
      <c r="AO99" s="364">
        <v>0</v>
      </c>
      <c r="AP99" s="364">
        <v>0</v>
      </c>
      <c r="AS99" s="7">
        <v>311352</v>
      </c>
      <c r="AT99" s="7" t="s">
        <v>187</v>
      </c>
      <c r="AU99" s="8">
        <v>0.10663820079789356</v>
      </c>
      <c r="AV99" s="8">
        <v>2.7818248108440323E-2</v>
      </c>
      <c r="AW99" s="8">
        <v>8.687130234780803E-2</v>
      </c>
      <c r="AX99" s="8">
        <v>0.14317974896529198</v>
      </c>
      <c r="AY99" s="8">
        <v>5.2108802616373712E-2</v>
      </c>
      <c r="AZ99" s="8">
        <v>0.10857364982105484</v>
      </c>
      <c r="BA99" s="8">
        <v>0.25165208390227423</v>
      </c>
      <c r="BB99" s="8">
        <v>7.4583033549087088E-2</v>
      </c>
      <c r="BC99" s="8">
        <v>0.16593913435149682</v>
      </c>
      <c r="BD99" s="8">
        <v>0.20759232811517747</v>
      </c>
      <c r="BE99" s="8">
        <v>5.7119150449512913E-2</v>
      </c>
      <c r="BF99" s="8">
        <v>0.21500453315809684</v>
      </c>
      <c r="BG99" s="8">
        <v>0.16788578516817751</v>
      </c>
      <c r="BH99" s="8">
        <v>3.8254716267637106E-6</v>
      </c>
      <c r="BI99" s="8">
        <v>8.2466096140451695E-2</v>
      </c>
      <c r="BJ99" s="8">
        <v>1.2213261383509675</v>
      </c>
      <c r="BK99" s="8">
        <v>0.93289445946741911</v>
      </c>
      <c r="BL99" s="8">
        <v>1.1212065098672581</v>
      </c>
    </row>
    <row r="100" spans="1:64" x14ac:dyDescent="0.25">
      <c r="A100" s="7">
        <v>311411</v>
      </c>
      <c r="B100" s="7" t="s">
        <v>188</v>
      </c>
      <c r="C100" s="8">
        <f t="shared" si="18"/>
        <v>3.2469847156274191E-2</v>
      </c>
      <c r="D100" s="8">
        <f t="shared" si="19"/>
        <v>8.586743028462903E-3</v>
      </c>
      <c r="E100" s="8">
        <f t="shared" si="20"/>
        <v>2.6284555885495161E-2</v>
      </c>
      <c r="F100" s="8">
        <f t="shared" si="21"/>
        <v>4.9863329905048388E-2</v>
      </c>
      <c r="G100" s="8">
        <f t="shared" si="22"/>
        <v>1.8198511108553226E-2</v>
      </c>
      <c r="H100" s="8">
        <f t="shared" si="23"/>
        <v>4.0741117027649994E-2</v>
      </c>
      <c r="I100" s="8">
        <f t="shared" si="24"/>
        <v>5.7919485934274192E-2</v>
      </c>
      <c r="J100" s="8">
        <f t="shared" si="25"/>
        <v>1.739778513276613E-2</v>
      </c>
      <c r="K100" s="8">
        <f t="shared" si="26"/>
        <v>4.2757994551661287E-2</v>
      </c>
      <c r="L100" s="8">
        <f t="shared" si="27"/>
        <v>5.5638464795661285E-2</v>
      </c>
      <c r="M100" s="8">
        <f t="shared" si="28"/>
        <v>1.576561113143387E-2</v>
      </c>
      <c r="N100" s="8">
        <f t="shared" si="29"/>
        <v>5.7023752407548388E-2</v>
      </c>
      <c r="O100" s="8">
        <f t="shared" si="30"/>
        <v>4.7690503946129024E-2</v>
      </c>
      <c r="P100" s="8">
        <f t="shared" si="31"/>
        <v>4.4716371119516137E-7</v>
      </c>
      <c r="Q100" s="8">
        <f t="shared" si="32"/>
        <v>2.6690331472096773E-2</v>
      </c>
      <c r="R100" s="8">
        <f t="shared" si="33"/>
        <v>1</v>
      </c>
      <c r="S100" s="8">
        <f t="shared" si="34"/>
        <v>0.27009328062193549</v>
      </c>
      <c r="T100" s="8">
        <f t="shared" si="35"/>
        <v>0.27936558819951612</v>
      </c>
      <c r="W100" s="7">
        <v>311411</v>
      </c>
      <c r="X100" s="7" t="s">
        <v>188</v>
      </c>
      <c r="Y100" s="364">
        <v>0</v>
      </c>
      <c r="Z100" s="364">
        <v>0</v>
      </c>
      <c r="AA100" s="364">
        <v>0</v>
      </c>
      <c r="AB100" s="364">
        <v>0</v>
      </c>
      <c r="AC100" s="364">
        <v>0</v>
      </c>
      <c r="AD100" s="364">
        <v>0</v>
      </c>
      <c r="AE100" s="364">
        <v>0</v>
      </c>
      <c r="AF100" s="364">
        <v>0</v>
      </c>
      <c r="AG100" s="364">
        <v>0</v>
      </c>
      <c r="AH100" s="364">
        <v>0</v>
      </c>
      <c r="AI100" s="364">
        <v>0</v>
      </c>
      <c r="AJ100" s="364">
        <v>0</v>
      </c>
      <c r="AK100" s="364">
        <v>0</v>
      </c>
      <c r="AL100" s="364">
        <v>0</v>
      </c>
      <c r="AM100" s="364">
        <v>0</v>
      </c>
      <c r="AN100" s="364">
        <v>1</v>
      </c>
      <c r="AO100" s="364">
        <v>0</v>
      </c>
      <c r="AP100" s="364">
        <v>0</v>
      </c>
      <c r="AS100" s="7">
        <v>311411</v>
      </c>
      <c r="AT100" s="7" t="s">
        <v>188</v>
      </c>
      <c r="AU100" s="8">
        <v>3.2469847156274191E-2</v>
      </c>
      <c r="AV100" s="8">
        <v>8.586743028462903E-3</v>
      </c>
      <c r="AW100" s="8">
        <v>2.6284555885495161E-2</v>
      </c>
      <c r="AX100" s="8">
        <v>4.9863329905048388E-2</v>
      </c>
      <c r="AY100" s="8">
        <v>1.8198511108553226E-2</v>
      </c>
      <c r="AZ100" s="8">
        <v>4.0741117027649994E-2</v>
      </c>
      <c r="BA100" s="8">
        <v>5.7919485934274192E-2</v>
      </c>
      <c r="BB100" s="8">
        <v>1.739778513276613E-2</v>
      </c>
      <c r="BC100" s="8">
        <v>4.2757994551661287E-2</v>
      </c>
      <c r="BD100" s="8">
        <v>5.5638464795661285E-2</v>
      </c>
      <c r="BE100" s="8">
        <v>1.576561113143387E-2</v>
      </c>
      <c r="BF100" s="8">
        <v>5.7023752407548388E-2</v>
      </c>
      <c r="BG100" s="8">
        <v>4.7690503946129024E-2</v>
      </c>
      <c r="BH100" s="8">
        <v>4.4716371119516137E-7</v>
      </c>
      <c r="BI100" s="8">
        <v>2.6690331472096773E-2</v>
      </c>
      <c r="BJ100" s="8">
        <v>1.0673411460701612</v>
      </c>
      <c r="BK100" s="8">
        <v>0.27009328062193549</v>
      </c>
      <c r="BL100" s="8">
        <v>0.27936558819951612</v>
      </c>
    </row>
    <row r="101" spans="1:64" x14ac:dyDescent="0.25">
      <c r="A101" s="7">
        <v>311412</v>
      </c>
      <c r="B101" s="7" t="s">
        <v>189</v>
      </c>
      <c r="C101" s="8">
        <f t="shared" si="18"/>
        <v>6.7432389674193544E-2</v>
      </c>
      <c r="D101" s="8">
        <f t="shared" si="19"/>
        <v>1.7008952644914515E-2</v>
      </c>
      <c r="E101" s="8">
        <f t="shared" si="20"/>
        <v>6.125874907580646E-2</v>
      </c>
      <c r="F101" s="8">
        <f t="shared" si="21"/>
        <v>0.10597167083398389</v>
      </c>
      <c r="G101" s="8">
        <f t="shared" si="22"/>
        <v>3.8434754257292744E-2</v>
      </c>
      <c r="H101" s="8">
        <f t="shared" si="23"/>
        <v>0.10355421364955773</v>
      </c>
      <c r="I101" s="8">
        <f t="shared" si="24"/>
        <v>0.1210923516123871</v>
      </c>
      <c r="J101" s="8">
        <f t="shared" si="25"/>
        <v>3.3956332097466124E-2</v>
      </c>
      <c r="K101" s="8">
        <f t="shared" si="26"/>
        <v>9.5549738462035502E-2</v>
      </c>
      <c r="L101" s="8">
        <f t="shared" si="27"/>
        <v>0.11471032479154838</v>
      </c>
      <c r="M101" s="8">
        <f t="shared" si="28"/>
        <v>3.0479229605175802E-2</v>
      </c>
      <c r="N101" s="8">
        <f t="shared" si="29"/>
        <v>0.13599707903508065</v>
      </c>
      <c r="O101" s="8">
        <f t="shared" si="30"/>
        <v>0.11443400815558062</v>
      </c>
      <c r="P101" s="8">
        <f t="shared" si="31"/>
        <v>2.1129984527480476E-6</v>
      </c>
      <c r="Q101" s="8">
        <f t="shared" si="32"/>
        <v>6.4059911361903255E-2</v>
      </c>
      <c r="R101" s="8">
        <f t="shared" si="33"/>
        <v>1</v>
      </c>
      <c r="S101" s="8">
        <f t="shared" si="34"/>
        <v>0.63505902583774188</v>
      </c>
      <c r="T101" s="8">
        <f t="shared" si="35"/>
        <v>0.63769519636548389</v>
      </c>
      <c r="W101" s="7">
        <v>311412</v>
      </c>
      <c r="X101" s="7" t="s">
        <v>189</v>
      </c>
      <c r="Y101" s="364">
        <v>0</v>
      </c>
      <c r="Z101" s="364">
        <v>0</v>
      </c>
      <c r="AA101" s="364">
        <v>0</v>
      </c>
      <c r="AB101" s="364">
        <v>0</v>
      </c>
      <c r="AC101" s="364">
        <v>0</v>
      </c>
      <c r="AD101" s="364">
        <v>0</v>
      </c>
      <c r="AE101" s="364">
        <v>0</v>
      </c>
      <c r="AF101" s="364">
        <v>0</v>
      </c>
      <c r="AG101" s="364">
        <v>0</v>
      </c>
      <c r="AH101" s="364">
        <v>0</v>
      </c>
      <c r="AI101" s="364">
        <v>0</v>
      </c>
      <c r="AJ101" s="364">
        <v>0</v>
      </c>
      <c r="AK101" s="364">
        <v>0</v>
      </c>
      <c r="AL101" s="364">
        <v>0</v>
      </c>
      <c r="AM101" s="364">
        <v>0</v>
      </c>
      <c r="AN101" s="364">
        <v>1</v>
      </c>
      <c r="AO101" s="364">
        <v>0</v>
      </c>
      <c r="AP101" s="364">
        <v>0</v>
      </c>
      <c r="AS101" s="7">
        <v>311412</v>
      </c>
      <c r="AT101" s="7" t="s">
        <v>189</v>
      </c>
      <c r="AU101" s="8">
        <v>6.7432389674193544E-2</v>
      </c>
      <c r="AV101" s="8">
        <v>1.7008952644914515E-2</v>
      </c>
      <c r="AW101" s="8">
        <v>6.125874907580646E-2</v>
      </c>
      <c r="AX101" s="8">
        <v>0.10597167083398389</v>
      </c>
      <c r="AY101" s="8">
        <v>3.8434754257292744E-2</v>
      </c>
      <c r="AZ101" s="8">
        <v>0.10355421364955773</v>
      </c>
      <c r="BA101" s="8">
        <v>0.1210923516123871</v>
      </c>
      <c r="BB101" s="8">
        <v>3.3956332097466124E-2</v>
      </c>
      <c r="BC101" s="8">
        <v>9.5549738462035502E-2</v>
      </c>
      <c r="BD101" s="8">
        <v>0.11471032479154838</v>
      </c>
      <c r="BE101" s="8">
        <v>3.0479229605175802E-2</v>
      </c>
      <c r="BF101" s="8">
        <v>0.13599707903508065</v>
      </c>
      <c r="BG101" s="8">
        <v>0.11443400815558062</v>
      </c>
      <c r="BH101" s="8">
        <v>2.1129984527480476E-6</v>
      </c>
      <c r="BI101" s="8">
        <v>6.4059911361903255E-2</v>
      </c>
      <c r="BJ101" s="8">
        <v>1.1457000913948387</v>
      </c>
      <c r="BK101" s="8">
        <v>0.63505902583774188</v>
      </c>
      <c r="BL101" s="8">
        <v>0.63769519636548389</v>
      </c>
    </row>
    <row r="102" spans="1:64" x14ac:dyDescent="0.25">
      <c r="A102" s="7">
        <v>311421</v>
      </c>
      <c r="B102" s="7" t="s">
        <v>190</v>
      </c>
      <c r="C102" s="8">
        <f t="shared" si="18"/>
        <v>0.10133993748060968</v>
      </c>
      <c r="D102" s="8">
        <f t="shared" si="19"/>
        <v>2.4270087827482259E-2</v>
      </c>
      <c r="E102" s="8">
        <f t="shared" si="20"/>
        <v>8.1807434483509689E-2</v>
      </c>
      <c r="F102" s="8">
        <f t="shared" si="21"/>
        <v>0.14252158810116611</v>
      </c>
      <c r="G102" s="8">
        <f t="shared" si="22"/>
        <v>4.872991043366854E-2</v>
      </c>
      <c r="H102" s="8">
        <f t="shared" si="23"/>
        <v>0.12423970780823061</v>
      </c>
      <c r="I102" s="8">
        <f t="shared" si="24"/>
        <v>0.17649597528924191</v>
      </c>
      <c r="J102" s="8">
        <f t="shared" si="25"/>
        <v>4.7238972516443545E-2</v>
      </c>
      <c r="K102" s="8">
        <f t="shared" si="26"/>
        <v>0.12479203374813551</v>
      </c>
      <c r="L102" s="8">
        <f t="shared" si="27"/>
        <v>0.18862880925372583</v>
      </c>
      <c r="M102" s="8">
        <f t="shared" si="28"/>
        <v>4.8435067348603221E-2</v>
      </c>
      <c r="N102" s="8">
        <f t="shared" si="29"/>
        <v>0.19287944150837097</v>
      </c>
      <c r="O102" s="8">
        <f t="shared" si="30"/>
        <v>0.17169574149332262</v>
      </c>
      <c r="P102" s="8">
        <f t="shared" si="31"/>
        <v>3.3971552803217745E-6</v>
      </c>
      <c r="Q102" s="8">
        <f t="shared" si="32"/>
        <v>0.11176409411299996</v>
      </c>
      <c r="R102" s="8">
        <f t="shared" si="33"/>
        <v>1</v>
      </c>
      <c r="S102" s="8">
        <f t="shared" si="34"/>
        <v>0.94452346440693535</v>
      </c>
      <c r="T102" s="8">
        <f t="shared" si="35"/>
        <v>0.97755923961838731</v>
      </c>
      <c r="W102" s="7">
        <v>311421</v>
      </c>
      <c r="X102" s="7" t="s">
        <v>190</v>
      </c>
      <c r="Y102" s="364">
        <v>0</v>
      </c>
      <c r="Z102" s="364">
        <v>0</v>
      </c>
      <c r="AA102" s="364">
        <v>0</v>
      </c>
      <c r="AB102" s="364">
        <v>0</v>
      </c>
      <c r="AC102" s="364">
        <v>0</v>
      </c>
      <c r="AD102" s="364">
        <v>0</v>
      </c>
      <c r="AE102" s="364">
        <v>0</v>
      </c>
      <c r="AF102" s="364">
        <v>0</v>
      </c>
      <c r="AG102" s="364">
        <v>0</v>
      </c>
      <c r="AH102" s="364">
        <v>0</v>
      </c>
      <c r="AI102" s="364">
        <v>0</v>
      </c>
      <c r="AJ102" s="364">
        <v>0</v>
      </c>
      <c r="AK102" s="364">
        <v>0</v>
      </c>
      <c r="AL102" s="364">
        <v>0</v>
      </c>
      <c r="AM102" s="364">
        <v>0</v>
      </c>
      <c r="AN102" s="364">
        <v>1</v>
      </c>
      <c r="AO102" s="364">
        <v>0</v>
      </c>
      <c r="AP102" s="364">
        <v>0</v>
      </c>
      <c r="AS102" s="7">
        <v>311421</v>
      </c>
      <c r="AT102" s="7" t="s">
        <v>190</v>
      </c>
      <c r="AU102" s="8">
        <v>0.10133993748060968</v>
      </c>
      <c r="AV102" s="8">
        <v>2.4270087827482259E-2</v>
      </c>
      <c r="AW102" s="8">
        <v>8.1807434483509689E-2</v>
      </c>
      <c r="AX102" s="8">
        <v>0.14252158810116611</v>
      </c>
      <c r="AY102" s="8">
        <v>4.872991043366854E-2</v>
      </c>
      <c r="AZ102" s="8">
        <v>0.12423970780823061</v>
      </c>
      <c r="BA102" s="8">
        <v>0.17649597528924191</v>
      </c>
      <c r="BB102" s="8">
        <v>4.7238972516443545E-2</v>
      </c>
      <c r="BC102" s="8">
        <v>0.12479203374813551</v>
      </c>
      <c r="BD102" s="8">
        <v>0.18862880925372583</v>
      </c>
      <c r="BE102" s="8">
        <v>4.8435067348603221E-2</v>
      </c>
      <c r="BF102" s="8">
        <v>0.19287944150837097</v>
      </c>
      <c r="BG102" s="8">
        <v>0.17169574149332262</v>
      </c>
      <c r="BH102" s="8">
        <v>3.3971552803217745E-6</v>
      </c>
      <c r="BI102" s="8">
        <v>0.11176409411299996</v>
      </c>
      <c r="BJ102" s="8">
        <v>1.2074190726951612</v>
      </c>
      <c r="BK102" s="8">
        <v>0.94452346440693535</v>
      </c>
      <c r="BL102" s="8">
        <v>0.97755923961838731</v>
      </c>
    </row>
    <row r="103" spans="1:64" x14ac:dyDescent="0.25">
      <c r="A103" s="7">
        <v>311422</v>
      </c>
      <c r="B103" s="7" t="s">
        <v>191</v>
      </c>
      <c r="C103" s="8">
        <f t="shared" si="18"/>
        <v>4.1379790127935488E-2</v>
      </c>
      <c r="D103" s="8">
        <f t="shared" si="19"/>
        <v>1.0689947418335486E-2</v>
      </c>
      <c r="E103" s="8">
        <f t="shared" si="20"/>
        <v>3.3670854351266127E-2</v>
      </c>
      <c r="F103" s="8">
        <f t="shared" si="21"/>
        <v>6.8560138151816122E-2</v>
      </c>
      <c r="G103" s="8">
        <f t="shared" si="22"/>
        <v>2.5203669985806615E-2</v>
      </c>
      <c r="H103" s="8">
        <f t="shared" si="23"/>
        <v>5.2320735462801624E-2</v>
      </c>
      <c r="I103" s="8">
        <f t="shared" si="24"/>
        <v>7.467855736033871E-2</v>
      </c>
      <c r="J103" s="8">
        <f t="shared" si="25"/>
        <v>2.1513605321662899E-2</v>
      </c>
      <c r="K103" s="8">
        <f t="shared" si="26"/>
        <v>5.2296056944145151E-2</v>
      </c>
      <c r="L103" s="8">
        <f t="shared" si="27"/>
        <v>7.9853907732661294E-2</v>
      </c>
      <c r="M103" s="8">
        <f t="shared" si="28"/>
        <v>2.1839668062251606E-2</v>
      </c>
      <c r="N103" s="8">
        <f t="shared" si="29"/>
        <v>7.9031902948306462E-2</v>
      </c>
      <c r="O103" s="8">
        <f t="shared" si="30"/>
        <v>6.6046766097516113E-2</v>
      </c>
      <c r="P103" s="8">
        <f t="shared" si="31"/>
        <v>1.5055479585082904E-6</v>
      </c>
      <c r="Q103" s="8">
        <f t="shared" si="32"/>
        <v>4.2850064340774194E-2</v>
      </c>
      <c r="R103" s="8">
        <f t="shared" si="33"/>
        <v>1</v>
      </c>
      <c r="S103" s="8">
        <f t="shared" si="34"/>
        <v>0.38802002747112907</v>
      </c>
      <c r="T103" s="8">
        <f t="shared" si="35"/>
        <v>0.39042370349709682</v>
      </c>
      <c r="W103" s="7">
        <v>311422</v>
      </c>
      <c r="X103" s="7" t="s">
        <v>191</v>
      </c>
      <c r="Y103" s="364">
        <v>0</v>
      </c>
      <c r="Z103" s="364">
        <v>0</v>
      </c>
      <c r="AA103" s="364">
        <v>0</v>
      </c>
      <c r="AB103" s="364">
        <v>0</v>
      </c>
      <c r="AC103" s="364">
        <v>0</v>
      </c>
      <c r="AD103" s="364">
        <v>0</v>
      </c>
      <c r="AE103" s="364">
        <v>0</v>
      </c>
      <c r="AF103" s="364">
        <v>0</v>
      </c>
      <c r="AG103" s="364">
        <v>0</v>
      </c>
      <c r="AH103" s="364">
        <v>0</v>
      </c>
      <c r="AI103" s="364">
        <v>0</v>
      </c>
      <c r="AJ103" s="364">
        <v>0</v>
      </c>
      <c r="AK103" s="364">
        <v>0</v>
      </c>
      <c r="AL103" s="364">
        <v>0</v>
      </c>
      <c r="AM103" s="364">
        <v>0</v>
      </c>
      <c r="AN103" s="364">
        <v>1</v>
      </c>
      <c r="AO103" s="364">
        <v>0</v>
      </c>
      <c r="AP103" s="364">
        <v>0</v>
      </c>
      <c r="AS103" s="7">
        <v>311422</v>
      </c>
      <c r="AT103" s="7" t="s">
        <v>191</v>
      </c>
      <c r="AU103" s="8">
        <v>4.1379790127935488E-2</v>
      </c>
      <c r="AV103" s="8">
        <v>1.0689947418335486E-2</v>
      </c>
      <c r="AW103" s="8">
        <v>3.3670854351266127E-2</v>
      </c>
      <c r="AX103" s="8">
        <v>6.8560138151816122E-2</v>
      </c>
      <c r="AY103" s="8">
        <v>2.5203669985806615E-2</v>
      </c>
      <c r="AZ103" s="8">
        <v>5.2320735462801624E-2</v>
      </c>
      <c r="BA103" s="8">
        <v>7.467855736033871E-2</v>
      </c>
      <c r="BB103" s="8">
        <v>2.1513605321662899E-2</v>
      </c>
      <c r="BC103" s="8">
        <v>5.2296056944145151E-2</v>
      </c>
      <c r="BD103" s="8">
        <v>7.9853907732661294E-2</v>
      </c>
      <c r="BE103" s="8">
        <v>2.1839668062251606E-2</v>
      </c>
      <c r="BF103" s="8">
        <v>7.9031902948306462E-2</v>
      </c>
      <c r="BG103" s="8">
        <v>6.6046766097516113E-2</v>
      </c>
      <c r="BH103" s="8">
        <v>1.5055479585082904E-6</v>
      </c>
      <c r="BI103" s="8">
        <v>4.2850064340774194E-2</v>
      </c>
      <c r="BJ103" s="8">
        <v>1.0857405918975807</v>
      </c>
      <c r="BK103" s="8">
        <v>0.38802002747112907</v>
      </c>
      <c r="BL103" s="8">
        <v>0.39042370349709682</v>
      </c>
    </row>
    <row r="104" spans="1:64" x14ac:dyDescent="0.25">
      <c r="A104" s="7">
        <v>311423</v>
      </c>
      <c r="B104" s="7" t="s">
        <v>192</v>
      </c>
      <c r="C104" s="8">
        <f t="shared" si="18"/>
        <v>3.6458316950435485E-2</v>
      </c>
      <c r="D104" s="8">
        <f t="shared" si="19"/>
        <v>8.7743525773919372E-3</v>
      </c>
      <c r="E104" s="8">
        <f t="shared" si="20"/>
        <v>2.4780524059272578E-2</v>
      </c>
      <c r="F104" s="8">
        <f t="shared" si="21"/>
        <v>5.7392935161064508E-2</v>
      </c>
      <c r="G104" s="8">
        <f t="shared" si="22"/>
        <v>1.9826730092369356E-2</v>
      </c>
      <c r="H104" s="8">
        <f t="shared" si="23"/>
        <v>4.4542430949164512E-2</v>
      </c>
      <c r="I104" s="8">
        <f t="shared" si="24"/>
        <v>5.9133717497225811E-2</v>
      </c>
      <c r="J104" s="8">
        <f t="shared" si="25"/>
        <v>1.6628452973800001E-2</v>
      </c>
      <c r="K104" s="8">
        <f t="shared" si="26"/>
        <v>3.8185692163506452E-2</v>
      </c>
      <c r="L104" s="8">
        <f t="shared" si="27"/>
        <v>6.6029035436935488E-2</v>
      </c>
      <c r="M104" s="8">
        <f t="shared" si="28"/>
        <v>1.7394712091912901E-2</v>
      </c>
      <c r="N104" s="8">
        <f t="shared" si="29"/>
        <v>5.773037129353225E-2</v>
      </c>
      <c r="O104" s="8">
        <f t="shared" si="30"/>
        <v>5.2846793281935471E-2</v>
      </c>
      <c r="P104" s="8">
        <f t="shared" si="31"/>
        <v>5.2421506449564515E-7</v>
      </c>
      <c r="Q104" s="8">
        <f t="shared" si="32"/>
        <v>3.4482091504645165E-2</v>
      </c>
      <c r="R104" s="8">
        <f t="shared" si="33"/>
        <v>1</v>
      </c>
      <c r="S104" s="8">
        <f t="shared" si="34"/>
        <v>0.31531048329919348</v>
      </c>
      <c r="T104" s="8">
        <f t="shared" si="35"/>
        <v>0.30749624973129031</v>
      </c>
      <c r="W104" s="7">
        <v>311423</v>
      </c>
      <c r="X104" s="7" t="s">
        <v>192</v>
      </c>
      <c r="Y104" s="364">
        <v>0</v>
      </c>
      <c r="Z104" s="364">
        <v>0</v>
      </c>
      <c r="AA104" s="364">
        <v>0</v>
      </c>
      <c r="AB104" s="364">
        <v>0</v>
      </c>
      <c r="AC104" s="364">
        <v>0</v>
      </c>
      <c r="AD104" s="364">
        <v>0</v>
      </c>
      <c r="AE104" s="364">
        <v>0</v>
      </c>
      <c r="AF104" s="364">
        <v>0</v>
      </c>
      <c r="AG104" s="364">
        <v>0</v>
      </c>
      <c r="AH104" s="364">
        <v>0</v>
      </c>
      <c r="AI104" s="364">
        <v>0</v>
      </c>
      <c r="AJ104" s="364">
        <v>0</v>
      </c>
      <c r="AK104" s="364">
        <v>0</v>
      </c>
      <c r="AL104" s="364">
        <v>0</v>
      </c>
      <c r="AM104" s="364">
        <v>0</v>
      </c>
      <c r="AN104" s="364">
        <v>1</v>
      </c>
      <c r="AO104" s="364">
        <v>0</v>
      </c>
      <c r="AP104" s="364">
        <v>0</v>
      </c>
      <c r="AS104" s="7">
        <v>311423</v>
      </c>
      <c r="AT104" s="7" t="s">
        <v>192</v>
      </c>
      <c r="AU104" s="8">
        <v>3.6458316950435485E-2</v>
      </c>
      <c r="AV104" s="8">
        <v>8.7743525773919372E-3</v>
      </c>
      <c r="AW104" s="8">
        <v>2.4780524059272578E-2</v>
      </c>
      <c r="AX104" s="8">
        <v>5.7392935161064508E-2</v>
      </c>
      <c r="AY104" s="8">
        <v>1.9826730092369356E-2</v>
      </c>
      <c r="AZ104" s="8">
        <v>4.4542430949164512E-2</v>
      </c>
      <c r="BA104" s="8">
        <v>5.9133717497225811E-2</v>
      </c>
      <c r="BB104" s="8">
        <v>1.6628452973800001E-2</v>
      </c>
      <c r="BC104" s="8">
        <v>3.8185692163506452E-2</v>
      </c>
      <c r="BD104" s="8">
        <v>6.6029035436935488E-2</v>
      </c>
      <c r="BE104" s="8">
        <v>1.7394712091912901E-2</v>
      </c>
      <c r="BF104" s="8">
        <v>5.773037129353225E-2</v>
      </c>
      <c r="BG104" s="8">
        <v>5.2846793281935471E-2</v>
      </c>
      <c r="BH104" s="8">
        <v>5.2421506449564515E-7</v>
      </c>
      <c r="BI104" s="8">
        <v>3.4482091504645165E-2</v>
      </c>
      <c r="BJ104" s="8">
        <v>1.0700131935872581</v>
      </c>
      <c r="BK104" s="8">
        <v>0.31531048329919348</v>
      </c>
      <c r="BL104" s="8">
        <v>0.30749624973129031</v>
      </c>
    </row>
    <row r="105" spans="1:64" x14ac:dyDescent="0.25">
      <c r="A105" s="7">
        <v>311511</v>
      </c>
      <c r="B105" s="7" t="s">
        <v>193</v>
      </c>
      <c r="C105" s="8">
        <f t="shared" si="18"/>
        <v>0.10601758698429516</v>
      </c>
      <c r="D105" s="8">
        <f t="shared" si="19"/>
        <v>2.3387527454411292E-2</v>
      </c>
      <c r="E105" s="8">
        <f t="shared" si="20"/>
        <v>5.9822514614079038E-2</v>
      </c>
      <c r="F105" s="8">
        <f t="shared" si="21"/>
        <v>0.39258809772921938</v>
      </c>
      <c r="G105" s="8">
        <f t="shared" si="22"/>
        <v>0.12243361224910324</v>
      </c>
      <c r="H105" s="8">
        <f t="shared" si="23"/>
        <v>0.24895411597451292</v>
      </c>
      <c r="I105" s="8">
        <f t="shared" si="24"/>
        <v>0.24964297770782259</v>
      </c>
      <c r="J105" s="8">
        <f t="shared" si="25"/>
        <v>6.7467945343546776E-2</v>
      </c>
      <c r="K105" s="8">
        <f t="shared" si="26"/>
        <v>0.1461324886963016</v>
      </c>
      <c r="L105" s="8">
        <f t="shared" si="27"/>
        <v>0.23409877211833871</v>
      </c>
      <c r="M105" s="8">
        <f t="shared" si="28"/>
        <v>5.9699429526491932E-2</v>
      </c>
      <c r="N105" s="8">
        <f t="shared" si="29"/>
        <v>0.19484431371140321</v>
      </c>
      <c r="O105" s="8">
        <f t="shared" si="30"/>
        <v>0.10958925491199996</v>
      </c>
      <c r="P105" s="8">
        <f t="shared" si="31"/>
        <v>7.4149845295916106E-7</v>
      </c>
      <c r="Q105" s="8">
        <f t="shared" si="32"/>
        <v>5.7669509868903235E-2</v>
      </c>
      <c r="R105" s="8">
        <f t="shared" si="33"/>
        <v>1</v>
      </c>
      <c r="S105" s="8">
        <f t="shared" si="34"/>
        <v>1.3123613098240321</v>
      </c>
      <c r="T105" s="8">
        <f t="shared" si="35"/>
        <v>1.0116305085216131</v>
      </c>
      <c r="W105" s="7">
        <v>311511</v>
      </c>
      <c r="X105" s="7" t="s">
        <v>193</v>
      </c>
      <c r="Y105" s="364">
        <v>0</v>
      </c>
      <c r="Z105" s="364">
        <v>0</v>
      </c>
      <c r="AA105" s="364">
        <v>0</v>
      </c>
      <c r="AB105" s="364">
        <v>0</v>
      </c>
      <c r="AC105" s="364">
        <v>0</v>
      </c>
      <c r="AD105" s="364">
        <v>0</v>
      </c>
      <c r="AE105" s="364">
        <v>0</v>
      </c>
      <c r="AF105" s="364">
        <v>0</v>
      </c>
      <c r="AG105" s="364">
        <v>0</v>
      </c>
      <c r="AH105" s="364">
        <v>0</v>
      </c>
      <c r="AI105" s="364">
        <v>0</v>
      </c>
      <c r="AJ105" s="364">
        <v>0</v>
      </c>
      <c r="AK105" s="364">
        <v>0</v>
      </c>
      <c r="AL105" s="364">
        <v>0</v>
      </c>
      <c r="AM105" s="364">
        <v>0</v>
      </c>
      <c r="AN105" s="364">
        <v>1</v>
      </c>
      <c r="AO105" s="364">
        <v>0</v>
      </c>
      <c r="AP105" s="364">
        <v>0</v>
      </c>
      <c r="AS105" s="7">
        <v>311511</v>
      </c>
      <c r="AT105" s="7" t="s">
        <v>193</v>
      </c>
      <c r="AU105" s="8">
        <v>0.10601758698429516</v>
      </c>
      <c r="AV105" s="8">
        <v>2.3387527454411292E-2</v>
      </c>
      <c r="AW105" s="8">
        <v>5.9822514614079038E-2</v>
      </c>
      <c r="AX105" s="8">
        <v>0.39258809772921938</v>
      </c>
      <c r="AY105" s="8">
        <v>0.12243361224910324</v>
      </c>
      <c r="AZ105" s="8">
        <v>0.24895411597451292</v>
      </c>
      <c r="BA105" s="8">
        <v>0.24964297770782259</v>
      </c>
      <c r="BB105" s="8">
        <v>6.7467945343546776E-2</v>
      </c>
      <c r="BC105" s="8">
        <v>0.1461324886963016</v>
      </c>
      <c r="BD105" s="8">
        <v>0.23409877211833871</v>
      </c>
      <c r="BE105" s="8">
        <v>5.9699429526491932E-2</v>
      </c>
      <c r="BF105" s="8">
        <v>0.19484431371140321</v>
      </c>
      <c r="BG105" s="8">
        <v>0.10958925491199996</v>
      </c>
      <c r="BH105" s="8">
        <v>7.4149845295916106E-7</v>
      </c>
      <c r="BI105" s="8">
        <v>5.7669509868903235E-2</v>
      </c>
      <c r="BJ105" s="8">
        <v>1.1892292419558066</v>
      </c>
      <c r="BK105" s="8">
        <v>1.3123613098240321</v>
      </c>
      <c r="BL105" s="8">
        <v>1.0116305085216131</v>
      </c>
    </row>
    <row r="106" spans="1:64" x14ac:dyDescent="0.25">
      <c r="A106" s="7">
        <v>311512</v>
      </c>
      <c r="B106" s="7" t="s">
        <v>194</v>
      </c>
      <c r="C106" s="8">
        <f t="shared" si="18"/>
        <v>1.6984961620225808E-2</v>
      </c>
      <c r="D106" s="8">
        <f t="shared" si="19"/>
        <v>4.16180656098871E-3</v>
      </c>
      <c r="E106" s="8">
        <f t="shared" si="20"/>
        <v>1.2040498787632258E-2</v>
      </c>
      <c r="F106" s="8">
        <f t="shared" si="21"/>
        <v>2.5223848232206456E-2</v>
      </c>
      <c r="G106" s="8">
        <f t="shared" si="22"/>
        <v>8.0906197918403228E-3</v>
      </c>
      <c r="H106" s="8">
        <f t="shared" si="23"/>
        <v>1.501921384445E-2</v>
      </c>
      <c r="I106" s="8">
        <f t="shared" si="24"/>
        <v>4.9279033158306444E-2</v>
      </c>
      <c r="J106" s="8">
        <f t="shared" si="25"/>
        <v>1.4144531909704838E-2</v>
      </c>
      <c r="K106" s="8">
        <f t="shared" si="26"/>
        <v>2.9626390834290316E-2</v>
      </c>
      <c r="L106" s="8">
        <f t="shared" si="27"/>
        <v>4.3117902931596772E-2</v>
      </c>
      <c r="M106" s="8">
        <f t="shared" si="28"/>
        <v>1.1465806318262904E-2</v>
      </c>
      <c r="N106" s="8">
        <f t="shared" si="29"/>
        <v>3.9310650124709676E-2</v>
      </c>
      <c r="O106" s="8">
        <f t="shared" si="30"/>
        <v>2.2561602744935481E-2</v>
      </c>
      <c r="P106" s="8">
        <f t="shared" si="31"/>
        <v>4.8691791254727415E-7</v>
      </c>
      <c r="Q106" s="8">
        <f t="shared" si="32"/>
        <v>1.1630673813500003E-2</v>
      </c>
      <c r="R106" s="8">
        <f t="shared" si="33"/>
        <v>1</v>
      </c>
      <c r="S106" s="8">
        <f t="shared" si="34"/>
        <v>0.16123690767499999</v>
      </c>
      <c r="T106" s="8">
        <f t="shared" si="35"/>
        <v>0.205953181708871</v>
      </c>
      <c r="W106" s="7">
        <v>311512</v>
      </c>
      <c r="X106" s="7" t="s">
        <v>194</v>
      </c>
      <c r="Y106" s="364">
        <v>0</v>
      </c>
      <c r="Z106" s="364">
        <v>0</v>
      </c>
      <c r="AA106" s="364">
        <v>0</v>
      </c>
      <c r="AB106" s="364">
        <v>0</v>
      </c>
      <c r="AC106" s="364">
        <v>0</v>
      </c>
      <c r="AD106" s="364">
        <v>0</v>
      </c>
      <c r="AE106" s="364">
        <v>0</v>
      </c>
      <c r="AF106" s="364">
        <v>0</v>
      </c>
      <c r="AG106" s="364">
        <v>0</v>
      </c>
      <c r="AH106" s="364">
        <v>0</v>
      </c>
      <c r="AI106" s="364">
        <v>0</v>
      </c>
      <c r="AJ106" s="364">
        <v>0</v>
      </c>
      <c r="AK106" s="364">
        <v>0</v>
      </c>
      <c r="AL106" s="364">
        <v>0</v>
      </c>
      <c r="AM106" s="364">
        <v>0</v>
      </c>
      <c r="AN106" s="364">
        <v>1</v>
      </c>
      <c r="AO106" s="364">
        <v>0</v>
      </c>
      <c r="AP106" s="364">
        <v>0</v>
      </c>
      <c r="AS106" s="7">
        <v>311512</v>
      </c>
      <c r="AT106" s="7" t="s">
        <v>194</v>
      </c>
      <c r="AU106" s="8">
        <v>1.6984961620225808E-2</v>
      </c>
      <c r="AV106" s="8">
        <v>4.16180656098871E-3</v>
      </c>
      <c r="AW106" s="8">
        <v>1.2040498787632258E-2</v>
      </c>
      <c r="AX106" s="8">
        <v>2.5223848232206456E-2</v>
      </c>
      <c r="AY106" s="8">
        <v>8.0906197918403228E-3</v>
      </c>
      <c r="AZ106" s="8">
        <v>1.501921384445E-2</v>
      </c>
      <c r="BA106" s="8">
        <v>4.9279033158306444E-2</v>
      </c>
      <c r="BB106" s="8">
        <v>1.4144531909704838E-2</v>
      </c>
      <c r="BC106" s="8">
        <v>2.9626390834290316E-2</v>
      </c>
      <c r="BD106" s="8">
        <v>4.3117902931596772E-2</v>
      </c>
      <c r="BE106" s="8">
        <v>1.1465806318262904E-2</v>
      </c>
      <c r="BF106" s="8">
        <v>3.9310650124709676E-2</v>
      </c>
      <c r="BG106" s="8">
        <v>2.2561602744935481E-2</v>
      </c>
      <c r="BH106" s="8">
        <v>4.8691791254727415E-7</v>
      </c>
      <c r="BI106" s="8">
        <v>1.1630673813500003E-2</v>
      </c>
      <c r="BJ106" s="8">
        <v>1.0331872669685482</v>
      </c>
      <c r="BK106" s="8">
        <v>0.16123690767499999</v>
      </c>
      <c r="BL106" s="8">
        <v>0.205953181708871</v>
      </c>
    </row>
    <row r="107" spans="1:64" x14ac:dyDescent="0.25">
      <c r="A107" s="7">
        <v>311513</v>
      </c>
      <c r="B107" s="7" t="s">
        <v>195</v>
      </c>
      <c r="C107" s="8">
        <f t="shared" si="18"/>
        <v>0.398614976826</v>
      </c>
      <c r="D107" s="8">
        <f t="shared" si="19"/>
        <v>0.14863504080000001</v>
      </c>
      <c r="E107" s="8">
        <f t="shared" si="20"/>
        <v>6.14664192161E-2</v>
      </c>
      <c r="F107" s="8">
        <f t="shared" si="21"/>
        <v>1.63248698952</v>
      </c>
      <c r="G107" s="8">
        <f t="shared" si="22"/>
        <v>0.84193805252700005</v>
      </c>
      <c r="H107" s="8">
        <f t="shared" si="23"/>
        <v>0.376663270547</v>
      </c>
      <c r="I107" s="8">
        <f t="shared" si="24"/>
        <v>0.82498986604699998</v>
      </c>
      <c r="J107" s="8">
        <f t="shared" si="25"/>
        <v>0.367732736048</v>
      </c>
      <c r="K107" s="8">
        <f t="shared" si="26"/>
        <v>0.117069837198</v>
      </c>
      <c r="L107" s="8">
        <f t="shared" si="27"/>
        <v>0.70617689101699999</v>
      </c>
      <c r="M107" s="8">
        <f t="shared" si="28"/>
        <v>0.30352673801000002</v>
      </c>
      <c r="N107" s="8">
        <f t="shared" si="29"/>
        <v>0.27727595100000002</v>
      </c>
      <c r="O107" s="8">
        <f t="shared" si="30"/>
        <v>0.16674574773199999</v>
      </c>
      <c r="P107" s="8">
        <f t="shared" si="31"/>
        <v>5.0581532703699999E-7</v>
      </c>
      <c r="Q107" s="8">
        <f t="shared" si="32"/>
        <v>6.9435923413199999E-2</v>
      </c>
      <c r="R107" s="8">
        <f t="shared" si="33"/>
        <v>1.60871643684</v>
      </c>
      <c r="S107" s="8">
        <f t="shared" si="34"/>
        <v>3.85108831259</v>
      </c>
      <c r="T107" s="8">
        <f t="shared" si="35"/>
        <v>2.3097924392900002</v>
      </c>
      <c r="W107" s="7">
        <v>311513</v>
      </c>
      <c r="X107" s="7" t="s">
        <v>195</v>
      </c>
      <c r="Y107" s="364">
        <v>0.398614976826</v>
      </c>
      <c r="Z107" s="364">
        <v>0.14863504080000001</v>
      </c>
      <c r="AA107" s="364">
        <v>6.14664192161E-2</v>
      </c>
      <c r="AB107" s="364">
        <v>1.63248698952</v>
      </c>
      <c r="AC107" s="364">
        <v>0.84193805252700005</v>
      </c>
      <c r="AD107" s="364">
        <v>0.376663270547</v>
      </c>
      <c r="AE107" s="364">
        <v>0.82498986604699998</v>
      </c>
      <c r="AF107" s="364">
        <v>0.367732736048</v>
      </c>
      <c r="AG107" s="364">
        <v>0.117069837198</v>
      </c>
      <c r="AH107" s="364">
        <v>0.70617689101699999</v>
      </c>
      <c r="AI107" s="364">
        <v>0.30352673801000002</v>
      </c>
      <c r="AJ107" s="364">
        <v>0.27727595100000002</v>
      </c>
      <c r="AK107" s="364">
        <v>0.16674574773199999</v>
      </c>
      <c r="AL107" s="364">
        <v>5.0581532703699999E-7</v>
      </c>
      <c r="AM107" s="364">
        <v>6.9435923413199999E-2</v>
      </c>
      <c r="AN107" s="364">
        <v>1.60871643684</v>
      </c>
      <c r="AO107" s="364">
        <v>3.85108831259</v>
      </c>
      <c r="AP107" s="364">
        <v>2.3097924392900002</v>
      </c>
      <c r="AS107" s="7">
        <v>311513</v>
      </c>
      <c r="AT107" s="7" t="s">
        <v>195</v>
      </c>
      <c r="AU107" s="8">
        <v>0.14700640831065642</v>
      </c>
      <c r="AV107" s="8">
        <v>4.5185205782037094E-2</v>
      </c>
      <c r="AW107" s="8">
        <v>5.9440253521082259E-2</v>
      </c>
      <c r="AX107" s="8">
        <v>0.3416242193631871</v>
      </c>
      <c r="AY107" s="8">
        <v>0.16224202250580164</v>
      </c>
      <c r="AZ107" s="8">
        <v>0.18416733693445161</v>
      </c>
      <c r="BA107" s="8">
        <v>0.37696658859754845</v>
      </c>
      <c r="BB107" s="8">
        <v>0.14404049029796287</v>
      </c>
      <c r="BC107" s="8">
        <v>0.1998306871399452</v>
      </c>
      <c r="BD107" s="8">
        <v>0.29914271266901621</v>
      </c>
      <c r="BE107" s="8">
        <v>0.10761688404062261</v>
      </c>
      <c r="BF107" s="8">
        <v>0.23928117329609686</v>
      </c>
      <c r="BG107" s="8">
        <v>9.9508083397096672E-2</v>
      </c>
      <c r="BH107" s="8">
        <v>1.0983256116583227E-6</v>
      </c>
      <c r="BI107" s="8">
        <v>4.1436408378419366E-2</v>
      </c>
      <c r="BJ107" s="8">
        <v>1.2516318676137099</v>
      </c>
      <c r="BK107" s="8">
        <v>1.2848093852554838</v>
      </c>
      <c r="BL107" s="8">
        <v>1.3176103466809683</v>
      </c>
    </row>
    <row r="108" spans="1:64" x14ac:dyDescent="0.25">
      <c r="A108" s="7">
        <v>311514</v>
      </c>
      <c r="B108" s="7" t="s">
        <v>196</v>
      </c>
      <c r="C108" s="8">
        <f t="shared" si="18"/>
        <v>2.9133226528532261E-2</v>
      </c>
      <c r="D108" s="8">
        <f t="shared" si="19"/>
        <v>7.3389714825000014E-3</v>
      </c>
      <c r="E108" s="8">
        <f t="shared" si="20"/>
        <v>2.8872459922470971E-2</v>
      </c>
      <c r="F108" s="8">
        <f t="shared" si="21"/>
        <v>8.2126048965333875E-2</v>
      </c>
      <c r="G108" s="8">
        <f t="shared" si="22"/>
        <v>2.8742035168741929E-2</v>
      </c>
      <c r="H108" s="8">
        <f t="shared" si="23"/>
        <v>6.2815646030185482E-2</v>
      </c>
      <c r="I108" s="8">
        <f t="shared" si="24"/>
        <v>0.11376886111356452</v>
      </c>
      <c r="J108" s="8">
        <f t="shared" si="25"/>
        <v>3.5367986580811285E-2</v>
      </c>
      <c r="K108" s="8">
        <f t="shared" si="26"/>
        <v>9.0875776359193541E-2</v>
      </c>
      <c r="L108" s="8">
        <f t="shared" si="27"/>
        <v>4.9252944984241945E-2</v>
      </c>
      <c r="M108" s="8">
        <f t="shared" si="28"/>
        <v>1.3612269162246775E-2</v>
      </c>
      <c r="N108" s="8">
        <f t="shared" si="29"/>
        <v>7.0643920282467743E-2</v>
      </c>
      <c r="O108" s="8">
        <f t="shared" si="30"/>
        <v>5.0170506532903225E-2</v>
      </c>
      <c r="P108" s="8">
        <f t="shared" si="31"/>
        <v>3.9733311507562897E-7</v>
      </c>
      <c r="Q108" s="8">
        <f t="shared" si="32"/>
        <v>1.1860068661490322E-2</v>
      </c>
      <c r="R108" s="8">
        <f t="shared" si="33"/>
        <v>1</v>
      </c>
      <c r="S108" s="8">
        <f t="shared" si="34"/>
        <v>0.35110308500274201</v>
      </c>
      <c r="T108" s="8">
        <f t="shared" si="35"/>
        <v>0.41743197889209682</v>
      </c>
      <c r="W108" s="7">
        <v>311514</v>
      </c>
      <c r="X108" s="7" t="s">
        <v>196</v>
      </c>
      <c r="Y108" s="364">
        <v>0</v>
      </c>
      <c r="Z108" s="364">
        <v>0</v>
      </c>
      <c r="AA108" s="364">
        <v>0</v>
      </c>
      <c r="AB108" s="364">
        <v>0</v>
      </c>
      <c r="AC108" s="364">
        <v>0</v>
      </c>
      <c r="AD108" s="364">
        <v>0</v>
      </c>
      <c r="AE108" s="364">
        <v>0</v>
      </c>
      <c r="AF108" s="364">
        <v>0</v>
      </c>
      <c r="AG108" s="364">
        <v>0</v>
      </c>
      <c r="AH108" s="364">
        <v>0</v>
      </c>
      <c r="AI108" s="364">
        <v>0</v>
      </c>
      <c r="AJ108" s="364">
        <v>0</v>
      </c>
      <c r="AK108" s="364">
        <v>0</v>
      </c>
      <c r="AL108" s="364">
        <v>0</v>
      </c>
      <c r="AM108" s="364">
        <v>0</v>
      </c>
      <c r="AN108" s="364">
        <v>1</v>
      </c>
      <c r="AO108" s="364">
        <v>0</v>
      </c>
      <c r="AP108" s="364">
        <v>0</v>
      </c>
      <c r="AS108" s="7">
        <v>311514</v>
      </c>
      <c r="AT108" s="7" t="s">
        <v>196</v>
      </c>
      <c r="AU108" s="8">
        <v>2.9133226528532261E-2</v>
      </c>
      <c r="AV108" s="8">
        <v>7.3389714825000014E-3</v>
      </c>
      <c r="AW108" s="8">
        <v>2.8872459922470971E-2</v>
      </c>
      <c r="AX108" s="8">
        <v>8.2126048965333875E-2</v>
      </c>
      <c r="AY108" s="8">
        <v>2.8742035168741929E-2</v>
      </c>
      <c r="AZ108" s="8">
        <v>6.2815646030185482E-2</v>
      </c>
      <c r="BA108" s="8">
        <v>0.11376886111356452</v>
      </c>
      <c r="BB108" s="8">
        <v>3.5367986580811285E-2</v>
      </c>
      <c r="BC108" s="8">
        <v>9.0875776359193541E-2</v>
      </c>
      <c r="BD108" s="8">
        <v>4.9252944984241945E-2</v>
      </c>
      <c r="BE108" s="8">
        <v>1.3612269162246775E-2</v>
      </c>
      <c r="BF108" s="8">
        <v>7.0643920282467743E-2</v>
      </c>
      <c r="BG108" s="8">
        <v>5.0170506532903225E-2</v>
      </c>
      <c r="BH108" s="8">
        <v>3.9733311507562897E-7</v>
      </c>
      <c r="BI108" s="8">
        <v>1.1860068661490322E-2</v>
      </c>
      <c r="BJ108" s="8">
        <v>1.0653446579333872</v>
      </c>
      <c r="BK108" s="8">
        <v>0.35110308500274201</v>
      </c>
      <c r="BL108" s="8">
        <v>0.41743197889209682</v>
      </c>
    </row>
    <row r="109" spans="1:64" x14ac:dyDescent="0.25">
      <c r="A109" s="7">
        <v>311520</v>
      </c>
      <c r="B109" s="7" t="s">
        <v>197</v>
      </c>
      <c r="C109" s="8">
        <f t="shared" si="18"/>
        <v>6.2387319337772577E-2</v>
      </c>
      <c r="D109" s="8">
        <f t="shared" si="19"/>
        <v>1.7494100193941937E-2</v>
      </c>
      <c r="E109" s="8">
        <f t="shared" si="20"/>
        <v>5.1025269579135481E-2</v>
      </c>
      <c r="F109" s="8">
        <f t="shared" si="21"/>
        <v>8.231351492144677E-2</v>
      </c>
      <c r="G109" s="8">
        <f t="shared" si="22"/>
        <v>3.2961467872354835E-2</v>
      </c>
      <c r="H109" s="8">
        <f t="shared" si="23"/>
        <v>8.0220994614979016E-2</v>
      </c>
      <c r="I109" s="8">
        <f t="shared" si="24"/>
        <v>0.1055798975344516</v>
      </c>
      <c r="J109" s="8">
        <f t="shared" si="25"/>
        <v>3.3368737941727414E-2</v>
      </c>
      <c r="K109" s="8">
        <f t="shared" si="26"/>
        <v>8.0817534483825823E-2</v>
      </c>
      <c r="L109" s="8">
        <f t="shared" si="27"/>
        <v>0.11620646596006451</v>
      </c>
      <c r="M109" s="8">
        <f t="shared" si="28"/>
        <v>3.4947633014933872E-2</v>
      </c>
      <c r="N109" s="8">
        <f t="shared" si="29"/>
        <v>0.11865215107030648</v>
      </c>
      <c r="O109" s="8">
        <f t="shared" si="30"/>
        <v>8.7333525566967732E-2</v>
      </c>
      <c r="P109" s="8">
        <f t="shared" si="31"/>
        <v>1.4056111835888712E-6</v>
      </c>
      <c r="Q109" s="8">
        <f t="shared" si="32"/>
        <v>5.857758364041938E-2</v>
      </c>
      <c r="R109" s="8">
        <f t="shared" si="33"/>
        <v>1</v>
      </c>
      <c r="S109" s="8">
        <f t="shared" si="34"/>
        <v>0.51807662257016118</v>
      </c>
      <c r="T109" s="8">
        <f t="shared" si="35"/>
        <v>0.54234681512161287</v>
      </c>
      <c r="W109" s="7">
        <v>311520</v>
      </c>
      <c r="X109" s="7" t="s">
        <v>197</v>
      </c>
      <c r="Y109" s="364">
        <v>0</v>
      </c>
      <c r="Z109" s="364">
        <v>0</v>
      </c>
      <c r="AA109" s="364">
        <v>0</v>
      </c>
      <c r="AB109" s="364">
        <v>0</v>
      </c>
      <c r="AC109" s="364">
        <v>0</v>
      </c>
      <c r="AD109" s="364">
        <v>0</v>
      </c>
      <c r="AE109" s="364">
        <v>0</v>
      </c>
      <c r="AF109" s="364">
        <v>0</v>
      </c>
      <c r="AG109" s="364">
        <v>0</v>
      </c>
      <c r="AH109" s="364">
        <v>0</v>
      </c>
      <c r="AI109" s="364">
        <v>0</v>
      </c>
      <c r="AJ109" s="364">
        <v>0</v>
      </c>
      <c r="AK109" s="364">
        <v>0</v>
      </c>
      <c r="AL109" s="364">
        <v>0</v>
      </c>
      <c r="AM109" s="364">
        <v>0</v>
      </c>
      <c r="AN109" s="364">
        <v>1</v>
      </c>
      <c r="AO109" s="364">
        <v>0</v>
      </c>
      <c r="AP109" s="364">
        <v>0</v>
      </c>
      <c r="AS109" s="7">
        <v>311520</v>
      </c>
      <c r="AT109" s="7" t="s">
        <v>197</v>
      </c>
      <c r="AU109" s="8">
        <v>6.2387319337772577E-2</v>
      </c>
      <c r="AV109" s="8">
        <v>1.7494100193941937E-2</v>
      </c>
      <c r="AW109" s="8">
        <v>5.1025269579135481E-2</v>
      </c>
      <c r="AX109" s="8">
        <v>8.231351492144677E-2</v>
      </c>
      <c r="AY109" s="8">
        <v>3.2961467872354835E-2</v>
      </c>
      <c r="AZ109" s="8">
        <v>8.0220994614979016E-2</v>
      </c>
      <c r="BA109" s="8">
        <v>0.1055798975344516</v>
      </c>
      <c r="BB109" s="8">
        <v>3.3368737941727414E-2</v>
      </c>
      <c r="BC109" s="8">
        <v>8.0817534483825823E-2</v>
      </c>
      <c r="BD109" s="8">
        <v>0.11620646596006451</v>
      </c>
      <c r="BE109" s="8">
        <v>3.4947633014933872E-2</v>
      </c>
      <c r="BF109" s="8">
        <v>0.11865215107030648</v>
      </c>
      <c r="BG109" s="8">
        <v>8.7333525566967732E-2</v>
      </c>
      <c r="BH109" s="8">
        <v>1.4056111835888712E-6</v>
      </c>
      <c r="BI109" s="8">
        <v>5.857758364041938E-2</v>
      </c>
      <c r="BJ109" s="8">
        <v>1.1309066891106452</v>
      </c>
      <c r="BK109" s="8">
        <v>0.51807662257016118</v>
      </c>
      <c r="BL109" s="8">
        <v>0.54234681512161287</v>
      </c>
    </row>
    <row r="110" spans="1:64" x14ac:dyDescent="0.25">
      <c r="A110" s="7">
        <v>311611</v>
      </c>
      <c r="B110" s="7" t="s">
        <v>198</v>
      </c>
      <c r="C110" s="8">
        <f t="shared" si="18"/>
        <v>0.307371470817</v>
      </c>
      <c r="D110" s="8">
        <f t="shared" si="19"/>
        <v>7.5880110964999997E-2</v>
      </c>
      <c r="E110" s="8">
        <f t="shared" si="20"/>
        <v>5.3183590935199997E-2</v>
      </c>
      <c r="F110" s="8">
        <f t="shared" si="21"/>
        <v>0.50107349631300002</v>
      </c>
      <c r="G110" s="8">
        <f t="shared" si="22"/>
        <v>0.14539827520900001</v>
      </c>
      <c r="H110" s="8">
        <f t="shared" si="23"/>
        <v>0.109646162395</v>
      </c>
      <c r="I110" s="8">
        <f t="shared" si="24"/>
        <v>0.53253092603899999</v>
      </c>
      <c r="J110" s="8">
        <f t="shared" si="25"/>
        <v>0.13764257047299999</v>
      </c>
      <c r="K110" s="8">
        <f t="shared" si="26"/>
        <v>7.9656522846900002E-2</v>
      </c>
      <c r="L110" s="8">
        <f t="shared" si="27"/>
        <v>0.66675430058399998</v>
      </c>
      <c r="M110" s="8">
        <f t="shared" si="28"/>
        <v>0.16990762789</v>
      </c>
      <c r="N110" s="8">
        <f t="shared" si="29"/>
        <v>0.21694204973799999</v>
      </c>
      <c r="O110" s="8">
        <f t="shared" si="30"/>
        <v>0.175966752467</v>
      </c>
      <c r="P110" s="8">
        <f t="shared" si="31"/>
        <v>1.9686412662199999E-6</v>
      </c>
      <c r="Q110" s="8">
        <f t="shared" si="32"/>
        <v>0.11259265630199999</v>
      </c>
      <c r="R110" s="8">
        <f t="shared" si="33"/>
        <v>1.43643517272</v>
      </c>
      <c r="S110" s="8">
        <f t="shared" si="34"/>
        <v>1.7561179339199999</v>
      </c>
      <c r="T110" s="8">
        <f t="shared" si="35"/>
        <v>1.74983001936</v>
      </c>
      <c r="W110" s="7">
        <v>311611</v>
      </c>
      <c r="X110" s="7" t="s">
        <v>198</v>
      </c>
      <c r="Y110" s="364">
        <v>0.307371470817</v>
      </c>
      <c r="Z110" s="364">
        <v>7.5880110964999997E-2</v>
      </c>
      <c r="AA110" s="364">
        <v>5.3183590935199997E-2</v>
      </c>
      <c r="AB110" s="364">
        <v>0.50107349631300002</v>
      </c>
      <c r="AC110" s="364">
        <v>0.14539827520900001</v>
      </c>
      <c r="AD110" s="364">
        <v>0.109646162395</v>
      </c>
      <c r="AE110" s="364">
        <v>0.53253092603899999</v>
      </c>
      <c r="AF110" s="364">
        <v>0.13764257047299999</v>
      </c>
      <c r="AG110" s="364">
        <v>7.9656522846900002E-2</v>
      </c>
      <c r="AH110" s="364">
        <v>0.66675430058399998</v>
      </c>
      <c r="AI110" s="364">
        <v>0.16990762789</v>
      </c>
      <c r="AJ110" s="364">
        <v>0.21694204973799999</v>
      </c>
      <c r="AK110" s="364">
        <v>0.175966752467</v>
      </c>
      <c r="AL110" s="364">
        <v>1.9686412662199999E-6</v>
      </c>
      <c r="AM110" s="364">
        <v>0.11259265630199999</v>
      </c>
      <c r="AN110" s="364">
        <v>1.43643517272</v>
      </c>
      <c r="AO110" s="364">
        <v>1.7561179339199999</v>
      </c>
      <c r="AP110" s="364">
        <v>1.74983001936</v>
      </c>
      <c r="AS110" s="7">
        <v>311611</v>
      </c>
      <c r="AT110" s="7" t="s">
        <v>198</v>
      </c>
      <c r="AU110" s="8">
        <v>9.6849459855193554E-2</v>
      </c>
      <c r="AV110" s="8">
        <v>2.0111111840183871E-2</v>
      </c>
      <c r="AW110" s="8">
        <v>3.9284476269819353E-2</v>
      </c>
      <c r="AX110" s="8">
        <v>0.13848152242180162</v>
      </c>
      <c r="AY110" s="8">
        <v>4.0212483880854841E-2</v>
      </c>
      <c r="AZ110" s="8">
        <v>7.1810757547341939E-2</v>
      </c>
      <c r="BA110" s="8">
        <v>0.18497778605638712</v>
      </c>
      <c r="BB110" s="8">
        <v>4.6871405488224202E-2</v>
      </c>
      <c r="BC110" s="8">
        <v>9.1972843317819353E-2</v>
      </c>
      <c r="BD110" s="8">
        <v>0.2194233940397258</v>
      </c>
      <c r="BE110" s="8">
        <v>5.4190507320949995E-2</v>
      </c>
      <c r="BF110" s="8">
        <v>0.14381780777938707</v>
      </c>
      <c r="BG110" s="8">
        <v>8.2307029379725796E-2</v>
      </c>
      <c r="BH110" s="8">
        <v>1.3024971765777421E-6</v>
      </c>
      <c r="BI110" s="8">
        <v>5.2664306979967775E-2</v>
      </c>
      <c r="BJ110" s="8">
        <v>1.1562450479651614</v>
      </c>
      <c r="BK110" s="8">
        <v>0.7182466993340324</v>
      </c>
      <c r="BL110" s="8">
        <v>0.79156397034612891</v>
      </c>
    </row>
    <row r="111" spans="1:64" x14ac:dyDescent="0.25">
      <c r="A111" s="7">
        <v>311612</v>
      </c>
      <c r="B111" s="7" t="s">
        <v>199</v>
      </c>
      <c r="C111" s="8">
        <f t="shared" si="18"/>
        <v>0.30725615496300002</v>
      </c>
      <c r="D111" s="8">
        <f t="shared" si="19"/>
        <v>7.5855108767700005E-2</v>
      </c>
      <c r="E111" s="8">
        <f t="shared" si="20"/>
        <v>5.4937821317E-2</v>
      </c>
      <c r="F111" s="8">
        <f t="shared" si="21"/>
        <v>0.35368080068000002</v>
      </c>
      <c r="G111" s="8">
        <f t="shared" si="22"/>
        <v>0.102620075307</v>
      </c>
      <c r="H111" s="8">
        <f t="shared" si="23"/>
        <v>8.1484483303499999E-2</v>
      </c>
      <c r="I111" s="8">
        <f t="shared" si="24"/>
        <v>0.54128056475200004</v>
      </c>
      <c r="J111" s="8">
        <f t="shared" si="25"/>
        <v>0.13991585423299999</v>
      </c>
      <c r="K111" s="8">
        <f t="shared" si="26"/>
        <v>8.4828915802600005E-2</v>
      </c>
      <c r="L111" s="8">
        <f t="shared" si="27"/>
        <v>0.66641670844599998</v>
      </c>
      <c r="M111" s="8">
        <f t="shared" si="28"/>
        <v>0.16983281476100001</v>
      </c>
      <c r="N111" s="8">
        <f t="shared" si="29"/>
        <v>0.22341938729800001</v>
      </c>
      <c r="O111" s="8">
        <f t="shared" si="30"/>
        <v>0.17598478756499999</v>
      </c>
      <c r="P111" s="8">
        <f t="shared" si="31"/>
        <v>2.7882598921700002E-6</v>
      </c>
      <c r="Q111" s="8">
        <f t="shared" si="32"/>
        <v>0.110724997893</v>
      </c>
      <c r="R111" s="8">
        <f t="shared" si="33"/>
        <v>1.4380490850500001</v>
      </c>
      <c r="S111" s="8">
        <f t="shared" si="34"/>
        <v>1.5377853592899999</v>
      </c>
      <c r="T111" s="8">
        <f t="shared" si="35"/>
        <v>1.7660253347899999</v>
      </c>
      <c r="W111" s="7">
        <v>311612</v>
      </c>
      <c r="X111" s="7" t="s">
        <v>199</v>
      </c>
      <c r="Y111" s="364">
        <v>0.30725615496300002</v>
      </c>
      <c r="Z111" s="364">
        <v>7.5855108767700005E-2</v>
      </c>
      <c r="AA111" s="364">
        <v>5.4937821317E-2</v>
      </c>
      <c r="AB111" s="364">
        <v>0.35368080068000002</v>
      </c>
      <c r="AC111" s="364">
        <v>0.102620075307</v>
      </c>
      <c r="AD111" s="364">
        <v>8.1484483303499999E-2</v>
      </c>
      <c r="AE111" s="364">
        <v>0.54128056475200004</v>
      </c>
      <c r="AF111" s="364">
        <v>0.13991585423299999</v>
      </c>
      <c r="AG111" s="364">
        <v>8.4828915802600005E-2</v>
      </c>
      <c r="AH111" s="364">
        <v>0.66641670844599998</v>
      </c>
      <c r="AI111" s="364">
        <v>0.16983281476100001</v>
      </c>
      <c r="AJ111" s="364">
        <v>0.22341938729800001</v>
      </c>
      <c r="AK111" s="364">
        <v>0.17598478756499999</v>
      </c>
      <c r="AL111" s="364">
        <v>2.7882598921700002E-6</v>
      </c>
      <c r="AM111" s="364">
        <v>0.110724997893</v>
      </c>
      <c r="AN111" s="364">
        <v>1.4380490850500001</v>
      </c>
      <c r="AO111" s="364">
        <v>1.5377853592899999</v>
      </c>
      <c r="AP111" s="364">
        <v>1.7660253347899999</v>
      </c>
      <c r="AS111" s="7">
        <v>311612</v>
      </c>
      <c r="AT111" s="7" t="s">
        <v>199</v>
      </c>
      <c r="AU111" s="8">
        <v>0.11352507656636289</v>
      </c>
      <c r="AV111" s="8">
        <v>2.4611668597837102E-2</v>
      </c>
      <c r="AW111" s="8">
        <v>5.4681259089004848E-2</v>
      </c>
      <c r="AX111" s="8">
        <v>0.24604705221866124</v>
      </c>
      <c r="AY111" s="8">
        <v>7.8412024527806462E-2</v>
      </c>
      <c r="AZ111" s="8">
        <v>0.15836021299926448</v>
      </c>
      <c r="BA111" s="8">
        <v>0.23320541479966131</v>
      </c>
      <c r="BB111" s="8">
        <v>6.1596642627022594E-2</v>
      </c>
      <c r="BC111" s="8">
        <v>0.13440245109402257</v>
      </c>
      <c r="BD111" s="8">
        <v>0.26655839798109676</v>
      </c>
      <c r="BE111" s="8">
        <v>6.8408486174293556E-2</v>
      </c>
      <c r="BF111" s="8">
        <v>0.19868085274977421</v>
      </c>
      <c r="BG111" s="8">
        <v>0.10502367039959669</v>
      </c>
      <c r="BH111" s="8">
        <v>1.0497198244089839E-6</v>
      </c>
      <c r="BI111" s="8">
        <v>6.6077014939596793E-2</v>
      </c>
      <c r="BJ111" s="8">
        <v>1.1928163913500003</v>
      </c>
      <c r="BK111" s="8">
        <v>1.0795934832943543</v>
      </c>
      <c r="BL111" s="8">
        <v>1.0259770891658064</v>
      </c>
    </row>
    <row r="112" spans="1:64" x14ac:dyDescent="0.25">
      <c r="A112" s="7">
        <v>311613</v>
      </c>
      <c r="B112" s="7" t="s">
        <v>200</v>
      </c>
      <c r="C112" s="8">
        <f t="shared" si="18"/>
        <v>1.8145641925629036E-2</v>
      </c>
      <c r="D112" s="8">
        <f t="shared" si="19"/>
        <v>4.1441388849258066E-3</v>
      </c>
      <c r="E112" s="8">
        <f t="shared" si="20"/>
        <v>1.0931885691672583E-2</v>
      </c>
      <c r="F112" s="8">
        <f t="shared" si="21"/>
        <v>4.7743633008338712E-2</v>
      </c>
      <c r="G112" s="8">
        <f t="shared" si="22"/>
        <v>1.7553319464616132E-2</v>
      </c>
      <c r="H112" s="8">
        <f t="shared" si="23"/>
        <v>4.7112612506040319E-2</v>
      </c>
      <c r="I112" s="8">
        <f t="shared" si="24"/>
        <v>4.0027999422338707E-2</v>
      </c>
      <c r="J112" s="8">
        <f t="shared" si="25"/>
        <v>1.16185577174E-2</v>
      </c>
      <c r="K112" s="8">
        <f t="shared" si="26"/>
        <v>2.9504829882688714E-2</v>
      </c>
      <c r="L112" s="8">
        <f t="shared" si="27"/>
        <v>4.4236140627451612E-2</v>
      </c>
      <c r="M112" s="8">
        <f t="shared" si="28"/>
        <v>1.2168785355630646E-2</v>
      </c>
      <c r="N112" s="8">
        <f t="shared" si="29"/>
        <v>3.8493109948580642E-2</v>
      </c>
      <c r="O112" s="8">
        <f t="shared" si="30"/>
        <v>1.7032820883790323E-2</v>
      </c>
      <c r="P112" s="8">
        <f t="shared" si="31"/>
        <v>1.4868617557535484E-7</v>
      </c>
      <c r="Q112" s="8">
        <f t="shared" si="32"/>
        <v>1.0718661943064514E-2</v>
      </c>
      <c r="R112" s="8">
        <f t="shared" si="33"/>
        <v>1</v>
      </c>
      <c r="S112" s="8">
        <f t="shared" si="34"/>
        <v>0.20918375852725807</v>
      </c>
      <c r="T112" s="8">
        <f t="shared" si="35"/>
        <v>0.17792558057096775</v>
      </c>
      <c r="W112" s="7">
        <v>311613</v>
      </c>
      <c r="X112" s="7" t="s">
        <v>200</v>
      </c>
      <c r="Y112" s="364">
        <v>0</v>
      </c>
      <c r="Z112" s="364">
        <v>0</v>
      </c>
      <c r="AA112" s="364">
        <v>0</v>
      </c>
      <c r="AB112" s="364">
        <v>0</v>
      </c>
      <c r="AC112" s="364">
        <v>0</v>
      </c>
      <c r="AD112" s="364">
        <v>0</v>
      </c>
      <c r="AE112" s="364">
        <v>0</v>
      </c>
      <c r="AF112" s="364">
        <v>0</v>
      </c>
      <c r="AG112" s="364">
        <v>0</v>
      </c>
      <c r="AH112" s="364">
        <v>0</v>
      </c>
      <c r="AI112" s="364">
        <v>0</v>
      </c>
      <c r="AJ112" s="364">
        <v>0</v>
      </c>
      <c r="AK112" s="364">
        <v>0</v>
      </c>
      <c r="AL112" s="364">
        <v>0</v>
      </c>
      <c r="AM112" s="364">
        <v>0</v>
      </c>
      <c r="AN112" s="364">
        <v>1</v>
      </c>
      <c r="AO112" s="364">
        <v>0</v>
      </c>
      <c r="AP112" s="364">
        <v>0</v>
      </c>
      <c r="AS112" s="7">
        <v>311613</v>
      </c>
      <c r="AT112" s="7" t="s">
        <v>200</v>
      </c>
      <c r="AU112" s="8">
        <v>1.8145641925629036E-2</v>
      </c>
      <c r="AV112" s="8">
        <v>4.1441388849258066E-3</v>
      </c>
      <c r="AW112" s="8">
        <v>1.0931885691672583E-2</v>
      </c>
      <c r="AX112" s="8">
        <v>4.7743633008338712E-2</v>
      </c>
      <c r="AY112" s="8">
        <v>1.7553319464616132E-2</v>
      </c>
      <c r="AZ112" s="8">
        <v>4.7112612506040319E-2</v>
      </c>
      <c r="BA112" s="8">
        <v>4.0027999422338707E-2</v>
      </c>
      <c r="BB112" s="8">
        <v>1.16185577174E-2</v>
      </c>
      <c r="BC112" s="8">
        <v>2.9504829882688714E-2</v>
      </c>
      <c r="BD112" s="8">
        <v>4.4236140627451612E-2</v>
      </c>
      <c r="BE112" s="8">
        <v>1.2168785355630646E-2</v>
      </c>
      <c r="BF112" s="8">
        <v>3.8493109948580642E-2</v>
      </c>
      <c r="BG112" s="8">
        <v>1.7032820883790323E-2</v>
      </c>
      <c r="BH112" s="8">
        <v>1.4868617557535484E-7</v>
      </c>
      <c r="BI112" s="8">
        <v>1.0718661943064514E-2</v>
      </c>
      <c r="BJ112" s="8">
        <v>1.0332200535990321</v>
      </c>
      <c r="BK112" s="8">
        <v>0.20918375852725807</v>
      </c>
      <c r="BL112" s="8">
        <v>0.17792558057096775</v>
      </c>
    </row>
    <row r="113" spans="1:64" x14ac:dyDescent="0.25">
      <c r="A113" s="7">
        <v>311615</v>
      </c>
      <c r="B113" s="7" t="s">
        <v>201</v>
      </c>
      <c r="C113" s="8">
        <f t="shared" si="18"/>
        <v>4.1376790306320965E-2</v>
      </c>
      <c r="D113" s="8">
        <f t="shared" si="19"/>
        <v>1.0288087695964516E-2</v>
      </c>
      <c r="E113" s="8">
        <f t="shared" si="20"/>
        <v>3.3203468871727412E-2</v>
      </c>
      <c r="F113" s="8">
        <f t="shared" si="21"/>
        <v>5.9462894458864511E-2</v>
      </c>
      <c r="G113" s="8">
        <f t="shared" si="22"/>
        <v>2.1484456090333871E-2</v>
      </c>
      <c r="H113" s="8">
        <f t="shared" si="23"/>
        <v>5.7264184852217737E-2</v>
      </c>
      <c r="I113" s="8">
        <f t="shared" si="24"/>
        <v>6.7183582253129023E-2</v>
      </c>
      <c r="J113" s="8">
        <f t="shared" si="25"/>
        <v>1.974256090435E-2</v>
      </c>
      <c r="K113" s="8">
        <f t="shared" si="26"/>
        <v>5.8416791849743556E-2</v>
      </c>
      <c r="L113" s="8">
        <f t="shared" si="27"/>
        <v>6.5599323559822578E-2</v>
      </c>
      <c r="M113" s="8">
        <f t="shared" si="28"/>
        <v>1.8976724508348388E-2</v>
      </c>
      <c r="N113" s="8">
        <f t="shared" si="29"/>
        <v>7.9299825143096775E-2</v>
      </c>
      <c r="O113" s="8">
        <f t="shared" si="30"/>
        <v>6.5470067302741922E-2</v>
      </c>
      <c r="P113" s="8">
        <f t="shared" si="31"/>
        <v>6.7920729460080659E-7</v>
      </c>
      <c r="Q113" s="8">
        <f t="shared" si="32"/>
        <v>3.677562182635484E-2</v>
      </c>
      <c r="R113" s="8">
        <f t="shared" si="33"/>
        <v>1</v>
      </c>
      <c r="S113" s="8">
        <f t="shared" si="34"/>
        <v>0.38014701927225808</v>
      </c>
      <c r="T113" s="8">
        <f t="shared" si="35"/>
        <v>0.38727841887806458</v>
      </c>
      <c r="W113" s="7">
        <v>311615</v>
      </c>
      <c r="X113" s="7" t="s">
        <v>201</v>
      </c>
      <c r="Y113" s="364">
        <v>0</v>
      </c>
      <c r="Z113" s="364">
        <v>0</v>
      </c>
      <c r="AA113" s="364">
        <v>0</v>
      </c>
      <c r="AB113" s="364">
        <v>0</v>
      </c>
      <c r="AC113" s="364">
        <v>0</v>
      </c>
      <c r="AD113" s="364">
        <v>0</v>
      </c>
      <c r="AE113" s="364">
        <v>0</v>
      </c>
      <c r="AF113" s="364">
        <v>0</v>
      </c>
      <c r="AG113" s="364">
        <v>0</v>
      </c>
      <c r="AH113" s="364">
        <v>0</v>
      </c>
      <c r="AI113" s="364">
        <v>0</v>
      </c>
      <c r="AJ113" s="364">
        <v>0</v>
      </c>
      <c r="AK113" s="364">
        <v>0</v>
      </c>
      <c r="AL113" s="364">
        <v>0</v>
      </c>
      <c r="AM113" s="364">
        <v>0</v>
      </c>
      <c r="AN113" s="364">
        <v>1</v>
      </c>
      <c r="AO113" s="364">
        <v>0</v>
      </c>
      <c r="AP113" s="364">
        <v>0</v>
      </c>
      <c r="AS113" s="7">
        <v>311615</v>
      </c>
      <c r="AT113" s="7" t="s">
        <v>201</v>
      </c>
      <c r="AU113" s="8">
        <v>4.1376790306320965E-2</v>
      </c>
      <c r="AV113" s="8">
        <v>1.0288087695964516E-2</v>
      </c>
      <c r="AW113" s="8">
        <v>3.3203468871727412E-2</v>
      </c>
      <c r="AX113" s="8">
        <v>5.9462894458864511E-2</v>
      </c>
      <c r="AY113" s="8">
        <v>2.1484456090333871E-2</v>
      </c>
      <c r="AZ113" s="8">
        <v>5.7264184852217737E-2</v>
      </c>
      <c r="BA113" s="8">
        <v>6.7183582253129023E-2</v>
      </c>
      <c r="BB113" s="8">
        <v>1.974256090435E-2</v>
      </c>
      <c r="BC113" s="8">
        <v>5.8416791849743556E-2</v>
      </c>
      <c r="BD113" s="8">
        <v>6.5599323559822578E-2</v>
      </c>
      <c r="BE113" s="8">
        <v>1.8976724508348388E-2</v>
      </c>
      <c r="BF113" s="8">
        <v>7.9299825143096775E-2</v>
      </c>
      <c r="BG113" s="8">
        <v>6.5470067302741922E-2</v>
      </c>
      <c r="BH113" s="8">
        <v>6.7920729460080659E-7</v>
      </c>
      <c r="BI113" s="8">
        <v>3.677562182635484E-2</v>
      </c>
      <c r="BJ113" s="8">
        <v>1.0848683468740321</v>
      </c>
      <c r="BK113" s="8">
        <v>0.38014701927225808</v>
      </c>
      <c r="BL113" s="8">
        <v>0.38727841887806458</v>
      </c>
    </row>
    <row r="114" spans="1:64" x14ac:dyDescent="0.25">
      <c r="A114" s="7">
        <v>311710</v>
      </c>
      <c r="B114" s="7" t="s">
        <v>202</v>
      </c>
      <c r="C114" s="8">
        <f t="shared" si="18"/>
        <v>4.3894211281453231E-2</v>
      </c>
      <c r="D114" s="8">
        <f t="shared" si="19"/>
        <v>9.1334023249235469E-3</v>
      </c>
      <c r="E114" s="8">
        <f t="shared" si="20"/>
        <v>3.423185488854838E-2</v>
      </c>
      <c r="F114" s="8">
        <f t="shared" si="21"/>
        <v>7.0190875605301614E-2</v>
      </c>
      <c r="G114" s="8">
        <f t="shared" si="22"/>
        <v>1.1093941431229359E-2</v>
      </c>
      <c r="H114" s="8">
        <f t="shared" si="23"/>
        <v>2.7940530371829028E-2</v>
      </c>
      <c r="I114" s="8">
        <f t="shared" si="24"/>
        <v>7.8786149135967751E-2</v>
      </c>
      <c r="J114" s="8">
        <f t="shared" si="25"/>
        <v>1.6971579399725809E-2</v>
      </c>
      <c r="K114" s="8">
        <f t="shared" si="26"/>
        <v>5.4941026618596782E-2</v>
      </c>
      <c r="L114" s="8">
        <f t="shared" si="27"/>
        <v>0.10583759710482257</v>
      </c>
      <c r="M114" s="8">
        <f t="shared" si="28"/>
        <v>2.0730232788537098E-2</v>
      </c>
      <c r="N114" s="8">
        <f t="shared" si="29"/>
        <v>8.6241627393258066E-2</v>
      </c>
      <c r="O114" s="8">
        <f t="shared" si="30"/>
        <v>7.1029100669774192E-2</v>
      </c>
      <c r="P114" s="8">
        <f t="shared" si="31"/>
        <v>2.947856929722097E-6</v>
      </c>
      <c r="Q114" s="8">
        <f t="shared" si="32"/>
        <v>5.4375658434516153E-2</v>
      </c>
      <c r="R114" s="8">
        <f t="shared" si="33"/>
        <v>1</v>
      </c>
      <c r="S114" s="8">
        <f t="shared" si="34"/>
        <v>0.3995479280537097</v>
      </c>
      <c r="T114" s="8">
        <f t="shared" si="35"/>
        <v>0.44101972289645164</v>
      </c>
      <c r="W114" s="7">
        <v>311710</v>
      </c>
      <c r="X114" s="7" t="s">
        <v>202</v>
      </c>
      <c r="Y114" s="364">
        <v>0</v>
      </c>
      <c r="Z114" s="364">
        <v>0</v>
      </c>
      <c r="AA114" s="364">
        <v>0</v>
      </c>
      <c r="AB114" s="364">
        <v>0</v>
      </c>
      <c r="AC114" s="364">
        <v>0</v>
      </c>
      <c r="AD114" s="364">
        <v>0</v>
      </c>
      <c r="AE114" s="364">
        <v>0</v>
      </c>
      <c r="AF114" s="364">
        <v>0</v>
      </c>
      <c r="AG114" s="364">
        <v>0</v>
      </c>
      <c r="AH114" s="364">
        <v>0</v>
      </c>
      <c r="AI114" s="364">
        <v>0</v>
      </c>
      <c r="AJ114" s="364">
        <v>0</v>
      </c>
      <c r="AK114" s="364">
        <v>0</v>
      </c>
      <c r="AL114" s="364">
        <v>0</v>
      </c>
      <c r="AM114" s="364">
        <v>0</v>
      </c>
      <c r="AN114" s="364">
        <v>1</v>
      </c>
      <c r="AO114" s="364">
        <v>0</v>
      </c>
      <c r="AP114" s="364">
        <v>0</v>
      </c>
      <c r="AS114" s="7">
        <v>311710</v>
      </c>
      <c r="AT114" s="7" t="s">
        <v>202</v>
      </c>
      <c r="AU114" s="8">
        <v>4.3894211281453231E-2</v>
      </c>
      <c r="AV114" s="8">
        <v>9.1334023249235469E-3</v>
      </c>
      <c r="AW114" s="8">
        <v>3.423185488854838E-2</v>
      </c>
      <c r="AX114" s="8">
        <v>7.0190875605301614E-2</v>
      </c>
      <c r="AY114" s="8">
        <v>1.1093941431229359E-2</v>
      </c>
      <c r="AZ114" s="8">
        <v>2.7940530371829028E-2</v>
      </c>
      <c r="BA114" s="8">
        <v>7.8786149135967751E-2</v>
      </c>
      <c r="BB114" s="8">
        <v>1.6971579399725809E-2</v>
      </c>
      <c r="BC114" s="8">
        <v>5.4941026618596782E-2</v>
      </c>
      <c r="BD114" s="8">
        <v>0.10583759710482257</v>
      </c>
      <c r="BE114" s="8">
        <v>2.0730232788537098E-2</v>
      </c>
      <c r="BF114" s="8">
        <v>8.6241627393258066E-2</v>
      </c>
      <c r="BG114" s="8">
        <v>7.1029100669774192E-2</v>
      </c>
      <c r="BH114" s="8">
        <v>2.947856929722097E-6</v>
      </c>
      <c r="BI114" s="8">
        <v>5.4375658434516153E-2</v>
      </c>
      <c r="BJ114" s="8">
        <v>1.0872578555914518</v>
      </c>
      <c r="BK114" s="8">
        <v>0.3995479280537097</v>
      </c>
      <c r="BL114" s="8">
        <v>0.44101972289645164</v>
      </c>
    </row>
    <row r="115" spans="1:64" x14ac:dyDescent="0.25">
      <c r="A115" s="7">
        <v>311811</v>
      </c>
      <c r="B115" s="7" t="s">
        <v>203</v>
      </c>
      <c r="C115" s="8">
        <f t="shared" si="18"/>
        <v>0.12771409017800001</v>
      </c>
      <c r="D115" s="8">
        <f t="shared" si="19"/>
        <v>1.9429950385500001E-2</v>
      </c>
      <c r="E115" s="8">
        <f t="shared" si="20"/>
        <v>5.1460220286600002E-2</v>
      </c>
      <c r="F115" s="8">
        <f t="shared" si="21"/>
        <v>4.52240669331E-2</v>
      </c>
      <c r="G115" s="8">
        <f t="shared" si="22"/>
        <v>7.7179106630300004E-3</v>
      </c>
      <c r="H115" s="8">
        <f t="shared" si="23"/>
        <v>1.5004700640900001E-2</v>
      </c>
      <c r="I115" s="8">
        <f t="shared" si="24"/>
        <v>0.15813287094600001</v>
      </c>
      <c r="J115" s="8">
        <f t="shared" si="25"/>
        <v>2.0101675892100001E-2</v>
      </c>
      <c r="K115" s="8">
        <f t="shared" si="26"/>
        <v>3.5218486320900001E-2</v>
      </c>
      <c r="L115" s="8">
        <f t="shared" si="27"/>
        <v>0.186223691006</v>
      </c>
      <c r="M115" s="8">
        <f t="shared" si="28"/>
        <v>2.6817445883800001E-2</v>
      </c>
      <c r="N115" s="8">
        <f t="shared" si="29"/>
        <v>9.7013764979799993E-2</v>
      </c>
      <c r="O115" s="8">
        <f t="shared" si="30"/>
        <v>0.36729832646900001</v>
      </c>
      <c r="P115" s="8">
        <f t="shared" si="31"/>
        <v>1.6665112368899999E-5</v>
      </c>
      <c r="Q115" s="8">
        <f t="shared" si="32"/>
        <v>0.28684146954599998</v>
      </c>
      <c r="R115" s="8">
        <f t="shared" si="33"/>
        <v>1.19860426085</v>
      </c>
      <c r="S115" s="8">
        <f t="shared" si="34"/>
        <v>1.06794667824</v>
      </c>
      <c r="T115" s="8">
        <f t="shared" si="35"/>
        <v>1.21345303316</v>
      </c>
      <c r="W115" s="7">
        <v>311811</v>
      </c>
      <c r="X115" s="7" t="s">
        <v>203</v>
      </c>
      <c r="Y115" s="364">
        <v>0.12771409017800001</v>
      </c>
      <c r="Z115" s="364">
        <v>1.9429950385500001E-2</v>
      </c>
      <c r="AA115" s="364">
        <v>5.1460220286600002E-2</v>
      </c>
      <c r="AB115" s="364">
        <v>4.52240669331E-2</v>
      </c>
      <c r="AC115" s="364">
        <v>7.7179106630300004E-3</v>
      </c>
      <c r="AD115" s="364">
        <v>1.5004700640900001E-2</v>
      </c>
      <c r="AE115" s="364">
        <v>0.15813287094600001</v>
      </c>
      <c r="AF115" s="364">
        <v>2.0101675892100001E-2</v>
      </c>
      <c r="AG115" s="364">
        <v>3.5218486320900001E-2</v>
      </c>
      <c r="AH115" s="364">
        <v>0.186223691006</v>
      </c>
      <c r="AI115" s="364">
        <v>2.6817445883800001E-2</v>
      </c>
      <c r="AJ115" s="364">
        <v>9.7013764979799993E-2</v>
      </c>
      <c r="AK115" s="364">
        <v>0.36729832646900001</v>
      </c>
      <c r="AL115" s="364">
        <v>1.6665112368899999E-5</v>
      </c>
      <c r="AM115" s="364">
        <v>0.28684146954599998</v>
      </c>
      <c r="AN115" s="364">
        <v>1.19860426085</v>
      </c>
      <c r="AO115" s="364">
        <v>1.06794667824</v>
      </c>
      <c r="AP115" s="364">
        <v>1.21345303316</v>
      </c>
      <c r="AS115" s="7">
        <v>311811</v>
      </c>
      <c r="AT115" s="7" t="s">
        <v>203</v>
      </c>
      <c r="AU115" s="8">
        <v>0.15230492845373547</v>
      </c>
      <c r="AV115" s="8">
        <v>3.5256902685432259E-2</v>
      </c>
      <c r="AW115" s="8">
        <v>0.12621253190117421</v>
      </c>
      <c r="AX115" s="8">
        <v>8.4828865844203225E-2</v>
      </c>
      <c r="AY115" s="8">
        <v>2.3318717932276935E-2</v>
      </c>
      <c r="AZ115" s="8">
        <v>6.7884748959564506E-2</v>
      </c>
      <c r="BA115" s="8">
        <v>0.19354711582252906</v>
      </c>
      <c r="BB115" s="8">
        <v>4.2405729491866113E-2</v>
      </c>
      <c r="BC115" s="8">
        <v>0.12906996405500648</v>
      </c>
      <c r="BD115" s="8">
        <v>0.22786440053727433</v>
      </c>
      <c r="BE115" s="8">
        <v>5.2383416384790327E-2</v>
      </c>
      <c r="BF115" s="8">
        <v>0.21483687133010004</v>
      </c>
      <c r="BG115" s="8">
        <v>0.33767754767411295</v>
      </c>
      <c r="BH115" s="8">
        <v>9.676366002529357E-6</v>
      </c>
      <c r="BI115" s="8">
        <v>0.26370775524241913</v>
      </c>
      <c r="BJ115" s="8">
        <v>1.3137727501369356</v>
      </c>
      <c r="BK115" s="8">
        <v>1.0953871714456449</v>
      </c>
      <c r="BL115" s="8">
        <v>1.2843760351764515</v>
      </c>
    </row>
    <row r="116" spans="1:64" x14ac:dyDescent="0.25">
      <c r="A116" s="7">
        <v>311812</v>
      </c>
      <c r="B116" s="7" t="s">
        <v>204</v>
      </c>
      <c r="C116" s="8">
        <f t="shared" si="18"/>
        <v>0.12756442915499999</v>
      </c>
      <c r="D116" s="8">
        <f t="shared" si="19"/>
        <v>1.9402215944799999E-2</v>
      </c>
      <c r="E116" s="8">
        <f t="shared" si="20"/>
        <v>5.5670504358999999E-2</v>
      </c>
      <c r="F116" s="8">
        <f t="shared" si="21"/>
        <v>4.63663819826E-2</v>
      </c>
      <c r="G116" s="8">
        <f t="shared" si="22"/>
        <v>7.9015687219200006E-3</v>
      </c>
      <c r="H116" s="8">
        <f t="shared" si="23"/>
        <v>1.75855232546E-2</v>
      </c>
      <c r="I116" s="8">
        <f t="shared" si="24"/>
        <v>0.15856301353300001</v>
      </c>
      <c r="J116" s="8">
        <f t="shared" si="25"/>
        <v>2.0133175529999998E-2</v>
      </c>
      <c r="K116" s="8">
        <f t="shared" si="26"/>
        <v>4.01863179641E-2</v>
      </c>
      <c r="L116" s="8">
        <f t="shared" si="27"/>
        <v>0.18607041023500001</v>
      </c>
      <c r="M116" s="8">
        <f t="shared" si="28"/>
        <v>2.6787655373499999E-2</v>
      </c>
      <c r="N116" s="8">
        <f t="shared" si="29"/>
        <v>0.103559738577</v>
      </c>
      <c r="O116" s="8">
        <f t="shared" si="30"/>
        <v>0.36727679362999999</v>
      </c>
      <c r="P116" s="8">
        <f t="shared" si="31"/>
        <v>1.62644300022E-5</v>
      </c>
      <c r="Q116" s="8">
        <f t="shared" si="32"/>
        <v>0.28600465688600002</v>
      </c>
      <c r="R116" s="8">
        <f t="shared" si="33"/>
        <v>1.2026371494600001</v>
      </c>
      <c r="S116" s="8">
        <f t="shared" si="34"/>
        <v>1.0718534739600001</v>
      </c>
      <c r="T116" s="8">
        <f t="shared" si="35"/>
        <v>1.21888250703</v>
      </c>
      <c r="W116" s="7">
        <v>311812</v>
      </c>
      <c r="X116" s="7" t="s">
        <v>204</v>
      </c>
      <c r="Y116" s="364">
        <v>0.12756442915499999</v>
      </c>
      <c r="Z116" s="364">
        <v>1.9402215944799999E-2</v>
      </c>
      <c r="AA116" s="364">
        <v>5.5670504358999999E-2</v>
      </c>
      <c r="AB116" s="364">
        <v>4.63663819826E-2</v>
      </c>
      <c r="AC116" s="364">
        <v>7.9015687219200006E-3</v>
      </c>
      <c r="AD116" s="364">
        <v>1.75855232546E-2</v>
      </c>
      <c r="AE116" s="364">
        <v>0.15856301353300001</v>
      </c>
      <c r="AF116" s="364">
        <v>2.0133175529999998E-2</v>
      </c>
      <c r="AG116" s="364">
        <v>4.01863179641E-2</v>
      </c>
      <c r="AH116" s="364">
        <v>0.18607041023500001</v>
      </c>
      <c r="AI116" s="364">
        <v>2.6787655373499999E-2</v>
      </c>
      <c r="AJ116" s="364">
        <v>0.103559738577</v>
      </c>
      <c r="AK116" s="364">
        <v>0.36727679362999999</v>
      </c>
      <c r="AL116" s="364">
        <v>1.62644300022E-5</v>
      </c>
      <c r="AM116" s="364">
        <v>0.28600465688600002</v>
      </c>
      <c r="AN116" s="364">
        <v>1.2026371494600001</v>
      </c>
      <c r="AO116" s="364">
        <v>1.0718534739600001</v>
      </c>
      <c r="AP116" s="364">
        <v>1.21888250703</v>
      </c>
      <c r="AS116" s="7">
        <v>311812</v>
      </c>
      <c r="AT116" s="7" t="s">
        <v>204</v>
      </c>
      <c r="AU116" s="8">
        <v>0.14430005374820801</v>
      </c>
      <c r="AV116" s="8">
        <v>3.3854019978450008E-2</v>
      </c>
      <c r="AW116" s="8">
        <v>0.12254990342770646</v>
      </c>
      <c r="AX116" s="8">
        <v>0.1155833789126242</v>
      </c>
      <c r="AY116" s="8">
        <v>3.3036129124793388E-2</v>
      </c>
      <c r="AZ116" s="8">
        <v>9.8787174375987122E-2</v>
      </c>
      <c r="BA116" s="8">
        <v>0.18523867672187255</v>
      </c>
      <c r="BB116" s="8">
        <v>4.103759768737901E-2</v>
      </c>
      <c r="BC116" s="8">
        <v>0.1262078202278871</v>
      </c>
      <c r="BD116" s="8">
        <v>0.2163480529867903</v>
      </c>
      <c r="BE116" s="8">
        <v>5.0371776413279029E-2</v>
      </c>
      <c r="BF116" s="8">
        <v>0.20852688617409676</v>
      </c>
      <c r="BG116" s="8">
        <v>0.31396316895370968</v>
      </c>
      <c r="BH116" s="8">
        <v>7.4933753897569337E-6</v>
      </c>
      <c r="BI116" s="8">
        <v>0.24448770163203223</v>
      </c>
      <c r="BJ116" s="8">
        <v>1.3007039771541935</v>
      </c>
      <c r="BK116" s="8">
        <v>1.1022486178977422</v>
      </c>
      <c r="BL116" s="8">
        <v>1.2073228043145161</v>
      </c>
    </row>
    <row r="117" spans="1:64" x14ac:dyDescent="0.25">
      <c r="A117" s="7">
        <v>311813</v>
      </c>
      <c r="B117" s="7" t="s">
        <v>205</v>
      </c>
      <c r="C117" s="8">
        <f t="shared" si="18"/>
        <v>4.9728994542048391E-2</v>
      </c>
      <c r="D117" s="8">
        <f t="shared" si="19"/>
        <v>1.4174095614227422E-2</v>
      </c>
      <c r="E117" s="8">
        <f t="shared" si="20"/>
        <v>4.4425349595124182E-2</v>
      </c>
      <c r="F117" s="8">
        <f t="shared" si="21"/>
        <v>4.7652940803130643E-2</v>
      </c>
      <c r="G117" s="8">
        <f t="shared" si="22"/>
        <v>1.6350151127446449E-2</v>
      </c>
      <c r="H117" s="8">
        <f t="shared" si="23"/>
        <v>4.5502778734870977E-2</v>
      </c>
      <c r="I117" s="8">
        <f t="shared" si="24"/>
        <v>6.3927552802854837E-2</v>
      </c>
      <c r="J117" s="8">
        <f t="shared" si="25"/>
        <v>1.7682258119456454E-2</v>
      </c>
      <c r="K117" s="8">
        <f t="shared" si="26"/>
        <v>4.7455344863117747E-2</v>
      </c>
      <c r="L117" s="8">
        <f t="shared" si="27"/>
        <v>7.466571663512904E-2</v>
      </c>
      <c r="M117" s="8">
        <f t="shared" si="28"/>
        <v>2.1489722975624195E-2</v>
      </c>
      <c r="N117" s="8">
        <f t="shared" si="29"/>
        <v>7.4436767251612912E-2</v>
      </c>
      <c r="O117" s="8">
        <f t="shared" si="30"/>
        <v>8.2926384534532244E-2</v>
      </c>
      <c r="P117" s="8">
        <f t="shared" si="31"/>
        <v>1.3776365865379033E-6</v>
      </c>
      <c r="Q117" s="8">
        <f t="shared" si="32"/>
        <v>6.4970779468435463E-2</v>
      </c>
      <c r="R117" s="8">
        <f t="shared" si="33"/>
        <v>1</v>
      </c>
      <c r="S117" s="8">
        <f t="shared" si="34"/>
        <v>0.3353123222785484</v>
      </c>
      <c r="T117" s="8">
        <f t="shared" si="35"/>
        <v>0.35487160739854834</v>
      </c>
      <c r="W117" s="7">
        <v>311813</v>
      </c>
      <c r="X117" s="7" t="s">
        <v>205</v>
      </c>
      <c r="Y117" s="364">
        <v>0</v>
      </c>
      <c r="Z117" s="364">
        <v>0</v>
      </c>
      <c r="AA117" s="364">
        <v>0</v>
      </c>
      <c r="AB117" s="364">
        <v>0</v>
      </c>
      <c r="AC117" s="364">
        <v>0</v>
      </c>
      <c r="AD117" s="364">
        <v>0</v>
      </c>
      <c r="AE117" s="364">
        <v>0</v>
      </c>
      <c r="AF117" s="364">
        <v>0</v>
      </c>
      <c r="AG117" s="364">
        <v>0</v>
      </c>
      <c r="AH117" s="364">
        <v>0</v>
      </c>
      <c r="AI117" s="364">
        <v>0</v>
      </c>
      <c r="AJ117" s="364">
        <v>0</v>
      </c>
      <c r="AK117" s="364">
        <v>0</v>
      </c>
      <c r="AL117" s="364">
        <v>0</v>
      </c>
      <c r="AM117" s="364">
        <v>0</v>
      </c>
      <c r="AN117" s="364">
        <v>1</v>
      </c>
      <c r="AO117" s="364">
        <v>0</v>
      </c>
      <c r="AP117" s="364">
        <v>0</v>
      </c>
      <c r="AS117" s="7">
        <v>311813</v>
      </c>
      <c r="AT117" s="7" t="s">
        <v>205</v>
      </c>
      <c r="AU117" s="8">
        <v>4.9728994542048391E-2</v>
      </c>
      <c r="AV117" s="8">
        <v>1.4174095614227422E-2</v>
      </c>
      <c r="AW117" s="8">
        <v>4.4425349595124182E-2</v>
      </c>
      <c r="AX117" s="8">
        <v>4.7652940803130643E-2</v>
      </c>
      <c r="AY117" s="8">
        <v>1.6350151127446449E-2</v>
      </c>
      <c r="AZ117" s="8">
        <v>4.5502778734870977E-2</v>
      </c>
      <c r="BA117" s="8">
        <v>6.3927552802854837E-2</v>
      </c>
      <c r="BB117" s="8">
        <v>1.7682258119456454E-2</v>
      </c>
      <c r="BC117" s="8">
        <v>4.7455344863117747E-2</v>
      </c>
      <c r="BD117" s="8">
        <v>7.466571663512904E-2</v>
      </c>
      <c r="BE117" s="8">
        <v>2.1489722975624195E-2</v>
      </c>
      <c r="BF117" s="8">
        <v>7.4436767251612912E-2</v>
      </c>
      <c r="BG117" s="8">
        <v>8.2926384534532244E-2</v>
      </c>
      <c r="BH117" s="8">
        <v>1.3776365865379033E-6</v>
      </c>
      <c r="BI117" s="8">
        <v>6.4970779468435463E-2</v>
      </c>
      <c r="BJ117" s="8">
        <v>1.1083268268482258</v>
      </c>
      <c r="BK117" s="8">
        <v>0.3353123222785484</v>
      </c>
      <c r="BL117" s="8">
        <v>0.35487160739854834</v>
      </c>
    </row>
    <row r="118" spans="1:64" x14ac:dyDescent="0.25">
      <c r="A118" s="7">
        <v>311821</v>
      </c>
      <c r="B118" s="7" t="s">
        <v>206</v>
      </c>
      <c r="C118" s="8">
        <f t="shared" si="18"/>
        <v>0.109517880262</v>
      </c>
      <c r="D118" s="8">
        <f t="shared" si="19"/>
        <v>1.8916661328399999E-2</v>
      </c>
      <c r="E118" s="8">
        <f t="shared" si="20"/>
        <v>6.3252452633100004E-2</v>
      </c>
      <c r="F118" s="8">
        <f t="shared" si="21"/>
        <v>0.193537844465</v>
      </c>
      <c r="G118" s="8">
        <f t="shared" si="22"/>
        <v>4.0191349016299997E-2</v>
      </c>
      <c r="H118" s="8">
        <f t="shared" si="23"/>
        <v>7.7690601899600004E-2</v>
      </c>
      <c r="I118" s="8">
        <f t="shared" si="24"/>
        <v>0.18995761654000001</v>
      </c>
      <c r="J118" s="8">
        <f t="shared" si="25"/>
        <v>2.98094726064E-2</v>
      </c>
      <c r="K118" s="8">
        <f t="shared" si="26"/>
        <v>5.17601331513E-2</v>
      </c>
      <c r="L118" s="8">
        <f t="shared" si="27"/>
        <v>0.16446285680200001</v>
      </c>
      <c r="M118" s="8">
        <f t="shared" si="28"/>
        <v>2.7453080552600002E-2</v>
      </c>
      <c r="N118" s="8">
        <f t="shared" si="29"/>
        <v>0.14270288086300001</v>
      </c>
      <c r="O118" s="8">
        <f t="shared" si="30"/>
        <v>0.32835400365099998</v>
      </c>
      <c r="P118" s="8">
        <f t="shared" si="31"/>
        <v>2.8128260961100001E-6</v>
      </c>
      <c r="Q118" s="8">
        <f t="shared" si="32"/>
        <v>0.176768420609</v>
      </c>
      <c r="R118" s="8">
        <f t="shared" si="33"/>
        <v>1.1916869942199999</v>
      </c>
      <c r="S118" s="8">
        <f t="shared" si="34"/>
        <v>1.31141979538</v>
      </c>
      <c r="T118" s="8">
        <f t="shared" si="35"/>
        <v>1.2715272223</v>
      </c>
      <c r="W118" s="7">
        <v>311821</v>
      </c>
      <c r="X118" s="7" t="s">
        <v>206</v>
      </c>
      <c r="Y118" s="364">
        <v>0.109517880262</v>
      </c>
      <c r="Z118" s="364">
        <v>1.8916661328399999E-2</v>
      </c>
      <c r="AA118" s="364">
        <v>6.3252452633100004E-2</v>
      </c>
      <c r="AB118" s="364">
        <v>0.193537844465</v>
      </c>
      <c r="AC118" s="364">
        <v>4.0191349016299997E-2</v>
      </c>
      <c r="AD118" s="364">
        <v>7.7690601899600004E-2</v>
      </c>
      <c r="AE118" s="364">
        <v>0.18995761654000001</v>
      </c>
      <c r="AF118" s="364">
        <v>2.98094726064E-2</v>
      </c>
      <c r="AG118" s="364">
        <v>5.17601331513E-2</v>
      </c>
      <c r="AH118" s="364">
        <v>0.16446285680200001</v>
      </c>
      <c r="AI118" s="364">
        <v>2.7453080552600002E-2</v>
      </c>
      <c r="AJ118" s="364">
        <v>0.14270288086300001</v>
      </c>
      <c r="AK118" s="364">
        <v>0.32835400365099998</v>
      </c>
      <c r="AL118" s="364">
        <v>2.8128260961100001E-6</v>
      </c>
      <c r="AM118" s="364">
        <v>0.176768420609</v>
      </c>
      <c r="AN118" s="364">
        <v>1.1916869942199999</v>
      </c>
      <c r="AO118" s="364">
        <v>1.31141979538</v>
      </c>
      <c r="AP118" s="364">
        <v>1.2715272223</v>
      </c>
      <c r="AS118" s="7">
        <v>311821</v>
      </c>
      <c r="AT118" s="7" t="s">
        <v>206</v>
      </c>
      <c r="AU118" s="8">
        <v>6.1839982409441933E-2</v>
      </c>
      <c r="AV118" s="8">
        <v>1.7352026036520966E-2</v>
      </c>
      <c r="AW118" s="8">
        <v>6.0580427256629037E-2</v>
      </c>
      <c r="AX118" s="8">
        <v>8.5229687704064527E-2</v>
      </c>
      <c r="AY118" s="8">
        <v>3.0841517619438704E-2</v>
      </c>
      <c r="AZ118" s="8">
        <v>7.8770126501849988E-2</v>
      </c>
      <c r="BA118" s="8">
        <v>0.11834885924530644</v>
      </c>
      <c r="BB118" s="8">
        <v>3.4655646911417738E-2</v>
      </c>
      <c r="BC118" s="8">
        <v>9.1596703147759667E-2</v>
      </c>
      <c r="BD118" s="8">
        <v>0.10010968973406452</v>
      </c>
      <c r="BE118" s="8">
        <v>2.9145033328770966E-2</v>
      </c>
      <c r="BF118" s="8">
        <v>0.11934370825238709</v>
      </c>
      <c r="BG118" s="8">
        <v>0.1112174205325807</v>
      </c>
      <c r="BH118" s="8">
        <v>1.0834520429595164E-6</v>
      </c>
      <c r="BI118" s="8">
        <v>5.9873684067419379E-2</v>
      </c>
      <c r="BJ118" s="8">
        <v>1.1397740486056454</v>
      </c>
      <c r="BK118" s="8">
        <v>0.53355100924483867</v>
      </c>
      <c r="BL118" s="8">
        <v>0.58331088672387099</v>
      </c>
    </row>
    <row r="119" spans="1:64" x14ac:dyDescent="0.25">
      <c r="A119" s="7">
        <v>311824</v>
      </c>
      <c r="B119" s="7" t="s">
        <v>207</v>
      </c>
      <c r="C119" s="8">
        <f t="shared" si="18"/>
        <v>6.4219062905612898E-2</v>
      </c>
      <c r="D119" s="8">
        <f t="shared" si="19"/>
        <v>1.7526499708679037E-2</v>
      </c>
      <c r="E119" s="8">
        <f t="shared" si="20"/>
        <v>6.4649290726132264E-2</v>
      </c>
      <c r="F119" s="8">
        <f t="shared" si="21"/>
        <v>6.8601912047335484E-2</v>
      </c>
      <c r="G119" s="8">
        <f t="shared" si="22"/>
        <v>2.5182576732706935E-2</v>
      </c>
      <c r="H119" s="8">
        <f t="shared" si="23"/>
        <v>6.5877782800424195E-2</v>
      </c>
      <c r="I119" s="8">
        <f t="shared" si="24"/>
        <v>0.12464228250895162</v>
      </c>
      <c r="J119" s="8">
        <f t="shared" si="25"/>
        <v>3.5251886351690333E-2</v>
      </c>
      <c r="K119" s="8">
        <f t="shared" si="26"/>
        <v>9.8249631728840353E-2</v>
      </c>
      <c r="L119" s="8">
        <f t="shared" si="27"/>
        <v>0.10381570136641935</v>
      </c>
      <c r="M119" s="8">
        <f t="shared" si="28"/>
        <v>2.9269068305456458E-2</v>
      </c>
      <c r="N119" s="8">
        <f t="shared" si="29"/>
        <v>0.12731892596211292</v>
      </c>
      <c r="O119" s="8">
        <f t="shared" si="30"/>
        <v>0.1165071202460968</v>
      </c>
      <c r="P119" s="8">
        <f t="shared" si="31"/>
        <v>2.119808128188549E-6</v>
      </c>
      <c r="Q119" s="8">
        <f t="shared" si="32"/>
        <v>6.2109949199967769E-2</v>
      </c>
      <c r="R119" s="8">
        <f t="shared" si="33"/>
        <v>1</v>
      </c>
      <c r="S119" s="8">
        <f t="shared" si="34"/>
        <v>0.51450098125725807</v>
      </c>
      <c r="T119" s="8">
        <f t="shared" si="35"/>
        <v>0.61298089736354844</v>
      </c>
      <c r="W119" s="7">
        <v>311824</v>
      </c>
      <c r="X119" s="7" t="s">
        <v>207</v>
      </c>
      <c r="Y119" s="364">
        <v>0</v>
      </c>
      <c r="Z119" s="364">
        <v>0</v>
      </c>
      <c r="AA119" s="364">
        <v>0</v>
      </c>
      <c r="AB119" s="364">
        <v>0</v>
      </c>
      <c r="AC119" s="364">
        <v>0</v>
      </c>
      <c r="AD119" s="364">
        <v>0</v>
      </c>
      <c r="AE119" s="364">
        <v>0</v>
      </c>
      <c r="AF119" s="364">
        <v>0</v>
      </c>
      <c r="AG119" s="364">
        <v>0</v>
      </c>
      <c r="AH119" s="364">
        <v>0</v>
      </c>
      <c r="AI119" s="364">
        <v>0</v>
      </c>
      <c r="AJ119" s="364">
        <v>0</v>
      </c>
      <c r="AK119" s="364">
        <v>0</v>
      </c>
      <c r="AL119" s="364">
        <v>0</v>
      </c>
      <c r="AM119" s="364">
        <v>0</v>
      </c>
      <c r="AN119" s="364">
        <v>1</v>
      </c>
      <c r="AO119" s="364">
        <v>0</v>
      </c>
      <c r="AP119" s="364">
        <v>0</v>
      </c>
      <c r="AS119" s="7">
        <v>311824</v>
      </c>
      <c r="AT119" s="7" t="s">
        <v>207</v>
      </c>
      <c r="AU119" s="8">
        <v>6.4219062905612898E-2</v>
      </c>
      <c r="AV119" s="8">
        <v>1.7526499708679037E-2</v>
      </c>
      <c r="AW119" s="8">
        <v>6.4649290726132264E-2</v>
      </c>
      <c r="AX119" s="8">
        <v>6.8601912047335484E-2</v>
      </c>
      <c r="AY119" s="8">
        <v>2.5182576732706935E-2</v>
      </c>
      <c r="AZ119" s="8">
        <v>6.5877782800424195E-2</v>
      </c>
      <c r="BA119" s="8">
        <v>0.12464228250895162</v>
      </c>
      <c r="BB119" s="8">
        <v>3.5251886351690333E-2</v>
      </c>
      <c r="BC119" s="8">
        <v>9.8249631728840353E-2</v>
      </c>
      <c r="BD119" s="8">
        <v>0.10381570136641935</v>
      </c>
      <c r="BE119" s="8">
        <v>2.9269068305456458E-2</v>
      </c>
      <c r="BF119" s="8">
        <v>0.12731892596211292</v>
      </c>
      <c r="BG119" s="8">
        <v>0.1165071202460968</v>
      </c>
      <c r="BH119" s="8">
        <v>2.119808128188549E-6</v>
      </c>
      <c r="BI119" s="8">
        <v>6.2109949199967769E-2</v>
      </c>
      <c r="BJ119" s="8">
        <v>1.146394853340484</v>
      </c>
      <c r="BK119" s="8">
        <v>0.51450098125725807</v>
      </c>
      <c r="BL119" s="8">
        <v>0.61298089736354844</v>
      </c>
    </row>
    <row r="120" spans="1:64" x14ac:dyDescent="0.25">
      <c r="A120" s="7">
        <v>311830</v>
      </c>
      <c r="B120" s="7" t="s">
        <v>208</v>
      </c>
      <c r="C120" s="8">
        <f t="shared" si="18"/>
        <v>2.9107486270887096E-2</v>
      </c>
      <c r="D120" s="8">
        <f t="shared" si="19"/>
        <v>8.5087882107064521E-3</v>
      </c>
      <c r="E120" s="8">
        <f t="shared" si="20"/>
        <v>2.7442647657690323E-2</v>
      </c>
      <c r="F120" s="8">
        <f t="shared" si="21"/>
        <v>3.2507025500156446E-2</v>
      </c>
      <c r="G120" s="8">
        <f t="shared" si="22"/>
        <v>1.2083227008332257E-2</v>
      </c>
      <c r="H120" s="8">
        <f t="shared" si="23"/>
        <v>2.7800861053790323E-2</v>
      </c>
      <c r="I120" s="8">
        <f t="shared" si="24"/>
        <v>5.5415408292241938E-2</v>
      </c>
      <c r="J120" s="8">
        <f t="shared" si="25"/>
        <v>1.6969062670491936E-2</v>
      </c>
      <c r="K120" s="8">
        <f t="shared" si="26"/>
        <v>4.2015185483370972E-2</v>
      </c>
      <c r="L120" s="8">
        <f t="shared" si="27"/>
        <v>4.7419882545709682E-2</v>
      </c>
      <c r="M120" s="8">
        <f t="shared" si="28"/>
        <v>1.4363197323200001E-2</v>
      </c>
      <c r="N120" s="8">
        <f t="shared" si="29"/>
        <v>5.3647643269080642E-2</v>
      </c>
      <c r="O120" s="8">
        <f t="shared" si="30"/>
        <v>4.7665716770903213E-2</v>
      </c>
      <c r="P120" s="8">
        <f t="shared" si="31"/>
        <v>6.0602739978983871E-7</v>
      </c>
      <c r="Q120" s="8">
        <f t="shared" si="32"/>
        <v>2.5585435803048392E-2</v>
      </c>
      <c r="R120" s="8">
        <f t="shared" si="33"/>
        <v>1</v>
      </c>
      <c r="S120" s="8">
        <f t="shared" si="34"/>
        <v>0.217552403885</v>
      </c>
      <c r="T120" s="8">
        <f t="shared" si="35"/>
        <v>0.25956094676887098</v>
      </c>
      <c r="W120" s="7">
        <v>311830</v>
      </c>
      <c r="X120" s="7" t="s">
        <v>208</v>
      </c>
      <c r="Y120" s="364">
        <v>0</v>
      </c>
      <c r="Z120" s="364">
        <v>0</v>
      </c>
      <c r="AA120" s="364">
        <v>0</v>
      </c>
      <c r="AB120" s="364">
        <v>0</v>
      </c>
      <c r="AC120" s="364">
        <v>0</v>
      </c>
      <c r="AD120" s="364">
        <v>0</v>
      </c>
      <c r="AE120" s="364">
        <v>0</v>
      </c>
      <c r="AF120" s="364">
        <v>0</v>
      </c>
      <c r="AG120" s="364">
        <v>0</v>
      </c>
      <c r="AH120" s="364">
        <v>0</v>
      </c>
      <c r="AI120" s="364">
        <v>0</v>
      </c>
      <c r="AJ120" s="364">
        <v>0</v>
      </c>
      <c r="AK120" s="364">
        <v>0</v>
      </c>
      <c r="AL120" s="364">
        <v>0</v>
      </c>
      <c r="AM120" s="364">
        <v>0</v>
      </c>
      <c r="AN120" s="364">
        <v>1</v>
      </c>
      <c r="AO120" s="364">
        <v>0</v>
      </c>
      <c r="AP120" s="364">
        <v>0</v>
      </c>
      <c r="AS120" s="7">
        <v>311830</v>
      </c>
      <c r="AT120" s="7" t="s">
        <v>208</v>
      </c>
      <c r="AU120" s="8">
        <v>2.9107486270887096E-2</v>
      </c>
      <c r="AV120" s="8">
        <v>8.5087882107064521E-3</v>
      </c>
      <c r="AW120" s="8">
        <v>2.7442647657690323E-2</v>
      </c>
      <c r="AX120" s="8">
        <v>3.2507025500156446E-2</v>
      </c>
      <c r="AY120" s="8">
        <v>1.2083227008332257E-2</v>
      </c>
      <c r="AZ120" s="8">
        <v>2.7800861053790323E-2</v>
      </c>
      <c r="BA120" s="8">
        <v>5.5415408292241938E-2</v>
      </c>
      <c r="BB120" s="8">
        <v>1.6969062670491936E-2</v>
      </c>
      <c r="BC120" s="8">
        <v>4.2015185483370972E-2</v>
      </c>
      <c r="BD120" s="8">
        <v>4.7419882545709682E-2</v>
      </c>
      <c r="BE120" s="8">
        <v>1.4363197323200001E-2</v>
      </c>
      <c r="BF120" s="8">
        <v>5.3647643269080642E-2</v>
      </c>
      <c r="BG120" s="8">
        <v>4.7665716770903213E-2</v>
      </c>
      <c r="BH120" s="8">
        <v>6.0602739978983871E-7</v>
      </c>
      <c r="BI120" s="8">
        <v>2.5585435803048392E-2</v>
      </c>
      <c r="BJ120" s="8">
        <v>1.0650589221393549</v>
      </c>
      <c r="BK120" s="8">
        <v>0.217552403885</v>
      </c>
      <c r="BL120" s="8">
        <v>0.25956094676887098</v>
      </c>
    </row>
    <row r="121" spans="1:64" x14ac:dyDescent="0.25">
      <c r="A121" s="7">
        <v>311911</v>
      </c>
      <c r="B121" s="7" t="s">
        <v>209</v>
      </c>
      <c r="C121" s="8">
        <f t="shared" si="18"/>
        <v>7.5692390647527419E-2</v>
      </c>
      <c r="D121" s="8">
        <f t="shared" si="19"/>
        <v>1.8184251660029033E-2</v>
      </c>
      <c r="E121" s="8">
        <f t="shared" si="20"/>
        <v>8.6388121347137081E-2</v>
      </c>
      <c r="F121" s="8">
        <f t="shared" si="21"/>
        <v>0.12982058806201616</v>
      </c>
      <c r="G121" s="8">
        <f t="shared" si="22"/>
        <v>4.6798877420211278E-2</v>
      </c>
      <c r="H121" s="8">
        <f t="shared" si="23"/>
        <v>0.11845195459334355</v>
      </c>
      <c r="I121" s="8">
        <f t="shared" si="24"/>
        <v>0.25025700129411288</v>
      </c>
      <c r="J121" s="8">
        <f t="shared" si="25"/>
        <v>7.0173475076559674E-2</v>
      </c>
      <c r="K121" s="8">
        <f t="shared" si="26"/>
        <v>0.20426993912862904</v>
      </c>
      <c r="L121" s="8">
        <f t="shared" si="27"/>
        <v>0.11937555649562903</v>
      </c>
      <c r="M121" s="8">
        <f t="shared" si="28"/>
        <v>3.0337057317262904E-2</v>
      </c>
      <c r="N121" s="8">
        <f t="shared" si="29"/>
        <v>0.17879420026453222</v>
      </c>
      <c r="O121" s="8">
        <f t="shared" si="30"/>
        <v>0.16116810826029029</v>
      </c>
      <c r="P121" s="8">
        <f t="shared" si="31"/>
        <v>2.6307946462185325E-6</v>
      </c>
      <c r="Q121" s="8">
        <f t="shared" si="32"/>
        <v>4.4084094568395134E-2</v>
      </c>
      <c r="R121" s="8">
        <f t="shared" si="33"/>
        <v>1</v>
      </c>
      <c r="S121" s="8">
        <f t="shared" si="34"/>
        <v>0.77894077491419378</v>
      </c>
      <c r="T121" s="8">
        <f t="shared" si="35"/>
        <v>1.0085713832412904</v>
      </c>
      <c r="W121" s="7">
        <v>311911</v>
      </c>
      <c r="X121" s="7" t="s">
        <v>209</v>
      </c>
      <c r="Y121" s="364">
        <v>0</v>
      </c>
      <c r="Z121" s="364">
        <v>0</v>
      </c>
      <c r="AA121" s="364">
        <v>0</v>
      </c>
      <c r="AB121" s="364">
        <v>0</v>
      </c>
      <c r="AC121" s="364">
        <v>0</v>
      </c>
      <c r="AD121" s="364">
        <v>0</v>
      </c>
      <c r="AE121" s="364">
        <v>0</v>
      </c>
      <c r="AF121" s="364">
        <v>0</v>
      </c>
      <c r="AG121" s="364">
        <v>0</v>
      </c>
      <c r="AH121" s="364">
        <v>0</v>
      </c>
      <c r="AI121" s="364">
        <v>0</v>
      </c>
      <c r="AJ121" s="364">
        <v>0</v>
      </c>
      <c r="AK121" s="364">
        <v>0</v>
      </c>
      <c r="AL121" s="364">
        <v>0</v>
      </c>
      <c r="AM121" s="364">
        <v>0</v>
      </c>
      <c r="AN121" s="364">
        <v>1</v>
      </c>
      <c r="AO121" s="364">
        <v>0</v>
      </c>
      <c r="AP121" s="364">
        <v>0</v>
      </c>
      <c r="AS121" s="7">
        <v>311911</v>
      </c>
      <c r="AT121" s="7" t="s">
        <v>209</v>
      </c>
      <c r="AU121" s="8">
        <v>7.5692390647527419E-2</v>
      </c>
      <c r="AV121" s="8">
        <v>1.8184251660029033E-2</v>
      </c>
      <c r="AW121" s="8">
        <v>8.6388121347137081E-2</v>
      </c>
      <c r="AX121" s="8">
        <v>0.12982058806201616</v>
      </c>
      <c r="AY121" s="8">
        <v>4.6798877420211278E-2</v>
      </c>
      <c r="AZ121" s="8">
        <v>0.11845195459334355</v>
      </c>
      <c r="BA121" s="8">
        <v>0.25025700129411288</v>
      </c>
      <c r="BB121" s="8">
        <v>7.0173475076559674E-2</v>
      </c>
      <c r="BC121" s="8">
        <v>0.20426993912862904</v>
      </c>
      <c r="BD121" s="8">
        <v>0.11937555649562903</v>
      </c>
      <c r="BE121" s="8">
        <v>3.0337057317262904E-2</v>
      </c>
      <c r="BF121" s="8">
        <v>0.17879420026453222</v>
      </c>
      <c r="BG121" s="8">
        <v>0.16116810826029029</v>
      </c>
      <c r="BH121" s="8">
        <v>2.6307946462185325E-6</v>
      </c>
      <c r="BI121" s="8">
        <v>4.4084094568395134E-2</v>
      </c>
      <c r="BJ121" s="8">
        <v>1.1802647636543548</v>
      </c>
      <c r="BK121" s="8">
        <v>0.77894077491419378</v>
      </c>
      <c r="BL121" s="8">
        <v>1.0085713832412904</v>
      </c>
    </row>
    <row r="122" spans="1:64" x14ac:dyDescent="0.25">
      <c r="A122" s="7">
        <v>311919</v>
      </c>
      <c r="B122" s="7" t="s">
        <v>210</v>
      </c>
      <c r="C122" s="8">
        <f t="shared" si="18"/>
        <v>0.10593557898145323</v>
      </c>
      <c r="D122" s="8">
        <f t="shared" si="19"/>
        <v>2.4399392744104839E-2</v>
      </c>
      <c r="E122" s="8">
        <f t="shared" si="20"/>
        <v>0.12334209897149515</v>
      </c>
      <c r="F122" s="8">
        <f t="shared" si="21"/>
        <v>0.18719302648752253</v>
      </c>
      <c r="G122" s="8">
        <f t="shared" si="22"/>
        <v>6.4021983062613544E-2</v>
      </c>
      <c r="H122" s="8">
        <f t="shared" si="23"/>
        <v>0.17096237872189063</v>
      </c>
      <c r="I122" s="8">
        <f t="shared" si="24"/>
        <v>0.35029795041064515</v>
      </c>
      <c r="J122" s="8">
        <f t="shared" si="25"/>
        <v>9.379320288059681E-2</v>
      </c>
      <c r="K122" s="8">
        <f t="shared" si="26"/>
        <v>0.28148590791499994</v>
      </c>
      <c r="L122" s="8">
        <f t="shared" si="27"/>
        <v>0.16636610569964522</v>
      </c>
      <c r="M122" s="8">
        <f t="shared" si="28"/>
        <v>4.0542170840516117E-2</v>
      </c>
      <c r="N122" s="8">
        <f t="shared" si="29"/>
        <v>0.25716333487067744</v>
      </c>
      <c r="O122" s="8">
        <f t="shared" si="30"/>
        <v>0.2471826228054356</v>
      </c>
      <c r="P122" s="8">
        <f t="shared" si="31"/>
        <v>3.4256606100053072E-6</v>
      </c>
      <c r="Q122" s="8">
        <f t="shared" si="32"/>
        <v>6.7594773204027458E-2</v>
      </c>
      <c r="R122" s="8">
        <f t="shared" si="33"/>
        <v>1</v>
      </c>
      <c r="S122" s="8">
        <f t="shared" si="34"/>
        <v>1.1641112592396772</v>
      </c>
      <c r="T122" s="8">
        <f t="shared" si="35"/>
        <v>1.4675109321745157</v>
      </c>
      <c r="W122" s="7">
        <v>311919</v>
      </c>
      <c r="X122" s="7" t="s">
        <v>210</v>
      </c>
      <c r="Y122" s="364">
        <v>0</v>
      </c>
      <c r="Z122" s="364">
        <v>0</v>
      </c>
      <c r="AA122" s="364">
        <v>0</v>
      </c>
      <c r="AB122" s="364">
        <v>0</v>
      </c>
      <c r="AC122" s="364">
        <v>0</v>
      </c>
      <c r="AD122" s="364">
        <v>0</v>
      </c>
      <c r="AE122" s="364">
        <v>0</v>
      </c>
      <c r="AF122" s="364">
        <v>0</v>
      </c>
      <c r="AG122" s="364">
        <v>0</v>
      </c>
      <c r="AH122" s="364">
        <v>0</v>
      </c>
      <c r="AI122" s="364">
        <v>0</v>
      </c>
      <c r="AJ122" s="364">
        <v>0</v>
      </c>
      <c r="AK122" s="364">
        <v>0</v>
      </c>
      <c r="AL122" s="364">
        <v>0</v>
      </c>
      <c r="AM122" s="364">
        <v>0</v>
      </c>
      <c r="AN122" s="364">
        <v>1</v>
      </c>
      <c r="AO122" s="364">
        <v>0</v>
      </c>
      <c r="AP122" s="364">
        <v>0</v>
      </c>
      <c r="AS122" s="7">
        <v>311919</v>
      </c>
      <c r="AT122" s="7" t="s">
        <v>210</v>
      </c>
      <c r="AU122" s="8">
        <v>0.10593557898145323</v>
      </c>
      <c r="AV122" s="8">
        <v>2.4399392744104839E-2</v>
      </c>
      <c r="AW122" s="8">
        <v>0.12334209897149515</v>
      </c>
      <c r="AX122" s="8">
        <v>0.18719302648752253</v>
      </c>
      <c r="AY122" s="8">
        <v>6.4021983062613544E-2</v>
      </c>
      <c r="AZ122" s="8">
        <v>0.17096237872189063</v>
      </c>
      <c r="BA122" s="8">
        <v>0.35029795041064515</v>
      </c>
      <c r="BB122" s="8">
        <v>9.379320288059681E-2</v>
      </c>
      <c r="BC122" s="8">
        <v>0.28148590791499994</v>
      </c>
      <c r="BD122" s="8">
        <v>0.16636610569964522</v>
      </c>
      <c r="BE122" s="8">
        <v>4.0542170840516117E-2</v>
      </c>
      <c r="BF122" s="8">
        <v>0.25716333487067744</v>
      </c>
      <c r="BG122" s="8">
        <v>0.2471826228054356</v>
      </c>
      <c r="BH122" s="8">
        <v>3.4256606100053072E-6</v>
      </c>
      <c r="BI122" s="8">
        <v>6.7594773204027458E-2</v>
      </c>
      <c r="BJ122" s="8">
        <v>1.2536754577933864</v>
      </c>
      <c r="BK122" s="8">
        <v>1.1641112592396772</v>
      </c>
      <c r="BL122" s="8">
        <v>1.4675109321745157</v>
      </c>
    </row>
    <row r="123" spans="1:64" x14ac:dyDescent="0.25">
      <c r="A123" s="7">
        <v>311920</v>
      </c>
      <c r="B123" s="7" t="s">
        <v>211</v>
      </c>
      <c r="C123" s="8">
        <f t="shared" si="18"/>
        <v>0.141520182829</v>
      </c>
      <c r="D123" s="8">
        <f t="shared" si="19"/>
        <v>1.9984090590399999E-2</v>
      </c>
      <c r="E123" s="8">
        <f t="shared" si="20"/>
        <v>6.2089590618300002E-2</v>
      </c>
      <c r="F123" s="8">
        <f t="shared" si="21"/>
        <v>0.16563763834799999</v>
      </c>
      <c r="G123" s="8">
        <f t="shared" si="22"/>
        <v>4.1222264846499997E-2</v>
      </c>
      <c r="H123" s="8">
        <f t="shared" si="23"/>
        <v>5.3083977959099998E-2</v>
      </c>
      <c r="I123" s="8">
        <f t="shared" si="24"/>
        <v>0.29689450402799999</v>
      </c>
      <c r="J123" s="8">
        <f t="shared" si="25"/>
        <v>5.12298408602E-2</v>
      </c>
      <c r="K123" s="8">
        <f t="shared" si="26"/>
        <v>6.3500020645100005E-2</v>
      </c>
      <c r="L123" s="8">
        <f t="shared" si="27"/>
        <v>0.248744933916</v>
      </c>
      <c r="M123" s="8">
        <f t="shared" si="28"/>
        <v>4.0016623574699997E-2</v>
      </c>
      <c r="N123" s="8">
        <f t="shared" si="29"/>
        <v>0.171907979012</v>
      </c>
      <c r="O123" s="8">
        <f t="shared" si="30"/>
        <v>0.2716997545</v>
      </c>
      <c r="P123" s="8">
        <f t="shared" si="31"/>
        <v>3.7428834762600001E-6</v>
      </c>
      <c r="Q123" s="8">
        <f t="shared" si="32"/>
        <v>0.13068129262100001</v>
      </c>
      <c r="R123" s="8">
        <f t="shared" si="33"/>
        <v>1.2235938640399999</v>
      </c>
      <c r="S123" s="8">
        <f t="shared" si="34"/>
        <v>1.2599438811499999</v>
      </c>
      <c r="T123" s="8">
        <f t="shared" si="35"/>
        <v>1.41162436553</v>
      </c>
      <c r="W123" s="7">
        <v>311920</v>
      </c>
      <c r="X123" s="7" t="s">
        <v>211</v>
      </c>
      <c r="Y123" s="364">
        <v>0.141520182829</v>
      </c>
      <c r="Z123" s="364">
        <v>1.9984090590399999E-2</v>
      </c>
      <c r="AA123" s="364">
        <v>6.2089590618300002E-2</v>
      </c>
      <c r="AB123" s="364">
        <v>0.16563763834799999</v>
      </c>
      <c r="AC123" s="364">
        <v>4.1222264846499997E-2</v>
      </c>
      <c r="AD123" s="364">
        <v>5.3083977959099998E-2</v>
      </c>
      <c r="AE123" s="364">
        <v>0.29689450402799999</v>
      </c>
      <c r="AF123" s="364">
        <v>5.12298408602E-2</v>
      </c>
      <c r="AG123" s="364">
        <v>6.3500020645100005E-2</v>
      </c>
      <c r="AH123" s="364">
        <v>0.248744933916</v>
      </c>
      <c r="AI123" s="364">
        <v>4.0016623574699997E-2</v>
      </c>
      <c r="AJ123" s="364">
        <v>0.171907979012</v>
      </c>
      <c r="AK123" s="364">
        <v>0.2716997545</v>
      </c>
      <c r="AL123" s="364">
        <v>3.7428834762600001E-6</v>
      </c>
      <c r="AM123" s="364">
        <v>0.13068129262100001</v>
      </c>
      <c r="AN123" s="364">
        <v>1.2235938640399999</v>
      </c>
      <c r="AO123" s="364">
        <v>1.2599438811499999</v>
      </c>
      <c r="AP123" s="364">
        <v>1.41162436553</v>
      </c>
      <c r="AS123" s="7">
        <v>311920</v>
      </c>
      <c r="AT123" s="7" t="s">
        <v>211</v>
      </c>
      <c r="AU123" s="8">
        <v>0.13150000079456614</v>
      </c>
      <c r="AV123" s="8">
        <v>2.9424732790721938E-2</v>
      </c>
      <c r="AW123" s="8">
        <v>0.10610525509924033</v>
      </c>
      <c r="AX123" s="8">
        <v>0.23712917810872586</v>
      </c>
      <c r="AY123" s="8">
        <v>7.8244479921690632E-2</v>
      </c>
      <c r="AZ123" s="8">
        <v>0.17033074719517266</v>
      </c>
      <c r="BA123" s="8">
        <v>0.28975679364670964</v>
      </c>
      <c r="BB123" s="8">
        <v>7.8950064488030658E-2</v>
      </c>
      <c r="BC123" s="8">
        <v>0.19335212730543228</v>
      </c>
      <c r="BD123" s="8">
        <v>0.24200642702969352</v>
      </c>
      <c r="BE123" s="8">
        <v>6.0022524741558052E-2</v>
      </c>
      <c r="BF123" s="8">
        <v>0.26167561997233862</v>
      </c>
      <c r="BG123" s="8">
        <v>0.21911271712096783</v>
      </c>
      <c r="BH123" s="8">
        <v>2.7517891393592908E-6</v>
      </c>
      <c r="BI123" s="8">
        <v>0.10538904440624203</v>
      </c>
      <c r="BJ123" s="8">
        <v>1.2670332144909677</v>
      </c>
      <c r="BK123" s="8">
        <v>1.2921576310329024</v>
      </c>
      <c r="BL123" s="8">
        <v>1.3685089854401613</v>
      </c>
    </row>
    <row r="124" spans="1:64" x14ac:dyDescent="0.25">
      <c r="A124" s="7">
        <v>311930</v>
      </c>
      <c r="B124" s="7" t="s">
        <v>212</v>
      </c>
      <c r="C124" s="8">
        <f t="shared" si="18"/>
        <v>6.759990195825967E-2</v>
      </c>
      <c r="D124" s="8">
        <f t="shared" si="19"/>
        <v>1.8306136314512902E-2</v>
      </c>
      <c r="E124" s="8">
        <f t="shared" si="20"/>
        <v>0.12077952159151453</v>
      </c>
      <c r="F124" s="8">
        <f t="shared" si="21"/>
        <v>0.10410196983123389</v>
      </c>
      <c r="G124" s="8">
        <f t="shared" si="22"/>
        <v>3.8774104695855162E-2</v>
      </c>
      <c r="H124" s="8">
        <f t="shared" si="23"/>
        <v>0.1508305134657919</v>
      </c>
      <c r="I124" s="8">
        <f t="shared" si="24"/>
        <v>0.11813519961919353</v>
      </c>
      <c r="J124" s="8">
        <f t="shared" si="25"/>
        <v>3.6761222356137095E-2</v>
      </c>
      <c r="K124" s="8">
        <f t="shared" si="26"/>
        <v>0.14700537489908871</v>
      </c>
      <c r="L124" s="8">
        <f t="shared" si="27"/>
        <v>7.347838366530321E-2</v>
      </c>
      <c r="M124" s="8">
        <f t="shared" si="28"/>
        <v>1.9833686625985489E-2</v>
      </c>
      <c r="N124" s="8">
        <f t="shared" si="29"/>
        <v>0.16346381929887097</v>
      </c>
      <c r="O124" s="8">
        <f t="shared" si="30"/>
        <v>0.25493383650948387</v>
      </c>
      <c r="P124" s="8">
        <f t="shared" si="31"/>
        <v>1.8722982763816133E-6</v>
      </c>
      <c r="Q124" s="8">
        <f t="shared" si="32"/>
        <v>8.9897312594322612E-2</v>
      </c>
      <c r="R124" s="8">
        <f t="shared" si="33"/>
        <v>1</v>
      </c>
      <c r="S124" s="8">
        <f t="shared" si="34"/>
        <v>0.79370497508967741</v>
      </c>
      <c r="T124" s="8">
        <f t="shared" si="35"/>
        <v>0.8019017968743547</v>
      </c>
      <c r="W124" s="7">
        <v>311930</v>
      </c>
      <c r="X124" s="7" t="s">
        <v>212</v>
      </c>
      <c r="Y124" s="364">
        <v>0</v>
      </c>
      <c r="Z124" s="364">
        <v>0</v>
      </c>
      <c r="AA124" s="364">
        <v>0</v>
      </c>
      <c r="AB124" s="364">
        <v>0</v>
      </c>
      <c r="AC124" s="364">
        <v>0</v>
      </c>
      <c r="AD124" s="364">
        <v>0</v>
      </c>
      <c r="AE124" s="364">
        <v>0</v>
      </c>
      <c r="AF124" s="364">
        <v>0</v>
      </c>
      <c r="AG124" s="364">
        <v>0</v>
      </c>
      <c r="AH124" s="364">
        <v>0</v>
      </c>
      <c r="AI124" s="364">
        <v>0</v>
      </c>
      <c r="AJ124" s="364">
        <v>0</v>
      </c>
      <c r="AK124" s="364">
        <v>0</v>
      </c>
      <c r="AL124" s="364">
        <v>0</v>
      </c>
      <c r="AM124" s="364">
        <v>0</v>
      </c>
      <c r="AN124" s="364">
        <v>1</v>
      </c>
      <c r="AO124" s="364">
        <v>0</v>
      </c>
      <c r="AP124" s="364">
        <v>0</v>
      </c>
      <c r="AS124" s="7">
        <v>311930</v>
      </c>
      <c r="AT124" s="7" t="s">
        <v>212</v>
      </c>
      <c r="AU124" s="8">
        <v>6.759990195825967E-2</v>
      </c>
      <c r="AV124" s="8">
        <v>1.8306136314512902E-2</v>
      </c>
      <c r="AW124" s="8">
        <v>0.12077952159151453</v>
      </c>
      <c r="AX124" s="8">
        <v>0.10410196983123389</v>
      </c>
      <c r="AY124" s="8">
        <v>3.8774104695855162E-2</v>
      </c>
      <c r="AZ124" s="8">
        <v>0.1508305134657919</v>
      </c>
      <c r="BA124" s="8">
        <v>0.11813519961919353</v>
      </c>
      <c r="BB124" s="8">
        <v>3.6761222356137095E-2</v>
      </c>
      <c r="BC124" s="8">
        <v>0.14700537489908871</v>
      </c>
      <c r="BD124" s="8">
        <v>7.347838366530321E-2</v>
      </c>
      <c r="BE124" s="8">
        <v>1.9833686625985489E-2</v>
      </c>
      <c r="BF124" s="8">
        <v>0.16346381929887097</v>
      </c>
      <c r="BG124" s="8">
        <v>0.25493383650948387</v>
      </c>
      <c r="BH124" s="8">
        <v>1.8722982763816133E-6</v>
      </c>
      <c r="BI124" s="8">
        <v>8.9897312594322612E-2</v>
      </c>
      <c r="BJ124" s="8">
        <v>1.2066887856709676</v>
      </c>
      <c r="BK124" s="8">
        <v>0.79370497508967741</v>
      </c>
      <c r="BL124" s="8">
        <v>0.8019017968743547</v>
      </c>
    </row>
    <row r="125" spans="1:64" x14ac:dyDescent="0.25">
      <c r="A125" s="7">
        <v>311941</v>
      </c>
      <c r="B125" s="7" t="s">
        <v>213</v>
      </c>
      <c r="C125" s="8">
        <f t="shared" si="18"/>
        <v>0.117711021262</v>
      </c>
      <c r="D125" s="8">
        <f t="shared" si="19"/>
        <v>1.8879146040199999E-2</v>
      </c>
      <c r="E125" s="8">
        <f t="shared" si="20"/>
        <v>6.7936069918899999E-2</v>
      </c>
      <c r="F125" s="8">
        <f t="shared" si="21"/>
        <v>0.13305172271900001</v>
      </c>
      <c r="G125" s="8">
        <f t="shared" si="22"/>
        <v>3.0236996899700001E-2</v>
      </c>
      <c r="H125" s="8">
        <f t="shared" si="23"/>
        <v>5.3187478701399997E-2</v>
      </c>
      <c r="I125" s="8">
        <f t="shared" si="24"/>
        <v>0.20812869789499999</v>
      </c>
      <c r="J125" s="8">
        <f t="shared" si="25"/>
        <v>3.54325640027E-2</v>
      </c>
      <c r="K125" s="8">
        <f t="shared" si="26"/>
        <v>5.6415770118099999E-2</v>
      </c>
      <c r="L125" s="8">
        <f t="shared" si="27"/>
        <v>0.17433886705099999</v>
      </c>
      <c r="M125" s="8">
        <f t="shared" si="28"/>
        <v>2.9163160292300001E-2</v>
      </c>
      <c r="N125" s="8">
        <f t="shared" si="29"/>
        <v>0.15769588604099999</v>
      </c>
      <c r="O125" s="8">
        <f t="shared" si="30"/>
        <v>0.32443468572400003</v>
      </c>
      <c r="P125" s="8">
        <f t="shared" si="31"/>
        <v>4.0757458723800003E-6</v>
      </c>
      <c r="Q125" s="8">
        <f t="shared" si="32"/>
        <v>0.160120754261</v>
      </c>
      <c r="R125" s="8">
        <f t="shared" si="33"/>
        <v>1.2045262372200001</v>
      </c>
      <c r="S125" s="8">
        <f t="shared" si="34"/>
        <v>1.2164761983200001</v>
      </c>
      <c r="T125" s="8">
        <f t="shared" si="35"/>
        <v>1.2999770320199999</v>
      </c>
      <c r="W125" s="7">
        <v>311941</v>
      </c>
      <c r="X125" s="7" t="s">
        <v>213</v>
      </c>
      <c r="Y125" s="364">
        <v>0.117711021262</v>
      </c>
      <c r="Z125" s="364">
        <v>1.8879146040199999E-2</v>
      </c>
      <c r="AA125" s="364">
        <v>6.7936069918899999E-2</v>
      </c>
      <c r="AB125" s="364">
        <v>0.13305172271900001</v>
      </c>
      <c r="AC125" s="364">
        <v>3.0236996899700001E-2</v>
      </c>
      <c r="AD125" s="364">
        <v>5.3187478701399997E-2</v>
      </c>
      <c r="AE125" s="364">
        <v>0.20812869789499999</v>
      </c>
      <c r="AF125" s="364">
        <v>3.54325640027E-2</v>
      </c>
      <c r="AG125" s="364">
        <v>5.6415770118099999E-2</v>
      </c>
      <c r="AH125" s="364">
        <v>0.17433886705099999</v>
      </c>
      <c r="AI125" s="364">
        <v>2.9163160292300001E-2</v>
      </c>
      <c r="AJ125" s="364">
        <v>0.15769588604099999</v>
      </c>
      <c r="AK125" s="364">
        <v>0.32443468572400003</v>
      </c>
      <c r="AL125" s="364">
        <v>4.0757458723800003E-6</v>
      </c>
      <c r="AM125" s="364">
        <v>0.160120754261</v>
      </c>
      <c r="AN125" s="364">
        <v>1.2045262372200001</v>
      </c>
      <c r="AO125" s="364">
        <v>1.2164761983200001</v>
      </c>
      <c r="AP125" s="364">
        <v>1.2999770320199999</v>
      </c>
      <c r="AS125" s="7">
        <v>311941</v>
      </c>
      <c r="AT125" s="7" t="s">
        <v>213</v>
      </c>
      <c r="AU125" s="8">
        <v>0.11439319674849195</v>
      </c>
      <c r="AV125" s="8">
        <v>2.6021171879835488E-2</v>
      </c>
      <c r="AW125" s="8">
        <v>0.11785908067307418</v>
      </c>
      <c r="AX125" s="8">
        <v>0.15050798750273384</v>
      </c>
      <c r="AY125" s="8">
        <v>4.697867522476807E-2</v>
      </c>
      <c r="AZ125" s="8">
        <v>0.13346526099888145</v>
      </c>
      <c r="BA125" s="8">
        <v>0.21779071245803225</v>
      </c>
      <c r="BB125" s="8">
        <v>5.6102971772932268E-2</v>
      </c>
      <c r="BC125" s="8">
        <v>0.17477599893009521</v>
      </c>
      <c r="BD125" s="8">
        <v>0.17962192652566134</v>
      </c>
      <c r="BE125" s="8">
        <v>4.3785512781719355E-2</v>
      </c>
      <c r="BF125" s="8">
        <v>0.24377250082070964</v>
      </c>
      <c r="BG125" s="8">
        <v>0.27210483226574211</v>
      </c>
      <c r="BH125" s="8">
        <v>4.6694944797478394E-6</v>
      </c>
      <c r="BI125" s="8">
        <v>0.13429382191595171</v>
      </c>
      <c r="BJ125" s="8">
        <v>1.2582750622043548</v>
      </c>
      <c r="BK125" s="8">
        <v>1.1696648269520966</v>
      </c>
      <c r="BL125" s="8">
        <v>1.2873793605799999</v>
      </c>
    </row>
    <row r="126" spans="1:64" x14ac:dyDescent="0.25">
      <c r="A126" s="7">
        <v>311942</v>
      </c>
      <c r="B126" s="7" t="s">
        <v>214</v>
      </c>
      <c r="C126" s="8">
        <f t="shared" si="18"/>
        <v>0.117669755376</v>
      </c>
      <c r="D126" s="8">
        <f t="shared" si="19"/>
        <v>1.8881423781600001E-2</v>
      </c>
      <c r="E126" s="8">
        <f t="shared" si="20"/>
        <v>6.8414599610400001E-2</v>
      </c>
      <c r="F126" s="8">
        <f t="shared" si="21"/>
        <v>0.307728808523</v>
      </c>
      <c r="G126" s="8">
        <f t="shared" si="22"/>
        <v>6.9972956427499997E-2</v>
      </c>
      <c r="H126" s="8">
        <f t="shared" si="23"/>
        <v>0.121956807372</v>
      </c>
      <c r="I126" s="8">
        <f t="shared" si="24"/>
        <v>0.21130879753699999</v>
      </c>
      <c r="J126" s="8">
        <f t="shared" si="25"/>
        <v>3.5984563990899998E-2</v>
      </c>
      <c r="K126" s="8">
        <f t="shared" si="26"/>
        <v>5.6646295993299997E-2</v>
      </c>
      <c r="L126" s="8">
        <f t="shared" si="27"/>
        <v>0.17421585229200001</v>
      </c>
      <c r="M126" s="8">
        <f t="shared" si="28"/>
        <v>2.9157528064500001E-2</v>
      </c>
      <c r="N126" s="8">
        <f t="shared" si="29"/>
        <v>0.159243473695</v>
      </c>
      <c r="O126" s="8">
        <f t="shared" si="30"/>
        <v>0.32451391106900002</v>
      </c>
      <c r="P126" s="8">
        <f t="shared" si="31"/>
        <v>1.76128594268E-6</v>
      </c>
      <c r="Q126" s="8">
        <f t="shared" si="32"/>
        <v>0.15768262842</v>
      </c>
      <c r="R126" s="8">
        <f t="shared" si="33"/>
        <v>1.2049657787700001</v>
      </c>
      <c r="S126" s="8">
        <f t="shared" si="34"/>
        <v>1.49965857232</v>
      </c>
      <c r="T126" s="8">
        <f t="shared" si="35"/>
        <v>1.30393965752</v>
      </c>
      <c r="W126" s="7">
        <v>311942</v>
      </c>
      <c r="X126" s="7" t="s">
        <v>214</v>
      </c>
      <c r="Y126" s="364">
        <v>0.117669755376</v>
      </c>
      <c r="Z126" s="364">
        <v>1.8881423781600001E-2</v>
      </c>
      <c r="AA126" s="364">
        <v>6.8414599610400001E-2</v>
      </c>
      <c r="AB126" s="364">
        <v>0.307728808523</v>
      </c>
      <c r="AC126" s="364">
        <v>6.9972956427499997E-2</v>
      </c>
      <c r="AD126" s="364">
        <v>0.121956807372</v>
      </c>
      <c r="AE126" s="364">
        <v>0.21130879753699999</v>
      </c>
      <c r="AF126" s="364">
        <v>3.5984563990899998E-2</v>
      </c>
      <c r="AG126" s="364">
        <v>5.6646295993299997E-2</v>
      </c>
      <c r="AH126" s="364">
        <v>0.17421585229200001</v>
      </c>
      <c r="AI126" s="364">
        <v>2.9157528064500001E-2</v>
      </c>
      <c r="AJ126" s="364">
        <v>0.159243473695</v>
      </c>
      <c r="AK126" s="364">
        <v>0.32451391106900002</v>
      </c>
      <c r="AL126" s="364">
        <v>1.76128594268E-6</v>
      </c>
      <c r="AM126" s="364">
        <v>0.15768262842</v>
      </c>
      <c r="AN126" s="364">
        <v>1.2049657787700001</v>
      </c>
      <c r="AO126" s="364">
        <v>1.49965857232</v>
      </c>
      <c r="AP126" s="364">
        <v>1.30393965752</v>
      </c>
      <c r="AS126" s="7">
        <v>311942</v>
      </c>
      <c r="AT126" s="7" t="s">
        <v>214</v>
      </c>
      <c r="AU126" s="8">
        <v>8.3643400815562916E-2</v>
      </c>
      <c r="AV126" s="8">
        <v>1.9935345473369358E-2</v>
      </c>
      <c r="AW126" s="8">
        <v>8.6703673373900017E-2</v>
      </c>
      <c r="AX126" s="8">
        <v>0.21539235419095157</v>
      </c>
      <c r="AY126" s="8">
        <v>7.1183344686222574E-2</v>
      </c>
      <c r="AZ126" s="8">
        <v>0.20210611346198867</v>
      </c>
      <c r="BA126" s="8">
        <v>0.16056590802193546</v>
      </c>
      <c r="BB126" s="8">
        <v>4.3996912761248383E-2</v>
      </c>
      <c r="BC126" s="8">
        <v>0.13473288548938547</v>
      </c>
      <c r="BD126" s="8">
        <v>0.13064378442859681</v>
      </c>
      <c r="BE126" s="8">
        <v>3.3677918589098382E-2</v>
      </c>
      <c r="BF126" s="8">
        <v>0.17799128766716135</v>
      </c>
      <c r="BG126" s="8">
        <v>0.183192888149629</v>
      </c>
      <c r="BH126" s="8">
        <v>1.1065245330658228E-6</v>
      </c>
      <c r="BI126" s="8">
        <v>8.9014947384838672E-2</v>
      </c>
      <c r="BJ126" s="8">
        <v>1.1902808067599999</v>
      </c>
      <c r="BK126" s="8">
        <v>1.0531963284679033</v>
      </c>
      <c r="BL126" s="8">
        <v>0.90381183530467746</v>
      </c>
    </row>
    <row r="127" spans="1:64" x14ac:dyDescent="0.25">
      <c r="A127" s="7">
        <v>311991</v>
      </c>
      <c r="B127" s="7" t="s">
        <v>215</v>
      </c>
      <c r="C127" s="8">
        <f t="shared" si="18"/>
        <v>0.16439837103999999</v>
      </c>
      <c r="D127" s="8">
        <f t="shared" si="19"/>
        <v>2.70118023549E-2</v>
      </c>
      <c r="E127" s="8">
        <f t="shared" si="20"/>
        <v>5.0069968748499998E-2</v>
      </c>
      <c r="F127" s="8">
        <f t="shared" si="21"/>
        <v>0.11110824837</v>
      </c>
      <c r="G127" s="8">
        <f t="shared" si="22"/>
        <v>2.6518751973999999E-2</v>
      </c>
      <c r="H127" s="8">
        <f t="shared" si="23"/>
        <v>3.4616949291000003E-2</v>
      </c>
      <c r="I127" s="8">
        <f t="shared" si="24"/>
        <v>0.24940483281</v>
      </c>
      <c r="J127" s="8">
        <f t="shared" si="25"/>
        <v>4.3996360776900001E-2</v>
      </c>
      <c r="K127" s="8">
        <f t="shared" si="26"/>
        <v>5.0869657436300002E-2</v>
      </c>
      <c r="L127" s="8">
        <f t="shared" si="27"/>
        <v>0.30258843992000001</v>
      </c>
      <c r="M127" s="8">
        <f t="shared" si="28"/>
        <v>5.2394398485700003E-2</v>
      </c>
      <c r="N127" s="8">
        <f t="shared" si="29"/>
        <v>0.142182444385</v>
      </c>
      <c r="O127" s="8">
        <f t="shared" si="30"/>
        <v>0.25076336951</v>
      </c>
      <c r="P127" s="8">
        <f t="shared" si="31"/>
        <v>6.2285949532900001E-6</v>
      </c>
      <c r="Q127" s="8">
        <f t="shared" si="32"/>
        <v>0.173249261608</v>
      </c>
      <c r="R127" s="8">
        <f t="shared" si="33"/>
        <v>1.2414801421399999</v>
      </c>
      <c r="S127" s="8">
        <f t="shared" si="34"/>
        <v>1.1722439496299999</v>
      </c>
      <c r="T127" s="8">
        <f t="shared" si="35"/>
        <v>1.3442708510200001</v>
      </c>
      <c r="W127" s="7">
        <v>311991</v>
      </c>
      <c r="X127" s="7" t="s">
        <v>215</v>
      </c>
      <c r="Y127" s="364">
        <v>0.16439837103999999</v>
      </c>
      <c r="Z127" s="364">
        <v>2.70118023549E-2</v>
      </c>
      <c r="AA127" s="364">
        <v>5.0069968748499998E-2</v>
      </c>
      <c r="AB127" s="364">
        <v>0.11110824837</v>
      </c>
      <c r="AC127" s="364">
        <v>2.6518751973999999E-2</v>
      </c>
      <c r="AD127" s="364">
        <v>3.4616949291000003E-2</v>
      </c>
      <c r="AE127" s="364">
        <v>0.24940483281</v>
      </c>
      <c r="AF127" s="364">
        <v>4.3996360776900001E-2</v>
      </c>
      <c r="AG127" s="364">
        <v>5.0869657436300002E-2</v>
      </c>
      <c r="AH127" s="364">
        <v>0.30258843992000001</v>
      </c>
      <c r="AI127" s="364">
        <v>5.2394398485700003E-2</v>
      </c>
      <c r="AJ127" s="364">
        <v>0.142182444385</v>
      </c>
      <c r="AK127" s="364">
        <v>0.25076336951</v>
      </c>
      <c r="AL127" s="364">
        <v>6.2285949532900001E-6</v>
      </c>
      <c r="AM127" s="364">
        <v>0.173249261608</v>
      </c>
      <c r="AN127" s="364">
        <v>1.2414801421399999</v>
      </c>
      <c r="AO127" s="364">
        <v>1.1722439496299999</v>
      </c>
      <c r="AP127" s="364">
        <v>1.3442708510200001</v>
      </c>
      <c r="AS127" s="7">
        <v>311991</v>
      </c>
      <c r="AT127" s="7" t="s">
        <v>215</v>
      </c>
      <c r="AU127" s="8">
        <v>0.14265175217072262</v>
      </c>
      <c r="AV127" s="8">
        <v>3.1797656458295152E-2</v>
      </c>
      <c r="AW127" s="8">
        <v>9.3914210933091949E-2</v>
      </c>
      <c r="AX127" s="8">
        <v>0.14256505237358841</v>
      </c>
      <c r="AY127" s="8">
        <v>4.6187489734619849E-2</v>
      </c>
      <c r="AZ127" s="8">
        <v>9.6038802369124224E-2</v>
      </c>
      <c r="BA127" s="8">
        <v>0.24170750913856462</v>
      </c>
      <c r="BB127" s="8">
        <v>6.1913845863000007E-2</v>
      </c>
      <c r="BC127" s="8">
        <v>0.14751638264919673</v>
      </c>
      <c r="BD127" s="8">
        <v>0.2832777393193065</v>
      </c>
      <c r="BE127" s="8">
        <v>6.9129125854256443E-2</v>
      </c>
      <c r="BF127" s="8">
        <v>0.24033357218440329</v>
      </c>
      <c r="BG127" s="8">
        <v>0.21031943719338736</v>
      </c>
      <c r="BH127" s="8">
        <v>7.4342440478704849E-6</v>
      </c>
      <c r="BI127" s="8">
        <v>0.14530344869019363</v>
      </c>
      <c r="BJ127" s="8">
        <v>1.2683652324650003</v>
      </c>
      <c r="BK127" s="8">
        <v>1.1235010218967738</v>
      </c>
      <c r="BL127" s="8">
        <v>1.2898490279725809</v>
      </c>
    </row>
    <row r="128" spans="1:64" x14ac:dyDescent="0.25">
      <c r="A128" s="7">
        <v>311999</v>
      </c>
      <c r="B128" s="7" t="s">
        <v>216</v>
      </c>
      <c r="C128" s="8">
        <f t="shared" si="18"/>
        <v>0.1337653286823258</v>
      </c>
      <c r="D128" s="8">
        <f t="shared" si="19"/>
        <v>2.9875783137774194E-2</v>
      </c>
      <c r="E128" s="8">
        <f t="shared" si="20"/>
        <v>9.0401361938587069E-2</v>
      </c>
      <c r="F128" s="8">
        <f t="shared" si="21"/>
        <v>0.16807153637561564</v>
      </c>
      <c r="G128" s="8">
        <f t="shared" si="22"/>
        <v>5.4938180343890662E-2</v>
      </c>
      <c r="H128" s="8">
        <f t="shared" si="23"/>
        <v>0.11594922748339839</v>
      </c>
      <c r="I128" s="8">
        <f t="shared" si="24"/>
        <v>0.22850861909862902</v>
      </c>
      <c r="J128" s="8">
        <f t="shared" si="25"/>
        <v>5.8631013716279032E-2</v>
      </c>
      <c r="K128" s="8">
        <f t="shared" si="26"/>
        <v>0.1429047825550919</v>
      </c>
      <c r="L128" s="8">
        <f t="shared" si="27"/>
        <v>0.26666361759383878</v>
      </c>
      <c r="M128" s="8">
        <f t="shared" si="28"/>
        <v>6.5158227458720963E-2</v>
      </c>
      <c r="N128" s="8">
        <f t="shared" si="29"/>
        <v>0.23096198732979031</v>
      </c>
      <c r="O128" s="8">
        <f t="shared" si="30"/>
        <v>0.20220096953037078</v>
      </c>
      <c r="P128" s="8">
        <f t="shared" si="31"/>
        <v>5.7364530252339202E-6</v>
      </c>
      <c r="Q128" s="8">
        <f t="shared" si="32"/>
        <v>0.13957919685988698</v>
      </c>
      <c r="R128" s="8">
        <f t="shared" si="33"/>
        <v>1</v>
      </c>
      <c r="S128" s="8">
        <f t="shared" si="34"/>
        <v>1.1454137829120963</v>
      </c>
      <c r="T128" s="8">
        <f t="shared" si="35"/>
        <v>1.2364976411758062</v>
      </c>
      <c r="W128" s="7">
        <v>311999</v>
      </c>
      <c r="X128" s="7" t="s">
        <v>216</v>
      </c>
      <c r="Y128" s="364">
        <v>0</v>
      </c>
      <c r="Z128" s="364">
        <v>0</v>
      </c>
      <c r="AA128" s="364">
        <v>0</v>
      </c>
      <c r="AB128" s="364">
        <v>0</v>
      </c>
      <c r="AC128" s="364">
        <v>0</v>
      </c>
      <c r="AD128" s="364">
        <v>0</v>
      </c>
      <c r="AE128" s="364">
        <v>0</v>
      </c>
      <c r="AF128" s="364">
        <v>0</v>
      </c>
      <c r="AG128" s="364">
        <v>0</v>
      </c>
      <c r="AH128" s="364">
        <v>0</v>
      </c>
      <c r="AI128" s="364">
        <v>0</v>
      </c>
      <c r="AJ128" s="364">
        <v>0</v>
      </c>
      <c r="AK128" s="364">
        <v>0</v>
      </c>
      <c r="AL128" s="364">
        <v>0</v>
      </c>
      <c r="AM128" s="364">
        <v>0</v>
      </c>
      <c r="AN128" s="364">
        <v>1</v>
      </c>
      <c r="AO128" s="364">
        <v>0</v>
      </c>
      <c r="AP128" s="364">
        <v>0</v>
      </c>
      <c r="AS128" s="7">
        <v>311999</v>
      </c>
      <c r="AT128" s="7" t="s">
        <v>216</v>
      </c>
      <c r="AU128" s="8">
        <v>0.1337653286823258</v>
      </c>
      <c r="AV128" s="8">
        <v>2.9875783137774194E-2</v>
      </c>
      <c r="AW128" s="8">
        <v>9.0401361938587069E-2</v>
      </c>
      <c r="AX128" s="8">
        <v>0.16807153637561564</v>
      </c>
      <c r="AY128" s="8">
        <v>5.4938180343890662E-2</v>
      </c>
      <c r="AZ128" s="8">
        <v>0.11594922748339839</v>
      </c>
      <c r="BA128" s="8">
        <v>0.22850861909862902</v>
      </c>
      <c r="BB128" s="8">
        <v>5.8631013716279032E-2</v>
      </c>
      <c r="BC128" s="8">
        <v>0.1429047825550919</v>
      </c>
      <c r="BD128" s="8">
        <v>0.26666361759383878</v>
      </c>
      <c r="BE128" s="8">
        <v>6.5158227458720963E-2</v>
      </c>
      <c r="BF128" s="8">
        <v>0.23096198732979031</v>
      </c>
      <c r="BG128" s="8">
        <v>0.20220096953037078</v>
      </c>
      <c r="BH128" s="8">
        <v>5.7364530252339202E-6</v>
      </c>
      <c r="BI128" s="8">
        <v>0.13957919685988698</v>
      </c>
      <c r="BJ128" s="8">
        <v>1.2540408608554838</v>
      </c>
      <c r="BK128" s="8">
        <v>1.1454137829120963</v>
      </c>
      <c r="BL128" s="8">
        <v>1.2364976411758062</v>
      </c>
    </row>
    <row r="129" spans="1:64" x14ac:dyDescent="0.25">
      <c r="A129" s="7">
        <v>312111</v>
      </c>
      <c r="B129" s="7" t="s">
        <v>217</v>
      </c>
      <c r="C129" s="8">
        <f t="shared" si="18"/>
        <v>6.5602786675667754E-2</v>
      </c>
      <c r="D129" s="8">
        <f t="shared" si="19"/>
        <v>1.6323544402583871E-2</v>
      </c>
      <c r="E129" s="8">
        <f t="shared" si="20"/>
        <v>6.7628217025022586E-2</v>
      </c>
      <c r="F129" s="8">
        <f t="shared" si="21"/>
        <v>0.13305669921409352</v>
      </c>
      <c r="G129" s="8">
        <f t="shared" si="22"/>
        <v>4.7375520764496769E-2</v>
      </c>
      <c r="H129" s="8">
        <f t="shared" si="23"/>
        <v>0.13480493775582744</v>
      </c>
      <c r="I129" s="8">
        <f t="shared" si="24"/>
        <v>0.11115248582069194</v>
      </c>
      <c r="J129" s="8">
        <f t="shared" si="25"/>
        <v>3.39042437454758E-2</v>
      </c>
      <c r="K129" s="8">
        <f t="shared" si="26"/>
        <v>0.10295643087703872</v>
      </c>
      <c r="L129" s="8">
        <f t="shared" si="27"/>
        <v>0.11543995890625806</v>
      </c>
      <c r="M129" s="8">
        <f t="shared" si="28"/>
        <v>2.9180951439258061E-2</v>
      </c>
      <c r="N129" s="8">
        <f t="shared" si="29"/>
        <v>0.14187649357961291</v>
      </c>
      <c r="O129" s="8">
        <f t="shared" si="30"/>
        <v>0.13499179717906451</v>
      </c>
      <c r="P129" s="8">
        <f t="shared" si="31"/>
        <v>1.1045340067799999E-6</v>
      </c>
      <c r="Q129" s="8">
        <f t="shared" si="32"/>
        <v>7.4909671790193519E-2</v>
      </c>
      <c r="R129" s="8">
        <f t="shared" si="33"/>
        <v>1</v>
      </c>
      <c r="S129" s="8">
        <f t="shared" si="34"/>
        <v>0.75072102870209667</v>
      </c>
      <c r="T129" s="8">
        <f t="shared" si="35"/>
        <v>0.68349541850822582</v>
      </c>
      <c r="W129" s="7">
        <v>312111</v>
      </c>
      <c r="X129" s="7" t="s">
        <v>217</v>
      </c>
      <c r="Y129" s="364">
        <v>0</v>
      </c>
      <c r="Z129" s="364">
        <v>0</v>
      </c>
      <c r="AA129" s="364">
        <v>0</v>
      </c>
      <c r="AB129" s="364">
        <v>0</v>
      </c>
      <c r="AC129" s="364">
        <v>0</v>
      </c>
      <c r="AD129" s="364">
        <v>0</v>
      </c>
      <c r="AE129" s="364">
        <v>0</v>
      </c>
      <c r="AF129" s="364">
        <v>0</v>
      </c>
      <c r="AG129" s="364">
        <v>0</v>
      </c>
      <c r="AH129" s="364">
        <v>0</v>
      </c>
      <c r="AI129" s="364">
        <v>0</v>
      </c>
      <c r="AJ129" s="364">
        <v>0</v>
      </c>
      <c r="AK129" s="364">
        <v>0</v>
      </c>
      <c r="AL129" s="364">
        <v>0</v>
      </c>
      <c r="AM129" s="364">
        <v>0</v>
      </c>
      <c r="AN129" s="364">
        <v>1</v>
      </c>
      <c r="AO129" s="364">
        <v>0</v>
      </c>
      <c r="AP129" s="364">
        <v>0</v>
      </c>
      <c r="AS129" s="7">
        <v>312111</v>
      </c>
      <c r="AT129" s="7" t="s">
        <v>217</v>
      </c>
      <c r="AU129" s="8">
        <v>6.5602786675667754E-2</v>
      </c>
      <c r="AV129" s="8">
        <v>1.6323544402583871E-2</v>
      </c>
      <c r="AW129" s="8">
        <v>6.7628217025022586E-2</v>
      </c>
      <c r="AX129" s="8">
        <v>0.13305669921409352</v>
      </c>
      <c r="AY129" s="8">
        <v>4.7375520764496769E-2</v>
      </c>
      <c r="AZ129" s="8">
        <v>0.13480493775582744</v>
      </c>
      <c r="BA129" s="8">
        <v>0.11115248582069194</v>
      </c>
      <c r="BB129" s="8">
        <v>3.39042437454758E-2</v>
      </c>
      <c r="BC129" s="8">
        <v>0.10295643087703872</v>
      </c>
      <c r="BD129" s="8">
        <v>0.11543995890625806</v>
      </c>
      <c r="BE129" s="8">
        <v>2.9180951439258061E-2</v>
      </c>
      <c r="BF129" s="8">
        <v>0.14187649357961291</v>
      </c>
      <c r="BG129" s="8">
        <v>0.13499179717906451</v>
      </c>
      <c r="BH129" s="8">
        <v>1.1045340067799999E-6</v>
      </c>
      <c r="BI129" s="8">
        <v>7.4909671790193519E-2</v>
      </c>
      <c r="BJ129" s="8">
        <v>1.1495561610069356</v>
      </c>
      <c r="BK129" s="8">
        <v>0.75072102870209667</v>
      </c>
      <c r="BL129" s="8">
        <v>0.68349541850822582</v>
      </c>
    </row>
    <row r="130" spans="1:64" x14ac:dyDescent="0.25">
      <c r="A130" s="7">
        <v>312112</v>
      </c>
      <c r="B130" s="7" t="s">
        <v>218</v>
      </c>
      <c r="C130" s="8">
        <f t="shared" si="18"/>
        <v>5.0336645158056442E-2</v>
      </c>
      <c r="D130" s="8">
        <f t="shared" si="19"/>
        <v>1.2780186169730643E-2</v>
      </c>
      <c r="E130" s="8">
        <f t="shared" si="20"/>
        <v>5.4200280550916143E-2</v>
      </c>
      <c r="F130" s="8">
        <f t="shared" si="21"/>
        <v>9.6942748321629024E-2</v>
      </c>
      <c r="G130" s="8">
        <f t="shared" si="22"/>
        <v>3.7332267804274191E-2</v>
      </c>
      <c r="H130" s="8">
        <f t="shared" si="23"/>
        <v>0.10861108150072098</v>
      </c>
      <c r="I130" s="8">
        <f t="shared" si="24"/>
        <v>8.6083000313338709E-2</v>
      </c>
      <c r="J130" s="8">
        <f t="shared" si="25"/>
        <v>2.6934186867479035E-2</v>
      </c>
      <c r="K130" s="8">
        <f t="shared" si="26"/>
        <v>8.399349013549999E-2</v>
      </c>
      <c r="L130" s="8">
        <f t="shared" si="27"/>
        <v>8.8949371566016136E-2</v>
      </c>
      <c r="M130" s="8">
        <f t="shared" si="28"/>
        <v>2.2972576329582259E-2</v>
      </c>
      <c r="N130" s="8">
        <f t="shared" si="29"/>
        <v>0.11328243854424194</v>
      </c>
      <c r="O130" s="8">
        <f t="shared" si="30"/>
        <v>9.9838505495145141E-2</v>
      </c>
      <c r="P130" s="8">
        <f t="shared" si="31"/>
        <v>7.7548196224403245E-7</v>
      </c>
      <c r="Q130" s="8">
        <f t="shared" si="32"/>
        <v>5.528274005390324E-2</v>
      </c>
      <c r="R130" s="8">
        <f t="shared" si="33"/>
        <v>1</v>
      </c>
      <c r="S130" s="8">
        <f t="shared" si="34"/>
        <v>0.56546674278790321</v>
      </c>
      <c r="T130" s="8">
        <f t="shared" si="35"/>
        <v>0.51959132247774198</v>
      </c>
      <c r="W130" s="7">
        <v>312112</v>
      </c>
      <c r="X130" s="7" t="s">
        <v>218</v>
      </c>
      <c r="Y130" s="364">
        <v>0</v>
      </c>
      <c r="Z130" s="364">
        <v>0</v>
      </c>
      <c r="AA130" s="364">
        <v>0</v>
      </c>
      <c r="AB130" s="364">
        <v>0</v>
      </c>
      <c r="AC130" s="364">
        <v>0</v>
      </c>
      <c r="AD130" s="364">
        <v>0</v>
      </c>
      <c r="AE130" s="364">
        <v>0</v>
      </c>
      <c r="AF130" s="364">
        <v>0</v>
      </c>
      <c r="AG130" s="364">
        <v>0</v>
      </c>
      <c r="AH130" s="364">
        <v>0</v>
      </c>
      <c r="AI130" s="364">
        <v>0</v>
      </c>
      <c r="AJ130" s="364">
        <v>0</v>
      </c>
      <c r="AK130" s="364">
        <v>0</v>
      </c>
      <c r="AL130" s="364">
        <v>0</v>
      </c>
      <c r="AM130" s="364">
        <v>0</v>
      </c>
      <c r="AN130" s="364">
        <v>1</v>
      </c>
      <c r="AO130" s="364">
        <v>0</v>
      </c>
      <c r="AP130" s="364">
        <v>0</v>
      </c>
      <c r="AS130" s="7">
        <v>312112</v>
      </c>
      <c r="AT130" s="7" t="s">
        <v>218</v>
      </c>
      <c r="AU130" s="8">
        <v>5.0336645158056442E-2</v>
      </c>
      <c r="AV130" s="8">
        <v>1.2780186169730643E-2</v>
      </c>
      <c r="AW130" s="8">
        <v>5.4200280550916143E-2</v>
      </c>
      <c r="AX130" s="8">
        <v>9.6942748321629024E-2</v>
      </c>
      <c r="AY130" s="8">
        <v>3.7332267804274191E-2</v>
      </c>
      <c r="AZ130" s="8">
        <v>0.10861108150072098</v>
      </c>
      <c r="BA130" s="8">
        <v>8.6083000313338709E-2</v>
      </c>
      <c r="BB130" s="8">
        <v>2.6934186867479035E-2</v>
      </c>
      <c r="BC130" s="8">
        <v>8.399349013549999E-2</v>
      </c>
      <c r="BD130" s="8">
        <v>8.8949371566016136E-2</v>
      </c>
      <c r="BE130" s="8">
        <v>2.2972576329582259E-2</v>
      </c>
      <c r="BF130" s="8">
        <v>0.11328243854424194</v>
      </c>
      <c r="BG130" s="8">
        <v>9.9838505495145141E-2</v>
      </c>
      <c r="BH130" s="8">
        <v>7.7548196224403245E-7</v>
      </c>
      <c r="BI130" s="8">
        <v>5.528274005390324E-2</v>
      </c>
      <c r="BJ130" s="8">
        <v>1.1173187247817744</v>
      </c>
      <c r="BK130" s="8">
        <v>0.56546674278790321</v>
      </c>
      <c r="BL130" s="8">
        <v>0.51959132247774198</v>
      </c>
    </row>
    <row r="131" spans="1:64" x14ac:dyDescent="0.25">
      <c r="A131" s="7">
        <v>312113</v>
      </c>
      <c r="B131" s="7" t="s">
        <v>219</v>
      </c>
      <c r="C131" s="8">
        <f t="shared" ref="C131:C194" si="36">IF(Y131=0,VLOOKUP(A131,$AS$2:$BL$948,3,FALSE),Y131)</f>
        <v>7.8840732720500004E-2</v>
      </c>
      <c r="D131" s="8">
        <f t="shared" ref="D131:D194" si="37">IF(Z131=0,VLOOKUP(A131,$AS$2:$BL$948,4,FALSE),Z131)</f>
        <v>1.06220851806E-2</v>
      </c>
      <c r="E131" s="8">
        <f t="shared" ref="E131:E194" si="38">IF(AA131=0,VLOOKUP(A131,$AS$2:$BL$948,5,FALSE),AA131)</f>
        <v>5.9367394248700002E-2</v>
      </c>
      <c r="F131" s="8">
        <f t="shared" ref="F131:F194" si="39">IF(AB131=0,VLOOKUP($A131,$AS$2:$BL$948,6,FALSE),AB131)</f>
        <v>0.125410218042</v>
      </c>
      <c r="G131" s="8">
        <f t="shared" ref="G131:G194" si="40">IF(AC131=0,VLOOKUP($A131,$AS$2:$BL$948,7,FALSE),AC131)</f>
        <v>2.8142181247299999E-2</v>
      </c>
      <c r="H131" s="8">
        <f t="shared" ref="H131:H194" si="41">IF(AD131=0,VLOOKUP($A131,$AS$2:$BL$948,8,FALSE),AD131)</f>
        <v>7.0932799099400007E-2</v>
      </c>
      <c r="I131" s="8">
        <f t="shared" ref="I131:I194" si="42">IF(AE131=0,VLOOKUP($A131,$AS$2:$BL$948,9,FALSE),AE131)</f>
        <v>0.123077449878</v>
      </c>
      <c r="J131" s="8">
        <f t="shared" ref="J131:J194" si="43">IF(AF131=0,VLOOKUP($A131,$AS$2:$BL$948,10,FALSE),AF131)</f>
        <v>2.0258236365400001E-2</v>
      </c>
      <c r="K131" s="8">
        <f t="shared" ref="K131:K194" si="44">IF(AG131=0,VLOOKUP($A131,$AS$2:$BL$948,11,FALSE),AG131)</f>
        <v>5.00369103459E-2</v>
      </c>
      <c r="L131" s="8">
        <f t="shared" ref="L131:L194" si="45">IF(AH131=0,VLOOKUP($A131,$AS$2:$BL$948,12,FALSE),AH131)</f>
        <v>0.139143998725</v>
      </c>
      <c r="M131" s="8">
        <f t="shared" ref="M131:M194" si="46">IF(AI131=0,VLOOKUP($A131,$AS$2:$BL$948,13,FALSE),AI131)</f>
        <v>1.82314341415E-2</v>
      </c>
      <c r="N131" s="8">
        <f t="shared" ref="N131:N194" si="47">IF(AJ131=0,VLOOKUP($A131,$AS$2:$BL$948,14,FALSE),AJ131)</f>
        <v>0.142096824357</v>
      </c>
      <c r="O131" s="8">
        <f t="shared" ref="O131:O194" si="48">IF(AK131=0,VLOOKUP($A131,$AS$2:$BL$948,15,FALSE),AK131)</f>
        <v>0.30981073168899997</v>
      </c>
      <c r="P131" s="8">
        <f t="shared" ref="P131:P194" si="49">IF(AL131=0,VLOOKUP($A131,$AS$2:$BL$948,16,FALSE),AL131)</f>
        <v>2.9132440113299998E-6</v>
      </c>
      <c r="Q131" s="8">
        <f t="shared" ref="Q131:Q194" si="50">IF(AM131=0,VLOOKUP($A131,$AS$2:$BL$948,17,FALSE),AM131)</f>
        <v>0.17137103855800001</v>
      </c>
      <c r="R131" s="8">
        <f t="shared" ref="R131:R194" si="51">IF(AN131=0,VLOOKUP($A131,$AS$2:$BL$948,18,FALSE),AN131)</f>
        <v>1.14883021215</v>
      </c>
      <c r="S131" s="8">
        <f t="shared" ref="S131:S194" si="52">IF(AO131=0,VLOOKUP($A131,$AS$2:$BL$948,19,FALSE),AO131)</f>
        <v>1.22448519839</v>
      </c>
      <c r="T131" s="8">
        <f t="shared" ref="T131:T194" si="53">IF(AP131=0,VLOOKUP($A131,$AS$2:$BL$948,20,FALSE),AP131)</f>
        <v>1.1933725965899999</v>
      </c>
      <c r="W131" s="7">
        <v>312113</v>
      </c>
      <c r="X131" s="7" t="s">
        <v>219</v>
      </c>
      <c r="Y131" s="364">
        <v>7.8840732720500004E-2</v>
      </c>
      <c r="Z131" s="364">
        <v>1.06220851806E-2</v>
      </c>
      <c r="AA131" s="364">
        <v>5.9367394248700002E-2</v>
      </c>
      <c r="AB131" s="364">
        <v>0.125410218042</v>
      </c>
      <c r="AC131" s="364">
        <v>2.8142181247299999E-2</v>
      </c>
      <c r="AD131" s="364">
        <v>7.0932799099400007E-2</v>
      </c>
      <c r="AE131" s="364">
        <v>0.123077449878</v>
      </c>
      <c r="AF131" s="364">
        <v>2.0258236365400001E-2</v>
      </c>
      <c r="AG131" s="364">
        <v>5.00369103459E-2</v>
      </c>
      <c r="AH131" s="364">
        <v>0.139143998725</v>
      </c>
      <c r="AI131" s="364">
        <v>1.82314341415E-2</v>
      </c>
      <c r="AJ131" s="364">
        <v>0.142096824357</v>
      </c>
      <c r="AK131" s="364">
        <v>0.30981073168899997</v>
      </c>
      <c r="AL131" s="364">
        <v>2.9132440113299998E-6</v>
      </c>
      <c r="AM131" s="364">
        <v>0.17137103855800001</v>
      </c>
      <c r="AN131" s="364">
        <v>1.14883021215</v>
      </c>
      <c r="AO131" s="364">
        <v>1.22448519839</v>
      </c>
      <c r="AP131" s="364">
        <v>1.1933725965899999</v>
      </c>
      <c r="AS131" s="7">
        <v>312113</v>
      </c>
      <c r="AT131" s="7" t="s">
        <v>219</v>
      </c>
      <c r="AU131" s="8">
        <v>4.7985232204709669E-2</v>
      </c>
      <c r="AV131" s="8">
        <v>1.244928001704516E-2</v>
      </c>
      <c r="AW131" s="8">
        <v>5.1985049525558061E-2</v>
      </c>
      <c r="AX131" s="8">
        <v>8.5063230187720953E-2</v>
      </c>
      <c r="AY131" s="8">
        <v>3.3076041556316133E-2</v>
      </c>
      <c r="AZ131" s="8">
        <v>9.4570806387079029E-2</v>
      </c>
      <c r="BA131" s="8">
        <v>8.1190429093274202E-2</v>
      </c>
      <c r="BB131" s="8">
        <v>2.6131539758270969E-2</v>
      </c>
      <c r="BC131" s="8">
        <v>8.0157116214717758E-2</v>
      </c>
      <c r="BD131" s="8">
        <v>8.484754478585485E-2</v>
      </c>
      <c r="BE131" s="8">
        <v>2.2362698039337096E-2</v>
      </c>
      <c r="BF131" s="8">
        <v>0.10871150832114515</v>
      </c>
      <c r="BG131" s="8">
        <v>9.4941825329064478E-2</v>
      </c>
      <c r="BH131" s="8">
        <v>7.5690432976516143E-7</v>
      </c>
      <c r="BI131" s="8">
        <v>5.2517398291032275E-2</v>
      </c>
      <c r="BJ131" s="8">
        <v>1.1124195617470969</v>
      </c>
      <c r="BK131" s="8">
        <v>0.51916007813112908</v>
      </c>
      <c r="BL131" s="8">
        <v>0.49393069796935474</v>
      </c>
    </row>
    <row r="132" spans="1:64" x14ac:dyDescent="0.25">
      <c r="A132" s="7">
        <v>312120</v>
      </c>
      <c r="B132" s="7" t="s">
        <v>220</v>
      </c>
      <c r="C132" s="8">
        <f t="shared" si="36"/>
        <v>9.8455776684999996E-2</v>
      </c>
      <c r="D132" s="8">
        <f t="shared" si="37"/>
        <v>1.5805695119199999E-2</v>
      </c>
      <c r="E132" s="8">
        <f t="shared" si="38"/>
        <v>9.2561708457100003E-2</v>
      </c>
      <c r="F132" s="8">
        <f t="shared" si="39"/>
        <v>0.100013118948</v>
      </c>
      <c r="G132" s="8">
        <f t="shared" si="40"/>
        <v>2.5840034830000001E-2</v>
      </c>
      <c r="H132" s="8">
        <f t="shared" si="41"/>
        <v>5.9314861720500003E-2</v>
      </c>
      <c r="I132" s="8">
        <f t="shared" si="42"/>
        <v>0.18632688014099999</v>
      </c>
      <c r="J132" s="8">
        <f t="shared" si="43"/>
        <v>3.8533274564300002E-2</v>
      </c>
      <c r="K132" s="8">
        <f t="shared" si="44"/>
        <v>9.3675522546300002E-2</v>
      </c>
      <c r="L132" s="8">
        <f t="shared" si="45"/>
        <v>0.11132421522200001</v>
      </c>
      <c r="M132" s="8">
        <f t="shared" si="46"/>
        <v>1.8880284338E-2</v>
      </c>
      <c r="N132" s="8">
        <f t="shared" si="47"/>
        <v>0.15333206344799999</v>
      </c>
      <c r="O132" s="8">
        <f t="shared" si="48"/>
        <v>0.44570690126200002</v>
      </c>
      <c r="P132" s="8">
        <f t="shared" si="49"/>
        <v>4.5148154708500001E-6</v>
      </c>
      <c r="Q132" s="8">
        <f t="shared" si="50"/>
        <v>0.13741272368499999</v>
      </c>
      <c r="R132" s="8">
        <f t="shared" si="51"/>
        <v>1.20682318026</v>
      </c>
      <c r="S132" s="8">
        <f t="shared" si="52"/>
        <v>1.1851680154999999</v>
      </c>
      <c r="T132" s="8">
        <f t="shared" si="53"/>
        <v>1.3185356772500001</v>
      </c>
      <c r="W132" s="7">
        <v>312120</v>
      </c>
      <c r="X132" s="7" t="s">
        <v>220</v>
      </c>
      <c r="Y132" s="364">
        <v>9.8455776684999996E-2</v>
      </c>
      <c r="Z132" s="364">
        <v>1.5805695119199999E-2</v>
      </c>
      <c r="AA132" s="364">
        <v>9.2561708457100003E-2</v>
      </c>
      <c r="AB132" s="364">
        <v>0.100013118948</v>
      </c>
      <c r="AC132" s="364">
        <v>2.5840034830000001E-2</v>
      </c>
      <c r="AD132" s="364">
        <v>5.9314861720500003E-2</v>
      </c>
      <c r="AE132" s="364">
        <v>0.18632688014099999</v>
      </c>
      <c r="AF132" s="364">
        <v>3.8533274564300002E-2</v>
      </c>
      <c r="AG132" s="364">
        <v>9.3675522546300002E-2</v>
      </c>
      <c r="AH132" s="364">
        <v>0.11132421522200001</v>
      </c>
      <c r="AI132" s="364">
        <v>1.8880284338E-2</v>
      </c>
      <c r="AJ132" s="364">
        <v>0.15333206344799999</v>
      </c>
      <c r="AK132" s="364">
        <v>0.44570690126200002</v>
      </c>
      <c r="AL132" s="364">
        <v>4.5148154708500001E-6</v>
      </c>
      <c r="AM132" s="364">
        <v>0.13741272368499999</v>
      </c>
      <c r="AN132" s="364">
        <v>1.20682318026</v>
      </c>
      <c r="AO132" s="364">
        <v>1.1851680154999999</v>
      </c>
      <c r="AP132" s="364">
        <v>1.3185356772500001</v>
      </c>
      <c r="AS132" s="7">
        <v>312120</v>
      </c>
      <c r="AT132" s="7" t="s">
        <v>220</v>
      </c>
      <c r="AU132" s="8">
        <v>0.12657407398962908</v>
      </c>
      <c r="AV132" s="8">
        <v>3.0055361047374191E-2</v>
      </c>
      <c r="AW132" s="8">
        <v>0.20350492054514674</v>
      </c>
      <c r="AX132" s="8">
        <v>0.19542839555133221</v>
      </c>
      <c r="AY132" s="8">
        <v>7.1156048951966144E-2</v>
      </c>
      <c r="AZ132" s="8">
        <v>0.29730972426852414</v>
      </c>
      <c r="BA132" s="8">
        <v>0.23718209144395166</v>
      </c>
      <c r="BB132" s="8">
        <v>7.4029473456541914E-2</v>
      </c>
      <c r="BC132" s="8">
        <v>0.36864864494255306</v>
      </c>
      <c r="BD132" s="8">
        <v>0.14276443311090647</v>
      </c>
      <c r="BE132" s="8">
        <v>3.6293722916195155E-2</v>
      </c>
      <c r="BF132" s="8">
        <v>0.29038683311388719</v>
      </c>
      <c r="BG132" s="8">
        <v>0.44570656732996744</v>
      </c>
      <c r="BH132" s="8">
        <v>2.733582399745645E-6</v>
      </c>
      <c r="BI132" s="8">
        <v>0.13741210802282261</v>
      </c>
      <c r="BJ132" s="8">
        <v>1.3601311297754841</v>
      </c>
      <c r="BK132" s="8">
        <v>1.563892555868226</v>
      </c>
      <c r="BL132" s="8">
        <v>1.6798618227459678</v>
      </c>
    </row>
    <row r="133" spans="1:64" x14ac:dyDescent="0.25">
      <c r="A133" s="7">
        <v>312130</v>
      </c>
      <c r="B133" s="7" t="s">
        <v>221</v>
      </c>
      <c r="C133" s="8">
        <f t="shared" si="36"/>
        <v>0.118441035912</v>
      </c>
      <c r="D133" s="8">
        <f t="shared" si="37"/>
        <v>1.9838574395099999E-2</v>
      </c>
      <c r="E133" s="8">
        <f t="shared" si="38"/>
        <v>8.2578517084599998E-2</v>
      </c>
      <c r="F133" s="8">
        <f t="shared" si="39"/>
        <v>0.101965237096</v>
      </c>
      <c r="G133" s="8">
        <f t="shared" si="40"/>
        <v>3.0008330607199998E-2</v>
      </c>
      <c r="H133" s="8">
        <f t="shared" si="41"/>
        <v>5.4403153401300003E-2</v>
      </c>
      <c r="I133" s="8">
        <f t="shared" si="42"/>
        <v>0.152048099268</v>
      </c>
      <c r="J133" s="8">
        <f t="shared" si="43"/>
        <v>3.3833774868400002E-2</v>
      </c>
      <c r="K133" s="8">
        <f t="shared" si="44"/>
        <v>5.9368805052300001E-2</v>
      </c>
      <c r="L133" s="8">
        <f t="shared" si="45"/>
        <v>0.138248786668</v>
      </c>
      <c r="M133" s="8">
        <f t="shared" si="46"/>
        <v>2.5383450669E-2</v>
      </c>
      <c r="N133" s="8">
        <f t="shared" si="47"/>
        <v>0.145045604858</v>
      </c>
      <c r="O133" s="8">
        <f t="shared" si="48"/>
        <v>0.42019576936500003</v>
      </c>
      <c r="P133" s="8">
        <f t="shared" si="49"/>
        <v>5.0529535004100004E-6</v>
      </c>
      <c r="Q133" s="8">
        <f t="shared" si="50"/>
        <v>0.201828140282</v>
      </c>
      <c r="R133" s="8">
        <f t="shared" si="51"/>
        <v>1.2208581273900001</v>
      </c>
      <c r="S133" s="8">
        <f t="shared" si="52"/>
        <v>1.1863767211</v>
      </c>
      <c r="T133" s="8">
        <f t="shared" si="53"/>
        <v>1.24525067919</v>
      </c>
      <c r="W133" s="7">
        <v>312130</v>
      </c>
      <c r="X133" s="7" t="s">
        <v>221</v>
      </c>
      <c r="Y133" s="364">
        <v>0.118441035912</v>
      </c>
      <c r="Z133" s="364">
        <v>1.9838574395099999E-2</v>
      </c>
      <c r="AA133" s="364">
        <v>8.2578517084599998E-2</v>
      </c>
      <c r="AB133" s="364">
        <v>0.101965237096</v>
      </c>
      <c r="AC133" s="364">
        <v>3.0008330607199998E-2</v>
      </c>
      <c r="AD133" s="364">
        <v>5.4403153401300003E-2</v>
      </c>
      <c r="AE133" s="364">
        <v>0.152048099268</v>
      </c>
      <c r="AF133" s="364">
        <v>3.3833774868400002E-2</v>
      </c>
      <c r="AG133" s="364">
        <v>5.9368805052300001E-2</v>
      </c>
      <c r="AH133" s="364">
        <v>0.138248786668</v>
      </c>
      <c r="AI133" s="364">
        <v>2.5383450669E-2</v>
      </c>
      <c r="AJ133" s="364">
        <v>0.145045604858</v>
      </c>
      <c r="AK133" s="364">
        <v>0.42019576936500003</v>
      </c>
      <c r="AL133" s="364">
        <v>5.0529535004100004E-6</v>
      </c>
      <c r="AM133" s="364">
        <v>0.201828140282</v>
      </c>
      <c r="AN133" s="364">
        <v>1.2208581273900001</v>
      </c>
      <c r="AO133" s="364">
        <v>1.1863767211</v>
      </c>
      <c r="AP133" s="364">
        <v>1.24525067919</v>
      </c>
      <c r="AS133" s="7">
        <v>312130</v>
      </c>
      <c r="AT133" s="7" t="s">
        <v>221</v>
      </c>
      <c r="AU133" s="8">
        <v>0.14593971945375969</v>
      </c>
      <c r="AV133" s="8">
        <v>3.494626176364355E-2</v>
      </c>
      <c r="AW133" s="8">
        <v>0.17361950386010166</v>
      </c>
      <c r="AX133" s="8">
        <v>0.1615486655916952</v>
      </c>
      <c r="AY133" s="8">
        <v>5.6005032565504841E-2</v>
      </c>
      <c r="AZ133" s="8">
        <v>0.17186455235245005</v>
      </c>
      <c r="BA133" s="8">
        <v>0.1988181508036452</v>
      </c>
      <c r="BB133" s="8">
        <v>6.0856989149550005E-2</v>
      </c>
      <c r="BC133" s="8">
        <v>0.21416009491774679</v>
      </c>
      <c r="BD133" s="8">
        <v>0.17625198866489195</v>
      </c>
      <c r="BE133" s="8">
        <v>4.5405147875490333E-2</v>
      </c>
      <c r="BF133" s="8">
        <v>0.26909316136387107</v>
      </c>
      <c r="BG133" s="8">
        <v>0.41341862295435533</v>
      </c>
      <c r="BH133" s="8">
        <v>4.0844857268825809E-6</v>
      </c>
      <c r="BI133" s="8">
        <v>0.19857148607025815</v>
      </c>
      <c r="BJ133" s="8">
        <v>1.3545070979811289</v>
      </c>
      <c r="BK133" s="8">
        <v>1.3732876053485481</v>
      </c>
      <c r="BL133" s="8">
        <v>1.4577062026122578</v>
      </c>
    </row>
    <row r="134" spans="1:64" x14ac:dyDescent="0.25">
      <c r="A134" s="7">
        <v>312140</v>
      </c>
      <c r="B134" s="7" t="s">
        <v>222</v>
      </c>
      <c r="C134" s="8">
        <f t="shared" si="36"/>
        <v>0.13497450215392259</v>
      </c>
      <c r="D134" s="8">
        <f t="shared" si="37"/>
        <v>3.423533239899839E-2</v>
      </c>
      <c r="E134" s="8">
        <f t="shared" si="38"/>
        <v>0.23032192606716123</v>
      </c>
      <c r="F134" s="8">
        <f t="shared" si="39"/>
        <v>0.36174231210511293</v>
      </c>
      <c r="G134" s="8">
        <f t="shared" si="40"/>
        <v>0.16513535129611939</v>
      </c>
      <c r="H134" s="8">
        <f t="shared" si="41"/>
        <v>0.8416091553772741</v>
      </c>
      <c r="I134" s="8">
        <f t="shared" si="42"/>
        <v>0.37834738443035476</v>
      </c>
      <c r="J134" s="8">
        <f t="shared" si="43"/>
        <v>0.15008013481281288</v>
      </c>
      <c r="K134" s="8">
        <f t="shared" si="44"/>
        <v>0.97862792776485474</v>
      </c>
      <c r="L134" s="8">
        <f t="shared" si="45"/>
        <v>0.14074841715680647</v>
      </c>
      <c r="M134" s="8">
        <f t="shared" si="46"/>
        <v>3.6706841761783869E-2</v>
      </c>
      <c r="N134" s="8">
        <f t="shared" si="47"/>
        <v>0.25970307078322585</v>
      </c>
      <c r="O134" s="8">
        <f t="shared" si="48"/>
        <v>0.39861803863070916</v>
      </c>
      <c r="P134" s="8">
        <f t="shared" si="49"/>
        <v>9.4448997235675838E-7</v>
      </c>
      <c r="Q134" s="8">
        <f t="shared" si="50"/>
        <v>5.4405114239638716E-2</v>
      </c>
      <c r="R134" s="8">
        <f t="shared" si="51"/>
        <v>1</v>
      </c>
      <c r="S134" s="8">
        <f t="shared" si="52"/>
        <v>2.1588093994240323</v>
      </c>
      <c r="T134" s="8">
        <f t="shared" si="53"/>
        <v>2.2973780276525804</v>
      </c>
      <c r="W134" s="7">
        <v>312140</v>
      </c>
      <c r="X134" s="7" t="s">
        <v>222</v>
      </c>
      <c r="Y134" s="364">
        <v>0</v>
      </c>
      <c r="Z134" s="364">
        <v>0</v>
      </c>
      <c r="AA134" s="364">
        <v>0</v>
      </c>
      <c r="AB134" s="364">
        <v>0</v>
      </c>
      <c r="AC134" s="364">
        <v>0</v>
      </c>
      <c r="AD134" s="364">
        <v>0</v>
      </c>
      <c r="AE134" s="364">
        <v>0</v>
      </c>
      <c r="AF134" s="364">
        <v>0</v>
      </c>
      <c r="AG134" s="364">
        <v>0</v>
      </c>
      <c r="AH134" s="364">
        <v>0</v>
      </c>
      <c r="AI134" s="364">
        <v>0</v>
      </c>
      <c r="AJ134" s="364">
        <v>0</v>
      </c>
      <c r="AK134" s="364">
        <v>0</v>
      </c>
      <c r="AL134" s="364">
        <v>0</v>
      </c>
      <c r="AM134" s="364">
        <v>0</v>
      </c>
      <c r="AN134" s="364">
        <v>1</v>
      </c>
      <c r="AO134" s="364">
        <v>0</v>
      </c>
      <c r="AP134" s="364">
        <v>0</v>
      </c>
      <c r="AS134" s="7">
        <v>312140</v>
      </c>
      <c r="AT134" s="7" t="s">
        <v>222</v>
      </c>
      <c r="AU134" s="8">
        <v>0.13497450215392259</v>
      </c>
      <c r="AV134" s="8">
        <v>3.423533239899839E-2</v>
      </c>
      <c r="AW134" s="8">
        <v>0.23032192606716123</v>
      </c>
      <c r="AX134" s="8">
        <v>0.36174231210511293</v>
      </c>
      <c r="AY134" s="8">
        <v>0.16513535129611939</v>
      </c>
      <c r="AZ134" s="8">
        <v>0.8416091553772741</v>
      </c>
      <c r="BA134" s="8">
        <v>0.37834738443035476</v>
      </c>
      <c r="BB134" s="8">
        <v>0.15008013481281288</v>
      </c>
      <c r="BC134" s="8">
        <v>0.97862792776485474</v>
      </c>
      <c r="BD134" s="8">
        <v>0.14074841715680647</v>
      </c>
      <c r="BE134" s="8">
        <v>3.6706841761783869E-2</v>
      </c>
      <c r="BF134" s="8">
        <v>0.25970307078322585</v>
      </c>
      <c r="BG134" s="8">
        <v>0.39861803863070916</v>
      </c>
      <c r="BH134" s="8">
        <v>9.4448997235675838E-7</v>
      </c>
      <c r="BI134" s="8">
        <v>5.4405114239638716E-2</v>
      </c>
      <c r="BJ134" s="8">
        <v>1.3995301477166131</v>
      </c>
      <c r="BK134" s="8">
        <v>2.1588093994240323</v>
      </c>
      <c r="BL134" s="8">
        <v>2.2973780276525804</v>
      </c>
    </row>
    <row r="135" spans="1:64" x14ac:dyDescent="0.25">
      <c r="A135" s="7">
        <v>312230</v>
      </c>
      <c r="B135" s="7" t="s">
        <v>223</v>
      </c>
      <c r="C135" s="8">
        <f t="shared" si="36"/>
        <v>1.9732870348932258E-2</v>
      </c>
      <c r="D135" s="8">
        <f t="shared" si="37"/>
        <v>4.9712596345248376E-3</v>
      </c>
      <c r="E135" s="8">
        <f t="shared" si="38"/>
        <v>9.2704414163612914E-2</v>
      </c>
      <c r="F135" s="8">
        <f t="shared" si="39"/>
        <v>0.38340942547516932</v>
      </c>
      <c r="G135" s="8">
        <f t="shared" si="40"/>
        <v>0.15205217677088226</v>
      </c>
      <c r="H135" s="8">
        <f t="shared" si="41"/>
        <v>1.504980710358903</v>
      </c>
      <c r="I135" s="8">
        <f t="shared" si="42"/>
        <v>0.30120925018962907</v>
      </c>
      <c r="J135" s="8">
        <f t="shared" si="43"/>
        <v>8.0242959984520967E-2</v>
      </c>
      <c r="K135" s="8">
        <f t="shared" si="44"/>
        <v>1.0587126899693549</v>
      </c>
      <c r="L135" s="8">
        <f t="shared" si="45"/>
        <v>1.5509212080719356E-2</v>
      </c>
      <c r="M135" s="8">
        <f t="shared" si="46"/>
        <v>3.827741793378709E-3</v>
      </c>
      <c r="N135" s="8">
        <f t="shared" si="47"/>
        <v>8.0243554112258073E-2</v>
      </c>
      <c r="O135" s="8">
        <f t="shared" si="48"/>
        <v>0.17410144724322585</v>
      </c>
      <c r="P135" s="8">
        <f t="shared" si="49"/>
        <v>9.4736454703551602E-8</v>
      </c>
      <c r="Q135" s="8">
        <f t="shared" si="50"/>
        <v>5.1556347827419373E-3</v>
      </c>
      <c r="R135" s="8">
        <f t="shared" si="51"/>
        <v>1</v>
      </c>
      <c r="S135" s="8">
        <f t="shared" si="52"/>
        <v>2.2823777964746772</v>
      </c>
      <c r="T135" s="8">
        <f t="shared" si="53"/>
        <v>1.6821003840140325</v>
      </c>
      <c r="W135" s="7">
        <v>312230</v>
      </c>
      <c r="X135" s="7" t="s">
        <v>223</v>
      </c>
      <c r="Y135" s="364">
        <v>0</v>
      </c>
      <c r="Z135" s="364">
        <v>0</v>
      </c>
      <c r="AA135" s="364">
        <v>0</v>
      </c>
      <c r="AB135" s="364">
        <v>0</v>
      </c>
      <c r="AC135" s="364">
        <v>0</v>
      </c>
      <c r="AD135" s="364">
        <v>0</v>
      </c>
      <c r="AE135" s="364">
        <v>0</v>
      </c>
      <c r="AF135" s="364">
        <v>0</v>
      </c>
      <c r="AG135" s="364">
        <v>0</v>
      </c>
      <c r="AH135" s="364">
        <v>0</v>
      </c>
      <c r="AI135" s="364">
        <v>0</v>
      </c>
      <c r="AJ135" s="364">
        <v>0</v>
      </c>
      <c r="AK135" s="364">
        <v>0</v>
      </c>
      <c r="AL135" s="364">
        <v>0</v>
      </c>
      <c r="AM135" s="364">
        <v>0</v>
      </c>
      <c r="AN135" s="364">
        <v>1</v>
      </c>
      <c r="AO135" s="364">
        <v>0</v>
      </c>
      <c r="AP135" s="364">
        <v>0</v>
      </c>
      <c r="AS135" s="7">
        <v>312230</v>
      </c>
      <c r="AT135" s="7" t="s">
        <v>223</v>
      </c>
      <c r="AU135" s="8">
        <v>1.9732870348932258E-2</v>
      </c>
      <c r="AV135" s="8">
        <v>4.9712596345248376E-3</v>
      </c>
      <c r="AW135" s="8">
        <v>9.2704414163612914E-2</v>
      </c>
      <c r="AX135" s="8">
        <v>0.38340942547516932</v>
      </c>
      <c r="AY135" s="8">
        <v>0.15205217677088226</v>
      </c>
      <c r="AZ135" s="8">
        <v>1.504980710358903</v>
      </c>
      <c r="BA135" s="8">
        <v>0.30120925018962907</v>
      </c>
      <c r="BB135" s="8">
        <v>8.0242959984520967E-2</v>
      </c>
      <c r="BC135" s="8">
        <v>1.0587126899693549</v>
      </c>
      <c r="BD135" s="8">
        <v>1.5509212080719356E-2</v>
      </c>
      <c r="BE135" s="8">
        <v>3.827741793378709E-3</v>
      </c>
      <c r="BF135" s="8">
        <v>8.0243554112258073E-2</v>
      </c>
      <c r="BG135" s="8">
        <v>0.17410144724322585</v>
      </c>
      <c r="BH135" s="8">
        <v>9.4736454703551602E-8</v>
      </c>
      <c r="BI135" s="8">
        <v>5.1556347827419373E-3</v>
      </c>
      <c r="BJ135" s="8">
        <v>1.1174085441474189</v>
      </c>
      <c r="BK135" s="8">
        <v>2.2823777964746772</v>
      </c>
      <c r="BL135" s="8">
        <v>1.6821003840140325</v>
      </c>
    </row>
    <row r="136" spans="1:64" x14ac:dyDescent="0.25">
      <c r="A136" s="7">
        <v>313110</v>
      </c>
      <c r="B136" s="7" t="s">
        <v>224</v>
      </c>
      <c r="C136" s="8">
        <f t="shared" si="36"/>
        <v>3.0029311882672584E-2</v>
      </c>
      <c r="D136" s="8">
        <f t="shared" si="37"/>
        <v>7.231648113017743E-3</v>
      </c>
      <c r="E136" s="8">
        <f t="shared" si="38"/>
        <v>2.5202337688519354E-2</v>
      </c>
      <c r="F136" s="8">
        <f t="shared" si="39"/>
        <v>1.828776623150484E-2</v>
      </c>
      <c r="G136" s="8">
        <f t="shared" si="40"/>
        <v>5.8609454549564521E-3</v>
      </c>
      <c r="H136" s="8">
        <f t="shared" si="41"/>
        <v>1.7461752733229034E-2</v>
      </c>
      <c r="I136" s="8">
        <f t="shared" si="42"/>
        <v>4.3501177727435482E-2</v>
      </c>
      <c r="J136" s="8">
        <f t="shared" si="43"/>
        <v>1.2848678190408065E-2</v>
      </c>
      <c r="K136" s="8">
        <f t="shared" si="44"/>
        <v>4.3274874821658066E-2</v>
      </c>
      <c r="L136" s="8">
        <f t="shared" si="45"/>
        <v>6.770022453574194E-2</v>
      </c>
      <c r="M136" s="8">
        <f t="shared" si="46"/>
        <v>1.7666479054253226E-2</v>
      </c>
      <c r="N136" s="8">
        <f t="shared" si="47"/>
        <v>6.4747903488854841E-2</v>
      </c>
      <c r="O136" s="8">
        <f t="shared" si="48"/>
        <v>4.7630183451354849E-2</v>
      </c>
      <c r="P136" s="8">
        <f t="shared" si="49"/>
        <v>1.4572498857769353E-6</v>
      </c>
      <c r="Q136" s="8">
        <f t="shared" si="50"/>
        <v>3.9783647327290325E-2</v>
      </c>
      <c r="R136" s="8">
        <f t="shared" si="51"/>
        <v>1</v>
      </c>
      <c r="S136" s="8">
        <f t="shared" si="52"/>
        <v>0.25128788377451616</v>
      </c>
      <c r="T136" s="8">
        <f t="shared" si="53"/>
        <v>0.30930376299741935</v>
      </c>
      <c r="W136" s="7">
        <v>313110</v>
      </c>
      <c r="X136" s="7" t="s">
        <v>224</v>
      </c>
      <c r="Y136" s="364">
        <v>0</v>
      </c>
      <c r="Z136" s="364">
        <v>0</v>
      </c>
      <c r="AA136" s="364">
        <v>0</v>
      </c>
      <c r="AB136" s="364">
        <v>0</v>
      </c>
      <c r="AC136" s="364">
        <v>0</v>
      </c>
      <c r="AD136" s="364">
        <v>0</v>
      </c>
      <c r="AE136" s="364">
        <v>0</v>
      </c>
      <c r="AF136" s="364">
        <v>0</v>
      </c>
      <c r="AG136" s="364">
        <v>0</v>
      </c>
      <c r="AH136" s="364">
        <v>0</v>
      </c>
      <c r="AI136" s="364">
        <v>0</v>
      </c>
      <c r="AJ136" s="364">
        <v>0</v>
      </c>
      <c r="AK136" s="364">
        <v>0</v>
      </c>
      <c r="AL136" s="364">
        <v>0</v>
      </c>
      <c r="AM136" s="364">
        <v>0</v>
      </c>
      <c r="AN136" s="364">
        <v>1</v>
      </c>
      <c r="AO136" s="364">
        <v>0</v>
      </c>
      <c r="AP136" s="364">
        <v>0</v>
      </c>
      <c r="AS136" s="7">
        <v>313110</v>
      </c>
      <c r="AT136" s="7" t="s">
        <v>224</v>
      </c>
      <c r="AU136" s="8">
        <v>3.0029311882672584E-2</v>
      </c>
      <c r="AV136" s="8">
        <v>7.231648113017743E-3</v>
      </c>
      <c r="AW136" s="8">
        <v>2.5202337688519354E-2</v>
      </c>
      <c r="AX136" s="8">
        <v>1.828776623150484E-2</v>
      </c>
      <c r="AY136" s="8">
        <v>5.8609454549564521E-3</v>
      </c>
      <c r="AZ136" s="8">
        <v>1.7461752733229034E-2</v>
      </c>
      <c r="BA136" s="8">
        <v>4.3501177727435482E-2</v>
      </c>
      <c r="BB136" s="8">
        <v>1.2848678190408065E-2</v>
      </c>
      <c r="BC136" s="8">
        <v>4.3274874821658066E-2</v>
      </c>
      <c r="BD136" s="8">
        <v>6.770022453574194E-2</v>
      </c>
      <c r="BE136" s="8">
        <v>1.7666479054253226E-2</v>
      </c>
      <c r="BF136" s="8">
        <v>6.4747903488854841E-2</v>
      </c>
      <c r="BG136" s="8">
        <v>4.7630183451354849E-2</v>
      </c>
      <c r="BH136" s="8">
        <v>1.4572498857769353E-6</v>
      </c>
      <c r="BI136" s="8">
        <v>3.9783647327290325E-2</v>
      </c>
      <c r="BJ136" s="8">
        <v>1.062461684781129</v>
      </c>
      <c r="BK136" s="8">
        <v>0.25128788377451616</v>
      </c>
      <c r="BL136" s="8">
        <v>0.30930376299741935</v>
      </c>
    </row>
    <row r="137" spans="1:64" x14ac:dyDescent="0.25">
      <c r="A137" s="7">
        <v>313210</v>
      </c>
      <c r="B137" s="7" t="s">
        <v>225</v>
      </c>
      <c r="C137" s="8">
        <f t="shared" si="36"/>
        <v>3.6027736394288717E-2</v>
      </c>
      <c r="D137" s="8">
        <f t="shared" si="37"/>
        <v>9.3234738812661283E-3</v>
      </c>
      <c r="E137" s="8">
        <f t="shared" si="38"/>
        <v>4.0563383966462911E-2</v>
      </c>
      <c r="F137" s="8">
        <f t="shared" si="39"/>
        <v>5.7947148132483875E-2</v>
      </c>
      <c r="G137" s="8">
        <f t="shared" si="40"/>
        <v>1.9306367336327419E-2</v>
      </c>
      <c r="H137" s="8">
        <f t="shared" si="41"/>
        <v>7.1215669482790317E-2</v>
      </c>
      <c r="I137" s="8">
        <f t="shared" si="42"/>
        <v>5.3131256325241946E-2</v>
      </c>
      <c r="J137" s="8">
        <f t="shared" si="43"/>
        <v>1.4134151890651609E-2</v>
      </c>
      <c r="K137" s="8">
        <f t="shared" si="44"/>
        <v>5.4108086567429034E-2</v>
      </c>
      <c r="L137" s="8">
        <f t="shared" si="45"/>
        <v>6.3451170553209674E-2</v>
      </c>
      <c r="M137" s="8">
        <f t="shared" si="46"/>
        <v>1.6529073652196778E-2</v>
      </c>
      <c r="N137" s="8">
        <f t="shared" si="47"/>
        <v>7.7753291548306444E-2</v>
      </c>
      <c r="O137" s="8">
        <f t="shared" si="48"/>
        <v>8.1159010135080686E-2</v>
      </c>
      <c r="P137" s="8">
        <f t="shared" si="49"/>
        <v>6.8452284202451623E-7</v>
      </c>
      <c r="Q137" s="8">
        <f t="shared" si="50"/>
        <v>6.0661269876854843E-2</v>
      </c>
      <c r="R137" s="8">
        <f t="shared" si="51"/>
        <v>1</v>
      </c>
      <c r="S137" s="8">
        <f t="shared" si="52"/>
        <v>0.40653208817741937</v>
      </c>
      <c r="T137" s="8">
        <f t="shared" si="53"/>
        <v>0.37943801091258073</v>
      </c>
      <c r="W137" s="7">
        <v>313210</v>
      </c>
      <c r="X137" s="7" t="s">
        <v>225</v>
      </c>
      <c r="Y137" s="364">
        <v>0</v>
      </c>
      <c r="Z137" s="364">
        <v>0</v>
      </c>
      <c r="AA137" s="364">
        <v>0</v>
      </c>
      <c r="AB137" s="364">
        <v>0</v>
      </c>
      <c r="AC137" s="364">
        <v>0</v>
      </c>
      <c r="AD137" s="364">
        <v>0</v>
      </c>
      <c r="AE137" s="364">
        <v>0</v>
      </c>
      <c r="AF137" s="364">
        <v>0</v>
      </c>
      <c r="AG137" s="364">
        <v>0</v>
      </c>
      <c r="AH137" s="364">
        <v>0</v>
      </c>
      <c r="AI137" s="364">
        <v>0</v>
      </c>
      <c r="AJ137" s="364">
        <v>0</v>
      </c>
      <c r="AK137" s="364">
        <v>0</v>
      </c>
      <c r="AL137" s="364">
        <v>0</v>
      </c>
      <c r="AM137" s="364">
        <v>0</v>
      </c>
      <c r="AN137" s="364">
        <v>1</v>
      </c>
      <c r="AO137" s="364">
        <v>0</v>
      </c>
      <c r="AP137" s="364">
        <v>0</v>
      </c>
      <c r="AS137" s="7">
        <v>313210</v>
      </c>
      <c r="AT137" s="7" t="s">
        <v>225</v>
      </c>
      <c r="AU137" s="8">
        <v>3.6027736394288717E-2</v>
      </c>
      <c r="AV137" s="8">
        <v>9.3234738812661283E-3</v>
      </c>
      <c r="AW137" s="8">
        <v>4.0563383966462911E-2</v>
      </c>
      <c r="AX137" s="8">
        <v>5.7947148132483875E-2</v>
      </c>
      <c r="AY137" s="8">
        <v>1.9306367336327419E-2</v>
      </c>
      <c r="AZ137" s="8">
        <v>7.1215669482790317E-2</v>
      </c>
      <c r="BA137" s="8">
        <v>5.3131256325241946E-2</v>
      </c>
      <c r="BB137" s="8">
        <v>1.4134151890651609E-2</v>
      </c>
      <c r="BC137" s="8">
        <v>5.4108086567429034E-2</v>
      </c>
      <c r="BD137" s="8">
        <v>6.3451170553209674E-2</v>
      </c>
      <c r="BE137" s="8">
        <v>1.6529073652196778E-2</v>
      </c>
      <c r="BF137" s="8">
        <v>7.7753291548306444E-2</v>
      </c>
      <c r="BG137" s="8">
        <v>8.1159010135080686E-2</v>
      </c>
      <c r="BH137" s="8">
        <v>6.8452284202451623E-7</v>
      </c>
      <c r="BI137" s="8">
        <v>6.0661269876854843E-2</v>
      </c>
      <c r="BJ137" s="8">
        <v>1.0859145942420967</v>
      </c>
      <c r="BK137" s="8">
        <v>0.40653208817741937</v>
      </c>
      <c r="BL137" s="8">
        <v>0.37943801091258073</v>
      </c>
    </row>
    <row r="138" spans="1:64" x14ac:dyDescent="0.25">
      <c r="A138" s="7">
        <v>313220</v>
      </c>
      <c r="B138" s="7" t="s">
        <v>226</v>
      </c>
      <c r="C138" s="8">
        <f t="shared" si="36"/>
        <v>2.6177997294758067E-2</v>
      </c>
      <c r="D138" s="8">
        <f t="shared" si="37"/>
        <v>7.3640409256096771E-3</v>
      </c>
      <c r="E138" s="8">
        <f t="shared" si="38"/>
        <v>3.1971354539380645E-2</v>
      </c>
      <c r="F138" s="8">
        <f t="shared" si="39"/>
        <v>3.7655164426806449E-2</v>
      </c>
      <c r="G138" s="8">
        <f t="shared" si="40"/>
        <v>1.3620311816296774E-2</v>
      </c>
      <c r="H138" s="8">
        <f t="shared" si="41"/>
        <v>4.9672676271225812E-2</v>
      </c>
      <c r="I138" s="8">
        <f t="shared" si="42"/>
        <v>3.7916955415698388E-2</v>
      </c>
      <c r="J138" s="8">
        <f t="shared" si="43"/>
        <v>1.1202836308285486E-2</v>
      </c>
      <c r="K138" s="8">
        <f t="shared" si="44"/>
        <v>4.2708793526964516E-2</v>
      </c>
      <c r="L138" s="8">
        <f t="shared" si="45"/>
        <v>4.679899250685484E-2</v>
      </c>
      <c r="M138" s="8">
        <f t="shared" si="46"/>
        <v>1.3132633064614518E-2</v>
      </c>
      <c r="N138" s="8">
        <f t="shared" si="47"/>
        <v>6.1183400006693554E-2</v>
      </c>
      <c r="O138" s="8">
        <f t="shared" si="48"/>
        <v>5.5809580245967744E-2</v>
      </c>
      <c r="P138" s="8">
        <f t="shared" si="49"/>
        <v>4.751278131783871E-7</v>
      </c>
      <c r="Q138" s="8">
        <f t="shared" si="50"/>
        <v>4.200041367241935E-2</v>
      </c>
      <c r="R138" s="8">
        <f t="shared" si="51"/>
        <v>1</v>
      </c>
      <c r="S138" s="8">
        <f t="shared" si="52"/>
        <v>0.27836750735274196</v>
      </c>
      <c r="T138" s="8">
        <f t="shared" si="53"/>
        <v>0.26924955299274195</v>
      </c>
      <c r="W138" s="7">
        <v>313220</v>
      </c>
      <c r="X138" s="7" t="s">
        <v>226</v>
      </c>
      <c r="Y138" s="364">
        <v>0</v>
      </c>
      <c r="Z138" s="364">
        <v>0</v>
      </c>
      <c r="AA138" s="364">
        <v>0</v>
      </c>
      <c r="AB138" s="364">
        <v>0</v>
      </c>
      <c r="AC138" s="364">
        <v>0</v>
      </c>
      <c r="AD138" s="364">
        <v>0</v>
      </c>
      <c r="AE138" s="364">
        <v>0</v>
      </c>
      <c r="AF138" s="364">
        <v>0</v>
      </c>
      <c r="AG138" s="364">
        <v>0</v>
      </c>
      <c r="AH138" s="364">
        <v>0</v>
      </c>
      <c r="AI138" s="364">
        <v>0</v>
      </c>
      <c r="AJ138" s="364">
        <v>0</v>
      </c>
      <c r="AK138" s="364">
        <v>0</v>
      </c>
      <c r="AL138" s="364">
        <v>0</v>
      </c>
      <c r="AM138" s="364">
        <v>0</v>
      </c>
      <c r="AN138" s="364">
        <v>1</v>
      </c>
      <c r="AO138" s="364">
        <v>0</v>
      </c>
      <c r="AP138" s="364">
        <v>0</v>
      </c>
      <c r="AS138" s="7">
        <v>313220</v>
      </c>
      <c r="AT138" s="7" t="s">
        <v>226</v>
      </c>
      <c r="AU138" s="8">
        <v>2.6177997294758067E-2</v>
      </c>
      <c r="AV138" s="8">
        <v>7.3640409256096771E-3</v>
      </c>
      <c r="AW138" s="8">
        <v>3.1971354539380645E-2</v>
      </c>
      <c r="AX138" s="8">
        <v>3.7655164426806449E-2</v>
      </c>
      <c r="AY138" s="8">
        <v>1.3620311816296774E-2</v>
      </c>
      <c r="AZ138" s="8">
        <v>4.9672676271225812E-2</v>
      </c>
      <c r="BA138" s="8">
        <v>3.7916955415698388E-2</v>
      </c>
      <c r="BB138" s="8">
        <v>1.1202836308285486E-2</v>
      </c>
      <c r="BC138" s="8">
        <v>4.2708793526964516E-2</v>
      </c>
      <c r="BD138" s="8">
        <v>4.679899250685484E-2</v>
      </c>
      <c r="BE138" s="8">
        <v>1.3132633064614518E-2</v>
      </c>
      <c r="BF138" s="8">
        <v>6.1183400006693554E-2</v>
      </c>
      <c r="BG138" s="8">
        <v>5.5809580245967744E-2</v>
      </c>
      <c r="BH138" s="8">
        <v>4.751278131783871E-7</v>
      </c>
      <c r="BI138" s="8">
        <v>4.200041367241935E-2</v>
      </c>
      <c r="BJ138" s="8">
        <v>1.0655150056630647</v>
      </c>
      <c r="BK138" s="8">
        <v>0.27836750735274196</v>
      </c>
      <c r="BL138" s="8">
        <v>0.26924955299274195</v>
      </c>
    </row>
    <row r="139" spans="1:64" x14ac:dyDescent="0.25">
      <c r="A139" s="7">
        <v>313230</v>
      </c>
      <c r="B139" s="7" t="s">
        <v>227</v>
      </c>
      <c r="C139" s="8">
        <f t="shared" si="36"/>
        <v>2.6159414548987094E-2</v>
      </c>
      <c r="D139" s="8">
        <f t="shared" si="37"/>
        <v>6.9867172557387088E-3</v>
      </c>
      <c r="E139" s="8">
        <f t="shared" si="38"/>
        <v>2.8855045609837097E-2</v>
      </c>
      <c r="F139" s="8">
        <f t="shared" si="39"/>
        <v>3.359509766289194E-2</v>
      </c>
      <c r="G139" s="8">
        <f t="shared" si="40"/>
        <v>1.108993061072258E-2</v>
      </c>
      <c r="H139" s="8">
        <f t="shared" si="41"/>
        <v>4.1993085363164512E-2</v>
      </c>
      <c r="I139" s="8">
        <f t="shared" si="42"/>
        <v>3.7218816260645167E-2</v>
      </c>
      <c r="J139" s="8">
        <f t="shared" si="43"/>
        <v>1.0391843628253229E-2</v>
      </c>
      <c r="K139" s="8">
        <f t="shared" si="44"/>
        <v>3.8138306654758064E-2</v>
      </c>
      <c r="L139" s="8">
        <f t="shared" si="45"/>
        <v>4.5488270053596777E-2</v>
      </c>
      <c r="M139" s="8">
        <f t="shared" si="46"/>
        <v>1.2332004099562904E-2</v>
      </c>
      <c r="N139" s="8">
        <f t="shared" si="47"/>
        <v>5.5204165357806451E-2</v>
      </c>
      <c r="O139" s="8">
        <f t="shared" si="48"/>
        <v>5.5923740022741947E-2</v>
      </c>
      <c r="P139" s="8">
        <f t="shared" si="49"/>
        <v>6.8883176134838697E-7</v>
      </c>
      <c r="Q139" s="8">
        <f t="shared" si="50"/>
        <v>4.1910653571935484E-2</v>
      </c>
      <c r="R139" s="8">
        <f t="shared" si="51"/>
        <v>1</v>
      </c>
      <c r="S139" s="8">
        <f t="shared" si="52"/>
        <v>0.26409908137854837</v>
      </c>
      <c r="T139" s="8">
        <f t="shared" si="53"/>
        <v>0.26316993428548385</v>
      </c>
      <c r="W139" s="7">
        <v>313230</v>
      </c>
      <c r="X139" s="7" t="s">
        <v>227</v>
      </c>
      <c r="Y139" s="364">
        <v>0</v>
      </c>
      <c r="Z139" s="364">
        <v>0</v>
      </c>
      <c r="AA139" s="364">
        <v>0</v>
      </c>
      <c r="AB139" s="364">
        <v>0</v>
      </c>
      <c r="AC139" s="364">
        <v>0</v>
      </c>
      <c r="AD139" s="364">
        <v>0</v>
      </c>
      <c r="AE139" s="364">
        <v>0</v>
      </c>
      <c r="AF139" s="364">
        <v>0</v>
      </c>
      <c r="AG139" s="364">
        <v>0</v>
      </c>
      <c r="AH139" s="364">
        <v>0</v>
      </c>
      <c r="AI139" s="364">
        <v>0</v>
      </c>
      <c r="AJ139" s="364">
        <v>0</v>
      </c>
      <c r="AK139" s="364">
        <v>0</v>
      </c>
      <c r="AL139" s="364">
        <v>0</v>
      </c>
      <c r="AM139" s="364">
        <v>0</v>
      </c>
      <c r="AN139" s="364">
        <v>1</v>
      </c>
      <c r="AO139" s="364">
        <v>0</v>
      </c>
      <c r="AP139" s="364">
        <v>0</v>
      </c>
      <c r="AS139" s="7">
        <v>313230</v>
      </c>
      <c r="AT139" s="7" t="s">
        <v>227</v>
      </c>
      <c r="AU139" s="8">
        <v>2.6159414548987094E-2</v>
      </c>
      <c r="AV139" s="8">
        <v>6.9867172557387088E-3</v>
      </c>
      <c r="AW139" s="8">
        <v>2.8855045609837097E-2</v>
      </c>
      <c r="AX139" s="8">
        <v>3.359509766289194E-2</v>
      </c>
      <c r="AY139" s="8">
        <v>1.108993061072258E-2</v>
      </c>
      <c r="AZ139" s="8">
        <v>4.1993085363164512E-2</v>
      </c>
      <c r="BA139" s="8">
        <v>3.7218816260645167E-2</v>
      </c>
      <c r="BB139" s="8">
        <v>1.0391843628253229E-2</v>
      </c>
      <c r="BC139" s="8">
        <v>3.8138306654758064E-2</v>
      </c>
      <c r="BD139" s="8">
        <v>4.5488270053596777E-2</v>
      </c>
      <c r="BE139" s="8">
        <v>1.2332004099562904E-2</v>
      </c>
      <c r="BF139" s="8">
        <v>5.5204165357806451E-2</v>
      </c>
      <c r="BG139" s="8">
        <v>5.5923740022741947E-2</v>
      </c>
      <c r="BH139" s="8">
        <v>6.8883176134838697E-7</v>
      </c>
      <c r="BI139" s="8">
        <v>4.1910653571935484E-2</v>
      </c>
      <c r="BJ139" s="8">
        <v>1.0620011774148386</v>
      </c>
      <c r="BK139" s="8">
        <v>0.26409908137854837</v>
      </c>
      <c r="BL139" s="8">
        <v>0.26316993428548385</v>
      </c>
    </row>
    <row r="140" spans="1:64" x14ac:dyDescent="0.25">
      <c r="A140" s="7">
        <v>313240</v>
      </c>
      <c r="B140" s="7" t="s">
        <v>228</v>
      </c>
      <c r="C140" s="8">
        <f t="shared" si="36"/>
        <v>2.9650540237906451E-2</v>
      </c>
      <c r="D140" s="8">
        <f t="shared" si="37"/>
        <v>7.8421189477177414E-3</v>
      </c>
      <c r="E140" s="8">
        <f t="shared" si="38"/>
        <v>3.1348639599951614E-2</v>
      </c>
      <c r="F140" s="8">
        <f t="shared" si="39"/>
        <v>1.7596240144914517E-2</v>
      </c>
      <c r="G140" s="8">
        <f t="shared" si="40"/>
        <v>5.4897487906272573E-3</v>
      </c>
      <c r="H140" s="8">
        <f t="shared" si="41"/>
        <v>1.7769870906238713E-2</v>
      </c>
      <c r="I140" s="8">
        <f t="shared" si="42"/>
        <v>4.2954987922903219E-2</v>
      </c>
      <c r="J140" s="8">
        <f t="shared" si="43"/>
        <v>1.1757162698006451E-2</v>
      </c>
      <c r="K140" s="8">
        <f t="shared" si="44"/>
        <v>4.1045332098883877E-2</v>
      </c>
      <c r="L140" s="8">
        <f t="shared" si="45"/>
        <v>5.1987514758435487E-2</v>
      </c>
      <c r="M140" s="8">
        <f t="shared" si="46"/>
        <v>1.3829537579779031E-2</v>
      </c>
      <c r="N140" s="8">
        <f t="shared" si="47"/>
        <v>6.054972927003225E-2</v>
      </c>
      <c r="O140" s="8">
        <f t="shared" si="48"/>
        <v>6.0808171777548402E-2</v>
      </c>
      <c r="P140" s="8">
        <f t="shared" si="49"/>
        <v>2.2635629605191941E-6</v>
      </c>
      <c r="Q140" s="8">
        <f t="shared" si="50"/>
        <v>4.5482806987935477E-2</v>
      </c>
      <c r="R140" s="8">
        <f t="shared" si="51"/>
        <v>1</v>
      </c>
      <c r="S140" s="8">
        <f t="shared" si="52"/>
        <v>0.23440424693822581</v>
      </c>
      <c r="T140" s="8">
        <f t="shared" si="53"/>
        <v>0.28930586981661288</v>
      </c>
      <c r="W140" s="7">
        <v>313240</v>
      </c>
      <c r="X140" s="7" t="s">
        <v>228</v>
      </c>
      <c r="Y140" s="364">
        <v>0</v>
      </c>
      <c r="Z140" s="364">
        <v>0</v>
      </c>
      <c r="AA140" s="364">
        <v>0</v>
      </c>
      <c r="AB140" s="364">
        <v>0</v>
      </c>
      <c r="AC140" s="364">
        <v>0</v>
      </c>
      <c r="AD140" s="364">
        <v>0</v>
      </c>
      <c r="AE140" s="364">
        <v>0</v>
      </c>
      <c r="AF140" s="364">
        <v>0</v>
      </c>
      <c r="AG140" s="364">
        <v>0</v>
      </c>
      <c r="AH140" s="364">
        <v>0</v>
      </c>
      <c r="AI140" s="364">
        <v>0</v>
      </c>
      <c r="AJ140" s="364">
        <v>0</v>
      </c>
      <c r="AK140" s="364">
        <v>0</v>
      </c>
      <c r="AL140" s="364">
        <v>0</v>
      </c>
      <c r="AM140" s="364">
        <v>0</v>
      </c>
      <c r="AN140" s="364">
        <v>1</v>
      </c>
      <c r="AO140" s="364">
        <v>0</v>
      </c>
      <c r="AP140" s="364">
        <v>0</v>
      </c>
      <c r="AS140" s="7">
        <v>313240</v>
      </c>
      <c r="AT140" s="7" t="s">
        <v>228</v>
      </c>
      <c r="AU140" s="8">
        <v>2.9650540237906451E-2</v>
      </c>
      <c r="AV140" s="8">
        <v>7.8421189477177414E-3</v>
      </c>
      <c r="AW140" s="8">
        <v>3.1348639599951614E-2</v>
      </c>
      <c r="AX140" s="8">
        <v>1.7596240144914517E-2</v>
      </c>
      <c r="AY140" s="8">
        <v>5.4897487906272573E-3</v>
      </c>
      <c r="AZ140" s="8">
        <v>1.7769870906238713E-2</v>
      </c>
      <c r="BA140" s="8">
        <v>4.2954987922903219E-2</v>
      </c>
      <c r="BB140" s="8">
        <v>1.1757162698006451E-2</v>
      </c>
      <c r="BC140" s="8">
        <v>4.1045332098883877E-2</v>
      </c>
      <c r="BD140" s="8">
        <v>5.1987514758435487E-2</v>
      </c>
      <c r="BE140" s="8">
        <v>1.3829537579779031E-2</v>
      </c>
      <c r="BF140" s="8">
        <v>6.054972927003225E-2</v>
      </c>
      <c r="BG140" s="8">
        <v>6.0808171777548402E-2</v>
      </c>
      <c r="BH140" s="8">
        <v>2.2635629605191941E-6</v>
      </c>
      <c r="BI140" s="8">
        <v>4.5482806987935477E-2</v>
      </c>
      <c r="BJ140" s="8">
        <v>1.068841298785645</v>
      </c>
      <c r="BK140" s="8">
        <v>0.23440424693822581</v>
      </c>
      <c r="BL140" s="8">
        <v>0.28930586981661288</v>
      </c>
    </row>
    <row r="141" spans="1:64" x14ac:dyDescent="0.25">
      <c r="A141" s="7">
        <v>313310</v>
      </c>
      <c r="B141" s="7" t="s">
        <v>229</v>
      </c>
      <c r="C141" s="8">
        <f t="shared" si="36"/>
        <v>9.3733271877066107E-2</v>
      </c>
      <c r="D141" s="8">
        <f t="shared" si="37"/>
        <v>2.1677903883636603E-2</v>
      </c>
      <c r="E141" s="8">
        <f t="shared" si="38"/>
        <v>9.4061499840322582E-2</v>
      </c>
      <c r="F141" s="8">
        <f t="shared" si="39"/>
        <v>5.0959839504664504E-2</v>
      </c>
      <c r="G141" s="8">
        <f t="shared" si="40"/>
        <v>1.5246576796967897E-2</v>
      </c>
      <c r="H141" s="8">
        <f t="shared" si="41"/>
        <v>5.3954322771847751E-2</v>
      </c>
      <c r="I141" s="8">
        <f t="shared" si="42"/>
        <v>0.12446922443992739</v>
      </c>
      <c r="J141" s="8">
        <f t="shared" si="43"/>
        <v>2.8790341890174192E-2</v>
      </c>
      <c r="K141" s="8">
        <f t="shared" si="44"/>
        <v>0.11403349005823711</v>
      </c>
      <c r="L141" s="8">
        <f t="shared" si="45"/>
        <v>0.16383008563718221</v>
      </c>
      <c r="M141" s="8">
        <f t="shared" si="46"/>
        <v>3.7700696020458065E-2</v>
      </c>
      <c r="N141" s="8">
        <f t="shared" si="47"/>
        <v>0.17600585152170645</v>
      </c>
      <c r="O141" s="8">
        <f t="shared" si="48"/>
        <v>0.26007627240464543</v>
      </c>
      <c r="P141" s="8">
        <f t="shared" si="49"/>
        <v>1.5457582729137741E-5</v>
      </c>
      <c r="Q141" s="8">
        <f t="shared" si="50"/>
        <v>0.22095304839096791</v>
      </c>
      <c r="R141" s="8">
        <f t="shared" si="51"/>
        <v>1</v>
      </c>
      <c r="S141" s="8">
        <f t="shared" si="52"/>
        <v>0.9427413842346769</v>
      </c>
      <c r="T141" s="8">
        <f t="shared" si="53"/>
        <v>1.0898737015493549</v>
      </c>
      <c r="W141" s="7">
        <v>313310</v>
      </c>
      <c r="X141" s="7" t="s">
        <v>229</v>
      </c>
      <c r="Y141" s="364">
        <v>0</v>
      </c>
      <c r="Z141" s="364">
        <v>0</v>
      </c>
      <c r="AA141" s="364">
        <v>0</v>
      </c>
      <c r="AB141" s="364">
        <v>0</v>
      </c>
      <c r="AC141" s="364">
        <v>0</v>
      </c>
      <c r="AD141" s="364">
        <v>0</v>
      </c>
      <c r="AE141" s="364">
        <v>0</v>
      </c>
      <c r="AF141" s="364">
        <v>0</v>
      </c>
      <c r="AG141" s="364">
        <v>0</v>
      </c>
      <c r="AH141" s="364">
        <v>0</v>
      </c>
      <c r="AI141" s="364">
        <v>0</v>
      </c>
      <c r="AJ141" s="364">
        <v>0</v>
      </c>
      <c r="AK141" s="364">
        <v>0</v>
      </c>
      <c r="AL141" s="364">
        <v>0</v>
      </c>
      <c r="AM141" s="364">
        <v>0</v>
      </c>
      <c r="AN141" s="364">
        <v>1</v>
      </c>
      <c r="AO141" s="364">
        <v>0</v>
      </c>
      <c r="AP141" s="364">
        <v>0</v>
      </c>
      <c r="AS141" s="7">
        <v>313310</v>
      </c>
      <c r="AT141" s="7" t="s">
        <v>229</v>
      </c>
      <c r="AU141" s="8">
        <v>9.3733271877066107E-2</v>
      </c>
      <c r="AV141" s="8">
        <v>2.1677903883636603E-2</v>
      </c>
      <c r="AW141" s="8">
        <v>9.4061499840322582E-2</v>
      </c>
      <c r="AX141" s="8">
        <v>5.0959839504664504E-2</v>
      </c>
      <c r="AY141" s="8">
        <v>1.5246576796967897E-2</v>
      </c>
      <c r="AZ141" s="8">
        <v>5.3954322771847751E-2</v>
      </c>
      <c r="BA141" s="8">
        <v>0.12446922443992739</v>
      </c>
      <c r="BB141" s="8">
        <v>2.8790341890174192E-2</v>
      </c>
      <c r="BC141" s="8">
        <v>0.11403349005823711</v>
      </c>
      <c r="BD141" s="8">
        <v>0.16383008563718221</v>
      </c>
      <c r="BE141" s="8">
        <v>3.7700696020458065E-2</v>
      </c>
      <c r="BF141" s="8">
        <v>0.17600585152170645</v>
      </c>
      <c r="BG141" s="8">
        <v>0.26007627240464543</v>
      </c>
      <c r="BH141" s="8">
        <v>1.5457582729137741E-5</v>
      </c>
      <c r="BI141" s="8">
        <v>0.22095304839096791</v>
      </c>
      <c r="BJ141" s="8">
        <v>1.2094710626970966</v>
      </c>
      <c r="BK141" s="8">
        <v>0.9427413842346769</v>
      </c>
      <c r="BL141" s="8">
        <v>1.0898737015493549</v>
      </c>
    </row>
    <row r="142" spans="1:64" x14ac:dyDescent="0.25">
      <c r="A142" s="7">
        <v>313320</v>
      </c>
      <c r="B142" s="7" t="s">
        <v>230</v>
      </c>
      <c r="C142" s="8">
        <f t="shared" si="36"/>
        <v>2.6568013099145159E-2</v>
      </c>
      <c r="D142" s="8">
        <f t="shared" si="37"/>
        <v>7.3807303873290311E-3</v>
      </c>
      <c r="E142" s="8">
        <f t="shared" si="38"/>
        <v>2.8808304055490321E-2</v>
      </c>
      <c r="F142" s="8">
        <f t="shared" si="39"/>
        <v>3.3544389347464523E-2</v>
      </c>
      <c r="G142" s="8">
        <f t="shared" si="40"/>
        <v>1.1284726871061291E-2</v>
      </c>
      <c r="H142" s="8">
        <f t="shared" si="41"/>
        <v>3.6565810950656447E-2</v>
      </c>
      <c r="I142" s="8">
        <f t="shared" si="42"/>
        <v>3.5398550060725814E-2</v>
      </c>
      <c r="J142" s="8">
        <f t="shared" si="43"/>
        <v>1.0029740102640324E-2</v>
      </c>
      <c r="K142" s="8">
        <f t="shared" si="44"/>
        <v>3.599184305248871E-2</v>
      </c>
      <c r="L142" s="8">
        <f t="shared" si="45"/>
        <v>4.5791901879741942E-2</v>
      </c>
      <c r="M142" s="8">
        <f t="shared" si="46"/>
        <v>1.301656476434516E-2</v>
      </c>
      <c r="N142" s="8">
        <f t="shared" si="47"/>
        <v>5.3608085393016133E-2</v>
      </c>
      <c r="O142" s="8">
        <f t="shared" si="48"/>
        <v>5.097959835506452E-2</v>
      </c>
      <c r="P142" s="8">
        <f t="shared" si="49"/>
        <v>7.445404131393548E-7</v>
      </c>
      <c r="Q142" s="8">
        <f t="shared" si="50"/>
        <v>4.3322157019951624E-2</v>
      </c>
      <c r="R142" s="8">
        <f t="shared" si="51"/>
        <v>1</v>
      </c>
      <c r="S142" s="8">
        <f t="shared" si="52"/>
        <v>0.24268524975000003</v>
      </c>
      <c r="T142" s="8">
        <f t="shared" si="53"/>
        <v>0.24271045579661291</v>
      </c>
      <c r="W142" s="7">
        <v>313320</v>
      </c>
      <c r="X142" s="7" t="s">
        <v>230</v>
      </c>
      <c r="Y142" s="364">
        <v>0</v>
      </c>
      <c r="Z142" s="364">
        <v>0</v>
      </c>
      <c r="AA142" s="364">
        <v>0</v>
      </c>
      <c r="AB142" s="364">
        <v>0</v>
      </c>
      <c r="AC142" s="364">
        <v>0</v>
      </c>
      <c r="AD142" s="364">
        <v>0</v>
      </c>
      <c r="AE142" s="364">
        <v>0</v>
      </c>
      <c r="AF142" s="364">
        <v>0</v>
      </c>
      <c r="AG142" s="364">
        <v>0</v>
      </c>
      <c r="AH142" s="364">
        <v>0</v>
      </c>
      <c r="AI142" s="364">
        <v>0</v>
      </c>
      <c r="AJ142" s="364">
        <v>0</v>
      </c>
      <c r="AK142" s="364">
        <v>0</v>
      </c>
      <c r="AL142" s="364">
        <v>0</v>
      </c>
      <c r="AM142" s="364">
        <v>0</v>
      </c>
      <c r="AN142" s="364">
        <v>1</v>
      </c>
      <c r="AO142" s="364">
        <v>0</v>
      </c>
      <c r="AP142" s="364">
        <v>0</v>
      </c>
      <c r="AS142" s="7">
        <v>313320</v>
      </c>
      <c r="AT142" s="7" t="s">
        <v>230</v>
      </c>
      <c r="AU142" s="8">
        <v>2.6568013099145159E-2</v>
      </c>
      <c r="AV142" s="8">
        <v>7.3807303873290311E-3</v>
      </c>
      <c r="AW142" s="8">
        <v>2.8808304055490321E-2</v>
      </c>
      <c r="AX142" s="8">
        <v>3.3544389347464523E-2</v>
      </c>
      <c r="AY142" s="8">
        <v>1.1284726871061291E-2</v>
      </c>
      <c r="AZ142" s="8">
        <v>3.6565810950656447E-2</v>
      </c>
      <c r="BA142" s="8">
        <v>3.5398550060725814E-2</v>
      </c>
      <c r="BB142" s="8">
        <v>1.0029740102640324E-2</v>
      </c>
      <c r="BC142" s="8">
        <v>3.599184305248871E-2</v>
      </c>
      <c r="BD142" s="8">
        <v>4.5791901879741942E-2</v>
      </c>
      <c r="BE142" s="8">
        <v>1.301656476434516E-2</v>
      </c>
      <c r="BF142" s="8">
        <v>5.3608085393016133E-2</v>
      </c>
      <c r="BG142" s="8">
        <v>5.097959835506452E-2</v>
      </c>
      <c r="BH142" s="8">
        <v>7.445404131393548E-7</v>
      </c>
      <c r="BI142" s="8">
        <v>4.3322157019951624E-2</v>
      </c>
      <c r="BJ142" s="8">
        <v>1.0627554346387096</v>
      </c>
      <c r="BK142" s="8">
        <v>0.24268524975000003</v>
      </c>
      <c r="BL142" s="8">
        <v>0.24271045579661291</v>
      </c>
    </row>
    <row r="143" spans="1:64" x14ac:dyDescent="0.25">
      <c r="A143" s="7">
        <v>314110</v>
      </c>
      <c r="B143" s="7" t="s">
        <v>231</v>
      </c>
      <c r="C143" s="8">
        <f t="shared" si="36"/>
        <v>1.0600635938598387E-2</v>
      </c>
      <c r="D143" s="8">
        <f t="shared" si="37"/>
        <v>3.1717742173724191E-3</v>
      </c>
      <c r="E143" s="8">
        <f t="shared" si="38"/>
        <v>1.9686540551596778E-2</v>
      </c>
      <c r="F143" s="8">
        <f t="shared" si="39"/>
        <v>2.1158917668783875E-2</v>
      </c>
      <c r="G143" s="8">
        <f t="shared" si="40"/>
        <v>1.0087501513667742E-2</v>
      </c>
      <c r="H143" s="8">
        <f t="shared" si="41"/>
        <v>4.1269086691419356E-2</v>
      </c>
      <c r="I143" s="8">
        <f t="shared" si="42"/>
        <v>1.5610966879516132E-2</v>
      </c>
      <c r="J143" s="8">
        <f t="shared" si="43"/>
        <v>6.3792127216290313E-3</v>
      </c>
      <c r="K143" s="8">
        <f t="shared" si="44"/>
        <v>2.9227300810451617E-2</v>
      </c>
      <c r="L143" s="8">
        <f t="shared" si="45"/>
        <v>1.7638170300137097E-2</v>
      </c>
      <c r="M143" s="8">
        <f t="shared" si="46"/>
        <v>5.4843186267693545E-3</v>
      </c>
      <c r="N143" s="8">
        <f t="shared" si="47"/>
        <v>3.8301879022645161E-2</v>
      </c>
      <c r="O143" s="8">
        <f t="shared" si="48"/>
        <v>4.192318151367741E-2</v>
      </c>
      <c r="P143" s="8">
        <f t="shared" si="49"/>
        <v>2.604131417881613E-7</v>
      </c>
      <c r="Q143" s="8">
        <f t="shared" si="50"/>
        <v>2.3672858027096778E-2</v>
      </c>
      <c r="R143" s="8">
        <f t="shared" si="51"/>
        <v>1</v>
      </c>
      <c r="S143" s="8">
        <f t="shared" si="52"/>
        <v>0.20154776393838708</v>
      </c>
      <c r="T143" s="8">
        <f t="shared" si="53"/>
        <v>0.18024973847629033</v>
      </c>
      <c r="W143" s="7">
        <v>314110</v>
      </c>
      <c r="X143" s="7" t="s">
        <v>231</v>
      </c>
      <c r="Y143" s="364">
        <v>0</v>
      </c>
      <c r="Z143" s="364">
        <v>0</v>
      </c>
      <c r="AA143" s="364">
        <v>0</v>
      </c>
      <c r="AB143" s="364">
        <v>0</v>
      </c>
      <c r="AC143" s="364">
        <v>0</v>
      </c>
      <c r="AD143" s="364">
        <v>0</v>
      </c>
      <c r="AE143" s="364">
        <v>0</v>
      </c>
      <c r="AF143" s="364">
        <v>0</v>
      </c>
      <c r="AG143" s="364">
        <v>0</v>
      </c>
      <c r="AH143" s="364">
        <v>0</v>
      </c>
      <c r="AI143" s="364">
        <v>0</v>
      </c>
      <c r="AJ143" s="364">
        <v>0</v>
      </c>
      <c r="AK143" s="364">
        <v>0</v>
      </c>
      <c r="AL143" s="364">
        <v>0</v>
      </c>
      <c r="AM143" s="364">
        <v>0</v>
      </c>
      <c r="AN143" s="364">
        <v>1</v>
      </c>
      <c r="AO143" s="364">
        <v>0</v>
      </c>
      <c r="AP143" s="364">
        <v>0</v>
      </c>
      <c r="AS143" s="7">
        <v>314110</v>
      </c>
      <c r="AT143" s="7" t="s">
        <v>231</v>
      </c>
      <c r="AU143" s="8">
        <v>1.0600635938598387E-2</v>
      </c>
      <c r="AV143" s="8">
        <v>3.1717742173724191E-3</v>
      </c>
      <c r="AW143" s="8">
        <v>1.9686540551596778E-2</v>
      </c>
      <c r="AX143" s="8">
        <v>2.1158917668783875E-2</v>
      </c>
      <c r="AY143" s="8">
        <v>1.0087501513667742E-2</v>
      </c>
      <c r="AZ143" s="8">
        <v>4.1269086691419356E-2</v>
      </c>
      <c r="BA143" s="8">
        <v>1.5610966879516132E-2</v>
      </c>
      <c r="BB143" s="8">
        <v>6.3792127216290313E-3</v>
      </c>
      <c r="BC143" s="8">
        <v>2.9227300810451617E-2</v>
      </c>
      <c r="BD143" s="8">
        <v>1.7638170300137097E-2</v>
      </c>
      <c r="BE143" s="8">
        <v>5.4843186267693545E-3</v>
      </c>
      <c r="BF143" s="8">
        <v>3.8301879022645161E-2</v>
      </c>
      <c r="BG143" s="8">
        <v>4.192318151367741E-2</v>
      </c>
      <c r="BH143" s="8">
        <v>2.604131417881613E-7</v>
      </c>
      <c r="BI143" s="8">
        <v>2.3672858027096778E-2</v>
      </c>
      <c r="BJ143" s="8">
        <v>1.0334589507077419</v>
      </c>
      <c r="BK143" s="8">
        <v>0.20154776393838708</v>
      </c>
      <c r="BL143" s="8">
        <v>0.18024973847629033</v>
      </c>
    </row>
    <row r="144" spans="1:64" x14ac:dyDescent="0.25">
      <c r="A144" s="7">
        <v>314120</v>
      </c>
      <c r="B144" s="7" t="s">
        <v>232</v>
      </c>
      <c r="C144" s="8">
        <f t="shared" si="36"/>
        <v>6.2469877572232269E-2</v>
      </c>
      <c r="D144" s="8">
        <f t="shared" si="37"/>
        <v>1.7885251260048383E-2</v>
      </c>
      <c r="E144" s="8">
        <f t="shared" si="38"/>
        <v>7.6210216695159663E-2</v>
      </c>
      <c r="F144" s="8">
        <f t="shared" si="39"/>
        <v>4.2699523267604851E-2</v>
      </c>
      <c r="G144" s="8">
        <f t="shared" si="40"/>
        <v>1.5574793230701612E-2</v>
      </c>
      <c r="H144" s="8">
        <f t="shared" si="41"/>
        <v>5.2315856674096765E-2</v>
      </c>
      <c r="I144" s="8">
        <f t="shared" si="42"/>
        <v>7.1392718088572588E-2</v>
      </c>
      <c r="J144" s="8">
        <f t="shared" si="43"/>
        <v>2.2336182650748389E-2</v>
      </c>
      <c r="K144" s="8">
        <f t="shared" si="44"/>
        <v>8.3939507598216168E-2</v>
      </c>
      <c r="L144" s="8">
        <f t="shared" si="45"/>
        <v>8.7819095584080631E-2</v>
      </c>
      <c r="M144" s="8">
        <f t="shared" si="46"/>
        <v>2.675154652747742E-2</v>
      </c>
      <c r="N144" s="8">
        <f t="shared" si="47"/>
        <v>0.12515166900211291</v>
      </c>
      <c r="O144" s="8">
        <f t="shared" si="48"/>
        <v>0.17115560908085478</v>
      </c>
      <c r="P144" s="8">
        <f t="shared" si="49"/>
        <v>4.9833922202891937E-6</v>
      </c>
      <c r="Q144" s="8">
        <f t="shared" si="50"/>
        <v>0.13575214361495169</v>
      </c>
      <c r="R144" s="8">
        <f t="shared" si="51"/>
        <v>1</v>
      </c>
      <c r="S144" s="8">
        <f t="shared" si="52"/>
        <v>0.57833210865612894</v>
      </c>
      <c r="T144" s="8">
        <f t="shared" si="53"/>
        <v>0.64540711801516126</v>
      </c>
      <c r="W144" s="7">
        <v>314120</v>
      </c>
      <c r="X144" s="7" t="s">
        <v>232</v>
      </c>
      <c r="Y144" s="364">
        <v>0</v>
      </c>
      <c r="Z144" s="364">
        <v>0</v>
      </c>
      <c r="AA144" s="364">
        <v>0</v>
      </c>
      <c r="AB144" s="364">
        <v>0</v>
      </c>
      <c r="AC144" s="364">
        <v>0</v>
      </c>
      <c r="AD144" s="364">
        <v>0</v>
      </c>
      <c r="AE144" s="364">
        <v>0</v>
      </c>
      <c r="AF144" s="364">
        <v>0</v>
      </c>
      <c r="AG144" s="364">
        <v>0</v>
      </c>
      <c r="AH144" s="364">
        <v>0</v>
      </c>
      <c r="AI144" s="364">
        <v>0</v>
      </c>
      <c r="AJ144" s="364">
        <v>0</v>
      </c>
      <c r="AK144" s="364">
        <v>0</v>
      </c>
      <c r="AL144" s="364">
        <v>0</v>
      </c>
      <c r="AM144" s="364">
        <v>0</v>
      </c>
      <c r="AN144" s="364">
        <v>1</v>
      </c>
      <c r="AO144" s="364">
        <v>0</v>
      </c>
      <c r="AP144" s="364">
        <v>0</v>
      </c>
      <c r="AS144" s="7">
        <v>314120</v>
      </c>
      <c r="AT144" s="7" t="s">
        <v>232</v>
      </c>
      <c r="AU144" s="8">
        <v>6.2469877572232269E-2</v>
      </c>
      <c r="AV144" s="8">
        <v>1.7885251260048383E-2</v>
      </c>
      <c r="AW144" s="8">
        <v>7.6210216695159663E-2</v>
      </c>
      <c r="AX144" s="8">
        <v>4.2699523267604851E-2</v>
      </c>
      <c r="AY144" s="8">
        <v>1.5574793230701612E-2</v>
      </c>
      <c r="AZ144" s="8">
        <v>5.2315856674096765E-2</v>
      </c>
      <c r="BA144" s="8">
        <v>7.1392718088572588E-2</v>
      </c>
      <c r="BB144" s="8">
        <v>2.2336182650748389E-2</v>
      </c>
      <c r="BC144" s="8">
        <v>8.3939507598216168E-2</v>
      </c>
      <c r="BD144" s="8">
        <v>8.7819095584080631E-2</v>
      </c>
      <c r="BE144" s="8">
        <v>2.675154652747742E-2</v>
      </c>
      <c r="BF144" s="8">
        <v>0.12515166900211291</v>
      </c>
      <c r="BG144" s="8">
        <v>0.17115560908085478</v>
      </c>
      <c r="BH144" s="8">
        <v>4.9833922202891937E-6</v>
      </c>
      <c r="BI144" s="8">
        <v>0.13575214361495169</v>
      </c>
      <c r="BJ144" s="8">
        <v>1.1565653455270968</v>
      </c>
      <c r="BK144" s="8">
        <v>0.57833210865612894</v>
      </c>
      <c r="BL144" s="8">
        <v>0.64540711801516126</v>
      </c>
    </row>
    <row r="145" spans="1:64" x14ac:dyDescent="0.25">
      <c r="A145" s="7">
        <v>314910</v>
      </c>
      <c r="B145" s="7" t="s">
        <v>233</v>
      </c>
      <c r="C145" s="8">
        <f t="shared" si="36"/>
        <v>5.3523944959156453E-2</v>
      </c>
      <c r="D145" s="8">
        <f t="shared" si="37"/>
        <v>1.4597764331788714E-2</v>
      </c>
      <c r="E145" s="8">
        <f t="shared" si="38"/>
        <v>8.9117039455479052E-2</v>
      </c>
      <c r="F145" s="8">
        <f t="shared" si="39"/>
        <v>3.8447944484543549E-2</v>
      </c>
      <c r="G145" s="8">
        <f t="shared" si="40"/>
        <v>1.236856689633742E-2</v>
      </c>
      <c r="H145" s="8">
        <f t="shared" si="41"/>
        <v>6.5671786669275797E-2</v>
      </c>
      <c r="I145" s="8">
        <f t="shared" si="42"/>
        <v>4.7554793828253228E-2</v>
      </c>
      <c r="J145" s="8">
        <f t="shared" si="43"/>
        <v>1.4472496727342254E-2</v>
      </c>
      <c r="K145" s="8">
        <f t="shared" si="44"/>
        <v>7.6894453462562906E-2</v>
      </c>
      <c r="L145" s="8">
        <f t="shared" si="45"/>
        <v>6.0850047104945154E-2</v>
      </c>
      <c r="M145" s="8">
        <f t="shared" si="46"/>
        <v>1.7664243229216128E-2</v>
      </c>
      <c r="N145" s="8">
        <f t="shared" si="47"/>
        <v>0.1198671210050984</v>
      </c>
      <c r="O145" s="8">
        <f t="shared" si="48"/>
        <v>0.23353383694193541</v>
      </c>
      <c r="P145" s="8">
        <f t="shared" si="49"/>
        <v>3.9961519456043551E-6</v>
      </c>
      <c r="Q145" s="8">
        <f t="shared" si="50"/>
        <v>0.18823829064016134</v>
      </c>
      <c r="R145" s="8">
        <f t="shared" si="51"/>
        <v>1</v>
      </c>
      <c r="S145" s="8">
        <f t="shared" si="52"/>
        <v>0.63261733030822587</v>
      </c>
      <c r="T145" s="8">
        <f t="shared" si="53"/>
        <v>0.65505077627596764</v>
      </c>
      <c r="W145" s="7">
        <v>314910</v>
      </c>
      <c r="X145" s="7" t="s">
        <v>233</v>
      </c>
      <c r="Y145" s="364">
        <v>0</v>
      </c>
      <c r="Z145" s="364">
        <v>0</v>
      </c>
      <c r="AA145" s="364">
        <v>0</v>
      </c>
      <c r="AB145" s="364">
        <v>0</v>
      </c>
      <c r="AC145" s="364">
        <v>0</v>
      </c>
      <c r="AD145" s="364">
        <v>0</v>
      </c>
      <c r="AE145" s="364">
        <v>0</v>
      </c>
      <c r="AF145" s="364">
        <v>0</v>
      </c>
      <c r="AG145" s="364">
        <v>0</v>
      </c>
      <c r="AH145" s="364">
        <v>0</v>
      </c>
      <c r="AI145" s="364">
        <v>0</v>
      </c>
      <c r="AJ145" s="364">
        <v>0</v>
      </c>
      <c r="AK145" s="364">
        <v>0</v>
      </c>
      <c r="AL145" s="364">
        <v>0</v>
      </c>
      <c r="AM145" s="364">
        <v>0</v>
      </c>
      <c r="AN145" s="364">
        <v>1</v>
      </c>
      <c r="AO145" s="364">
        <v>0</v>
      </c>
      <c r="AP145" s="364">
        <v>0</v>
      </c>
      <c r="AS145" s="7">
        <v>314910</v>
      </c>
      <c r="AT145" s="7" t="s">
        <v>233</v>
      </c>
      <c r="AU145" s="8">
        <v>5.3523944959156453E-2</v>
      </c>
      <c r="AV145" s="8">
        <v>1.4597764331788714E-2</v>
      </c>
      <c r="AW145" s="8">
        <v>8.9117039455479052E-2</v>
      </c>
      <c r="AX145" s="8">
        <v>3.8447944484543549E-2</v>
      </c>
      <c r="AY145" s="8">
        <v>1.236856689633742E-2</v>
      </c>
      <c r="AZ145" s="8">
        <v>6.5671786669275797E-2</v>
      </c>
      <c r="BA145" s="8">
        <v>4.7554793828253228E-2</v>
      </c>
      <c r="BB145" s="8">
        <v>1.4472496727342254E-2</v>
      </c>
      <c r="BC145" s="8">
        <v>7.6894453462562906E-2</v>
      </c>
      <c r="BD145" s="8">
        <v>6.0850047104945154E-2</v>
      </c>
      <c r="BE145" s="8">
        <v>1.7664243229216128E-2</v>
      </c>
      <c r="BF145" s="8">
        <v>0.1198671210050984</v>
      </c>
      <c r="BG145" s="8">
        <v>0.23353383694193541</v>
      </c>
      <c r="BH145" s="8">
        <v>3.9961519456043551E-6</v>
      </c>
      <c r="BI145" s="8">
        <v>0.18823829064016134</v>
      </c>
      <c r="BJ145" s="8">
        <v>1.1572403616498386</v>
      </c>
      <c r="BK145" s="8">
        <v>0.63261733030822587</v>
      </c>
      <c r="BL145" s="8">
        <v>0.65505077627596764</v>
      </c>
    </row>
    <row r="146" spans="1:64" x14ac:dyDescent="0.25">
      <c r="A146" s="7">
        <v>314994</v>
      </c>
      <c r="B146" s="7" t="s">
        <v>234</v>
      </c>
      <c r="C146" s="8">
        <f t="shared" si="36"/>
        <v>2.1938378312451614E-3</v>
      </c>
      <c r="D146" s="8">
        <f t="shared" si="37"/>
        <v>3.648422432887097E-4</v>
      </c>
      <c r="E146" s="8">
        <f t="shared" si="38"/>
        <v>3.0787733969064516E-3</v>
      </c>
      <c r="F146" s="8">
        <f t="shared" si="39"/>
        <v>2.5317432256499999E-3</v>
      </c>
      <c r="G146" s="8">
        <f t="shared" si="40"/>
        <v>5.6004099814838712E-4</v>
      </c>
      <c r="H146" s="8">
        <f t="shared" si="41"/>
        <v>4.0858848797354838E-3</v>
      </c>
      <c r="I146" s="8">
        <f t="shared" si="42"/>
        <v>1.792730918035484E-3</v>
      </c>
      <c r="J146" s="8">
        <f t="shared" si="43"/>
        <v>3.3454162026741934E-4</v>
      </c>
      <c r="K146" s="8">
        <f t="shared" si="44"/>
        <v>2.5932036601096775E-3</v>
      </c>
      <c r="L146" s="8">
        <f t="shared" si="45"/>
        <v>2.3619244388758068E-3</v>
      </c>
      <c r="M146" s="8">
        <f t="shared" si="46"/>
        <v>4.2967496248548384E-4</v>
      </c>
      <c r="N146" s="8">
        <f t="shared" si="47"/>
        <v>4.1116530515209679E-3</v>
      </c>
      <c r="O146" s="8">
        <f t="shared" si="48"/>
        <v>1.4587270155741936E-2</v>
      </c>
      <c r="P146" s="8">
        <f t="shared" si="49"/>
        <v>1.4701014585677418E-7</v>
      </c>
      <c r="Q146" s="8">
        <f t="shared" si="50"/>
        <v>1.172221891332258E-2</v>
      </c>
      <c r="R146" s="8">
        <f t="shared" si="51"/>
        <v>1</v>
      </c>
      <c r="S146" s="8">
        <f t="shared" si="52"/>
        <v>3.9435733619677414E-2</v>
      </c>
      <c r="T146" s="8">
        <f t="shared" si="53"/>
        <v>3.6978540714516131E-2</v>
      </c>
      <c r="W146" s="7">
        <v>314994</v>
      </c>
      <c r="X146" s="7" t="s">
        <v>234</v>
      </c>
      <c r="Y146" s="364">
        <v>0</v>
      </c>
      <c r="Z146" s="364">
        <v>0</v>
      </c>
      <c r="AA146" s="364">
        <v>0</v>
      </c>
      <c r="AB146" s="364">
        <v>0</v>
      </c>
      <c r="AC146" s="364">
        <v>0</v>
      </c>
      <c r="AD146" s="364">
        <v>0</v>
      </c>
      <c r="AE146" s="364">
        <v>0</v>
      </c>
      <c r="AF146" s="364">
        <v>0</v>
      </c>
      <c r="AG146" s="364">
        <v>0</v>
      </c>
      <c r="AH146" s="364">
        <v>0</v>
      </c>
      <c r="AI146" s="364">
        <v>0</v>
      </c>
      <c r="AJ146" s="364">
        <v>0</v>
      </c>
      <c r="AK146" s="364">
        <v>0</v>
      </c>
      <c r="AL146" s="364">
        <v>0</v>
      </c>
      <c r="AM146" s="364">
        <v>0</v>
      </c>
      <c r="AN146" s="364">
        <v>1</v>
      </c>
      <c r="AO146" s="364">
        <v>0</v>
      </c>
      <c r="AP146" s="364">
        <v>0</v>
      </c>
      <c r="AS146" s="7">
        <v>314994</v>
      </c>
      <c r="AT146" s="7" t="s">
        <v>234</v>
      </c>
      <c r="AU146" s="8">
        <v>2.1938378312451614E-3</v>
      </c>
      <c r="AV146" s="8">
        <v>3.648422432887097E-4</v>
      </c>
      <c r="AW146" s="8">
        <v>3.0787733969064516E-3</v>
      </c>
      <c r="AX146" s="8">
        <v>2.5317432256499999E-3</v>
      </c>
      <c r="AY146" s="8">
        <v>5.6004099814838712E-4</v>
      </c>
      <c r="AZ146" s="8">
        <v>4.0858848797354838E-3</v>
      </c>
      <c r="BA146" s="8">
        <v>1.792730918035484E-3</v>
      </c>
      <c r="BB146" s="8">
        <v>3.3454162026741934E-4</v>
      </c>
      <c r="BC146" s="8">
        <v>2.5932036601096775E-3</v>
      </c>
      <c r="BD146" s="8">
        <v>2.3619244388758068E-3</v>
      </c>
      <c r="BE146" s="8">
        <v>4.2967496248548384E-4</v>
      </c>
      <c r="BF146" s="8">
        <v>4.1116530515209679E-3</v>
      </c>
      <c r="BG146" s="8">
        <v>1.4587270155741936E-2</v>
      </c>
      <c r="BH146" s="8">
        <v>1.4701014585677418E-7</v>
      </c>
      <c r="BI146" s="8">
        <v>1.172221891332258E-2</v>
      </c>
      <c r="BJ146" s="8">
        <v>1.0056374534714516</v>
      </c>
      <c r="BK146" s="8">
        <v>3.9435733619677414E-2</v>
      </c>
      <c r="BL146" s="8">
        <v>3.6978540714516131E-2</v>
      </c>
    </row>
    <row r="147" spans="1:64" x14ac:dyDescent="0.25">
      <c r="A147" s="7">
        <v>314999</v>
      </c>
      <c r="B147" s="7" t="s">
        <v>235</v>
      </c>
      <c r="C147" s="8">
        <f t="shared" si="36"/>
        <v>5.4426305299693556E-2</v>
      </c>
      <c r="D147" s="8">
        <f t="shared" si="37"/>
        <v>1.4364961911872587E-2</v>
      </c>
      <c r="E147" s="8">
        <f t="shared" si="38"/>
        <v>9.4565666019006442E-2</v>
      </c>
      <c r="F147" s="8">
        <f t="shared" si="39"/>
        <v>3.4404346219718877E-2</v>
      </c>
      <c r="G147" s="8">
        <f t="shared" si="40"/>
        <v>1.0866622321498614E-2</v>
      </c>
      <c r="H147" s="8">
        <f t="shared" si="41"/>
        <v>5.8451503040424034E-2</v>
      </c>
      <c r="I147" s="8">
        <f t="shared" si="42"/>
        <v>4.8407338402117743E-2</v>
      </c>
      <c r="J147" s="8">
        <f t="shared" si="43"/>
        <v>1.4210883738029031E-2</v>
      </c>
      <c r="K147" s="8">
        <f t="shared" si="44"/>
        <v>8.220705691345645E-2</v>
      </c>
      <c r="L147" s="8">
        <f t="shared" si="45"/>
        <v>6.169353718553388E-2</v>
      </c>
      <c r="M147" s="8">
        <f t="shared" si="46"/>
        <v>1.7353856158538711E-2</v>
      </c>
      <c r="N147" s="8">
        <f t="shared" si="47"/>
        <v>0.1267467521482403</v>
      </c>
      <c r="O147" s="8">
        <f t="shared" si="48"/>
        <v>0.24806838668564538</v>
      </c>
      <c r="P147" s="8">
        <f t="shared" si="49"/>
        <v>2.4422934025014363E-5</v>
      </c>
      <c r="Q147" s="8">
        <f t="shared" si="50"/>
        <v>0.19949259735995156</v>
      </c>
      <c r="R147" s="8">
        <f t="shared" si="51"/>
        <v>1</v>
      </c>
      <c r="S147" s="8">
        <f t="shared" si="52"/>
        <v>0.65211118125903222</v>
      </c>
      <c r="T147" s="8">
        <f t="shared" si="53"/>
        <v>0.6932107629243548</v>
      </c>
      <c r="W147" s="7">
        <v>314999</v>
      </c>
      <c r="X147" s="7" t="s">
        <v>235</v>
      </c>
      <c r="Y147" s="364">
        <v>0</v>
      </c>
      <c r="Z147" s="364">
        <v>0</v>
      </c>
      <c r="AA147" s="364">
        <v>0</v>
      </c>
      <c r="AB147" s="364">
        <v>0</v>
      </c>
      <c r="AC147" s="364">
        <v>0</v>
      </c>
      <c r="AD147" s="364">
        <v>0</v>
      </c>
      <c r="AE147" s="364">
        <v>0</v>
      </c>
      <c r="AF147" s="364">
        <v>0</v>
      </c>
      <c r="AG147" s="364">
        <v>0</v>
      </c>
      <c r="AH147" s="364">
        <v>0</v>
      </c>
      <c r="AI147" s="364">
        <v>0</v>
      </c>
      <c r="AJ147" s="364">
        <v>0</v>
      </c>
      <c r="AK147" s="364">
        <v>0</v>
      </c>
      <c r="AL147" s="364">
        <v>0</v>
      </c>
      <c r="AM147" s="364">
        <v>0</v>
      </c>
      <c r="AN147" s="364">
        <v>1</v>
      </c>
      <c r="AO147" s="364">
        <v>0</v>
      </c>
      <c r="AP147" s="364">
        <v>0</v>
      </c>
      <c r="AS147" s="7">
        <v>314999</v>
      </c>
      <c r="AT147" s="7" t="s">
        <v>235</v>
      </c>
      <c r="AU147" s="8">
        <v>5.4426305299693556E-2</v>
      </c>
      <c r="AV147" s="8">
        <v>1.4364961911872587E-2</v>
      </c>
      <c r="AW147" s="8">
        <v>9.4565666019006442E-2</v>
      </c>
      <c r="AX147" s="8">
        <v>3.4404346219718877E-2</v>
      </c>
      <c r="AY147" s="8">
        <v>1.0866622321498614E-2</v>
      </c>
      <c r="AZ147" s="8">
        <v>5.8451503040424034E-2</v>
      </c>
      <c r="BA147" s="8">
        <v>4.8407338402117743E-2</v>
      </c>
      <c r="BB147" s="8">
        <v>1.4210883738029031E-2</v>
      </c>
      <c r="BC147" s="8">
        <v>8.220705691345645E-2</v>
      </c>
      <c r="BD147" s="8">
        <v>6.169353718553388E-2</v>
      </c>
      <c r="BE147" s="8">
        <v>1.7353856158538711E-2</v>
      </c>
      <c r="BF147" s="8">
        <v>0.1267467521482403</v>
      </c>
      <c r="BG147" s="8">
        <v>0.24806838668564538</v>
      </c>
      <c r="BH147" s="8">
        <v>2.4422934025014363E-5</v>
      </c>
      <c r="BI147" s="8">
        <v>0.19949259735995156</v>
      </c>
      <c r="BJ147" s="8">
        <v>1.1633553203275806</v>
      </c>
      <c r="BK147" s="8">
        <v>0.65211118125903222</v>
      </c>
      <c r="BL147" s="8">
        <v>0.6932107629243548</v>
      </c>
    </row>
    <row r="148" spans="1:64" x14ac:dyDescent="0.25">
      <c r="A148" s="7">
        <v>315120</v>
      </c>
      <c r="B148" s="7" t="s">
        <v>1200</v>
      </c>
      <c r="C148" s="8">
        <f t="shared" si="36"/>
        <v>4.3102636060791934E-2</v>
      </c>
      <c r="D148" s="8">
        <f t="shared" si="37"/>
        <v>1.3330681982417738E-2</v>
      </c>
      <c r="E148" s="8">
        <f t="shared" si="38"/>
        <v>7.4963579628612914E-2</v>
      </c>
      <c r="F148" s="8">
        <f t="shared" si="39"/>
        <v>2.2620687128456451E-2</v>
      </c>
      <c r="G148" s="8">
        <f t="shared" si="40"/>
        <v>9.3243216187772586E-3</v>
      </c>
      <c r="H148" s="8">
        <f t="shared" si="41"/>
        <v>4.2615233564327414E-2</v>
      </c>
      <c r="I148" s="8">
        <f t="shared" si="42"/>
        <v>3.1583726879722586E-2</v>
      </c>
      <c r="J148" s="8">
        <f t="shared" si="43"/>
        <v>1.1327597184608065E-2</v>
      </c>
      <c r="K148" s="8">
        <f t="shared" si="44"/>
        <v>5.3321175997706444E-2</v>
      </c>
      <c r="L148" s="8">
        <f t="shared" si="45"/>
        <v>4.0915826484103218E-2</v>
      </c>
      <c r="M148" s="8">
        <f t="shared" si="46"/>
        <v>1.3038966696711292E-2</v>
      </c>
      <c r="N148" s="8">
        <f t="shared" si="47"/>
        <v>7.9657142582290327E-2</v>
      </c>
      <c r="O148" s="8">
        <f t="shared" si="48"/>
        <v>0.15665751452903226</v>
      </c>
      <c r="P148" s="8">
        <f t="shared" si="49"/>
        <v>2.8712295233279036E-6</v>
      </c>
      <c r="Q148" s="8">
        <f t="shared" si="50"/>
        <v>0.12175725131277422</v>
      </c>
      <c r="R148" s="8">
        <f t="shared" si="51"/>
        <v>1</v>
      </c>
      <c r="S148" s="8">
        <f t="shared" si="52"/>
        <v>0.34875379069870965</v>
      </c>
      <c r="T148" s="8">
        <f t="shared" si="53"/>
        <v>0.37042766135241939</v>
      </c>
      <c r="W148" s="7">
        <v>315120</v>
      </c>
      <c r="X148" s="7" t="s">
        <v>1200</v>
      </c>
      <c r="Y148" s="364">
        <v>0</v>
      </c>
      <c r="Z148" s="364">
        <v>0</v>
      </c>
      <c r="AA148" s="364">
        <v>0</v>
      </c>
      <c r="AB148" s="364">
        <v>0</v>
      </c>
      <c r="AC148" s="364">
        <v>0</v>
      </c>
      <c r="AD148" s="364">
        <v>0</v>
      </c>
      <c r="AE148" s="364">
        <v>0</v>
      </c>
      <c r="AF148" s="364">
        <v>0</v>
      </c>
      <c r="AG148" s="364">
        <v>0</v>
      </c>
      <c r="AH148" s="364">
        <v>0</v>
      </c>
      <c r="AI148" s="364">
        <v>0</v>
      </c>
      <c r="AJ148" s="364">
        <v>0</v>
      </c>
      <c r="AK148" s="364">
        <v>0</v>
      </c>
      <c r="AL148" s="364">
        <v>0</v>
      </c>
      <c r="AM148" s="364">
        <v>0</v>
      </c>
      <c r="AN148" s="364">
        <v>1</v>
      </c>
      <c r="AO148" s="364">
        <v>0</v>
      </c>
      <c r="AP148" s="364">
        <v>0</v>
      </c>
      <c r="AS148" s="7">
        <v>315120</v>
      </c>
      <c r="AT148" s="7" t="s">
        <v>1200</v>
      </c>
      <c r="AU148" s="8">
        <v>4.3102636060791934E-2</v>
      </c>
      <c r="AV148" s="8">
        <v>1.3330681982417738E-2</v>
      </c>
      <c r="AW148" s="8">
        <v>7.4963579628612914E-2</v>
      </c>
      <c r="AX148" s="8">
        <v>2.2620687128456451E-2</v>
      </c>
      <c r="AY148" s="8">
        <v>9.3243216187772586E-3</v>
      </c>
      <c r="AZ148" s="8">
        <v>4.2615233564327414E-2</v>
      </c>
      <c r="BA148" s="8">
        <v>3.1583726879722586E-2</v>
      </c>
      <c r="BB148" s="8">
        <v>1.1327597184608065E-2</v>
      </c>
      <c r="BC148" s="8">
        <v>5.3321175997706444E-2</v>
      </c>
      <c r="BD148" s="8">
        <v>4.0915826484103218E-2</v>
      </c>
      <c r="BE148" s="8">
        <v>1.3038966696711292E-2</v>
      </c>
      <c r="BF148" s="8">
        <v>7.9657142582290327E-2</v>
      </c>
      <c r="BG148" s="8">
        <v>0.15665751452903226</v>
      </c>
      <c r="BH148" s="8">
        <v>2.8712295233279036E-6</v>
      </c>
      <c r="BI148" s="8">
        <v>0.12175725131277422</v>
      </c>
      <c r="BJ148" s="8">
        <v>1.1313968976716127</v>
      </c>
      <c r="BK148" s="8">
        <v>0.34875379069870965</v>
      </c>
      <c r="BL148" s="8">
        <v>0.37042766135241939</v>
      </c>
    </row>
    <row r="149" spans="1:64" x14ac:dyDescent="0.25">
      <c r="A149" s="7">
        <v>315210</v>
      </c>
      <c r="B149" s="7" t="s">
        <v>236</v>
      </c>
      <c r="C149" s="8">
        <f t="shared" si="36"/>
        <v>5.1102488130799997E-2</v>
      </c>
      <c r="D149" s="8">
        <f t="shared" si="37"/>
        <v>8.18053790459E-3</v>
      </c>
      <c r="E149" s="8">
        <f t="shared" si="38"/>
        <v>8.9774902561799999E-2</v>
      </c>
      <c r="F149" s="8">
        <f t="shared" si="39"/>
        <v>3.46427782621E-2</v>
      </c>
      <c r="G149" s="8">
        <f t="shared" si="40"/>
        <v>6.5752219404699996E-3</v>
      </c>
      <c r="H149" s="8">
        <f t="shared" si="41"/>
        <v>5.4849536381599999E-2</v>
      </c>
      <c r="I149" s="8">
        <f t="shared" si="42"/>
        <v>4.2932955528900002E-2</v>
      </c>
      <c r="J149" s="8">
        <f t="shared" si="43"/>
        <v>6.2708056796000004E-3</v>
      </c>
      <c r="K149" s="8">
        <f t="shared" si="44"/>
        <v>4.8886998179499999E-2</v>
      </c>
      <c r="L149" s="8">
        <f t="shared" si="45"/>
        <v>5.0201991991799998E-2</v>
      </c>
      <c r="M149" s="8">
        <f t="shared" si="46"/>
        <v>7.7075280793200002E-3</v>
      </c>
      <c r="N149" s="8">
        <f t="shared" si="47"/>
        <v>0.102110552864</v>
      </c>
      <c r="O149" s="8">
        <f t="shared" si="48"/>
        <v>0.57022357448100003</v>
      </c>
      <c r="P149" s="8">
        <f t="shared" si="49"/>
        <v>1.00479040792E-5</v>
      </c>
      <c r="Q149" s="8">
        <f t="shared" si="50"/>
        <v>0.44907106250200002</v>
      </c>
      <c r="R149" s="8">
        <f t="shared" si="51"/>
        <v>1.1490579286</v>
      </c>
      <c r="S149" s="8">
        <f t="shared" si="52"/>
        <v>1.0960675365799999</v>
      </c>
      <c r="T149" s="8">
        <f t="shared" si="53"/>
        <v>1.09809075939</v>
      </c>
      <c r="W149" s="7">
        <v>315210</v>
      </c>
      <c r="X149" s="7" t="s">
        <v>236</v>
      </c>
      <c r="Y149" s="364">
        <v>5.1102488130799997E-2</v>
      </c>
      <c r="Z149" s="364">
        <v>8.18053790459E-3</v>
      </c>
      <c r="AA149" s="364">
        <v>8.9774902561799999E-2</v>
      </c>
      <c r="AB149" s="364">
        <v>3.46427782621E-2</v>
      </c>
      <c r="AC149" s="364">
        <v>6.5752219404699996E-3</v>
      </c>
      <c r="AD149" s="364">
        <v>5.4849536381599999E-2</v>
      </c>
      <c r="AE149" s="364">
        <v>4.2932955528900002E-2</v>
      </c>
      <c r="AF149" s="364">
        <v>6.2708056796000004E-3</v>
      </c>
      <c r="AG149" s="364">
        <v>4.8886998179499999E-2</v>
      </c>
      <c r="AH149" s="364">
        <v>5.0201991991799998E-2</v>
      </c>
      <c r="AI149" s="364">
        <v>7.7075280793200002E-3</v>
      </c>
      <c r="AJ149" s="364">
        <v>0.102110552864</v>
      </c>
      <c r="AK149" s="364">
        <v>0.57022357448100003</v>
      </c>
      <c r="AL149" s="364">
        <v>1.00479040792E-5</v>
      </c>
      <c r="AM149" s="364">
        <v>0.44907106250200002</v>
      </c>
      <c r="AN149" s="364">
        <v>1.1490579286</v>
      </c>
      <c r="AO149" s="364">
        <v>1.0960675365799999</v>
      </c>
      <c r="AP149" s="364">
        <v>1.09809075939</v>
      </c>
      <c r="AS149" s="7">
        <v>315210</v>
      </c>
      <c r="AT149" s="7" t="s">
        <v>236</v>
      </c>
      <c r="AU149" s="8">
        <v>0.10700928476944033</v>
      </c>
      <c r="AV149" s="8">
        <v>2.703866430905839E-2</v>
      </c>
      <c r="AW149" s="8">
        <v>0.19578516383256289</v>
      </c>
      <c r="AX149" s="8">
        <v>4.1751120791371617E-2</v>
      </c>
      <c r="AY149" s="8">
        <v>1.4029372460925482E-2</v>
      </c>
      <c r="AZ149" s="8">
        <v>8.0010196686316148E-2</v>
      </c>
      <c r="BA149" s="8">
        <v>7.7315297819961326E-2</v>
      </c>
      <c r="BB149" s="8">
        <v>2.2333890053544189E-2</v>
      </c>
      <c r="BC149" s="8">
        <v>0.1339680914559532</v>
      </c>
      <c r="BD149" s="8">
        <v>0.10102700372204193</v>
      </c>
      <c r="BE149" s="8">
        <v>2.6176619505223386E-2</v>
      </c>
      <c r="BF149" s="8">
        <v>0.21059876462931129</v>
      </c>
      <c r="BG149" s="8">
        <v>0.56102527935319269</v>
      </c>
      <c r="BH149" s="8">
        <v>1.481667790798306E-5</v>
      </c>
      <c r="BI149" s="8">
        <v>0.44182938105025804</v>
      </c>
      <c r="BJ149" s="8">
        <v>1.3298347258145164</v>
      </c>
      <c r="BK149" s="8">
        <v>1.1196648834874192</v>
      </c>
      <c r="BL149" s="8">
        <v>1.2174898599745165</v>
      </c>
    </row>
    <row r="150" spans="1:64" x14ac:dyDescent="0.25">
      <c r="A150" s="7">
        <v>315250</v>
      </c>
      <c r="B150" s="7" t="s">
        <v>1201</v>
      </c>
      <c r="C150" s="8">
        <f t="shared" si="36"/>
        <v>5.1143563541199998E-2</v>
      </c>
      <c r="D150" s="8">
        <f t="shared" si="37"/>
        <v>8.1145747479100007E-3</v>
      </c>
      <c r="E150" s="8">
        <f t="shared" si="38"/>
        <v>8.9322143350499997E-2</v>
      </c>
      <c r="F150" s="8">
        <f t="shared" si="39"/>
        <v>7.4698485481699994E-2</v>
      </c>
      <c r="G150" s="8">
        <f t="shared" si="40"/>
        <v>1.37752189324E-2</v>
      </c>
      <c r="H150" s="8">
        <f t="shared" si="41"/>
        <v>0.114703741434</v>
      </c>
      <c r="I150" s="8">
        <f t="shared" si="42"/>
        <v>4.32003995665E-2</v>
      </c>
      <c r="J150" s="8">
        <f t="shared" si="43"/>
        <v>6.2249664394699996E-3</v>
      </c>
      <c r="K150" s="8">
        <f t="shared" si="44"/>
        <v>4.8562043996699999E-2</v>
      </c>
      <c r="L150" s="8">
        <f t="shared" si="45"/>
        <v>5.0308380344099998E-2</v>
      </c>
      <c r="M150" s="8">
        <f t="shared" si="46"/>
        <v>7.6455178931699999E-3</v>
      </c>
      <c r="N150" s="8">
        <f t="shared" si="47"/>
        <v>0.101660686014</v>
      </c>
      <c r="O150" s="8">
        <f t="shared" si="48"/>
        <v>0.570161258073</v>
      </c>
      <c r="P150" s="8">
        <f t="shared" si="49"/>
        <v>4.7724365329800004E-6</v>
      </c>
      <c r="Q150" s="8">
        <f t="shared" si="50"/>
        <v>0.44898107185399999</v>
      </c>
      <c r="R150" s="8">
        <f t="shared" si="51"/>
        <v>1.1485802816399999</v>
      </c>
      <c r="S150" s="8">
        <f t="shared" si="52"/>
        <v>1.20317744585</v>
      </c>
      <c r="T150" s="8">
        <f t="shared" si="53"/>
        <v>1.09798741</v>
      </c>
      <c r="W150" s="7">
        <v>315250</v>
      </c>
      <c r="X150" s="7" t="s">
        <v>1201</v>
      </c>
      <c r="Y150" s="364">
        <v>5.1143563541199998E-2</v>
      </c>
      <c r="Z150" s="364">
        <v>8.1145747479100007E-3</v>
      </c>
      <c r="AA150" s="364">
        <v>8.9322143350499997E-2</v>
      </c>
      <c r="AB150" s="364">
        <v>7.4698485481699994E-2</v>
      </c>
      <c r="AC150" s="364">
        <v>1.37752189324E-2</v>
      </c>
      <c r="AD150" s="364">
        <v>0.114703741434</v>
      </c>
      <c r="AE150" s="364">
        <v>4.32003995665E-2</v>
      </c>
      <c r="AF150" s="364">
        <v>6.2249664394699996E-3</v>
      </c>
      <c r="AG150" s="364">
        <v>4.8562043996699999E-2</v>
      </c>
      <c r="AH150" s="364">
        <v>5.0308380344099998E-2</v>
      </c>
      <c r="AI150" s="364">
        <v>7.6455178931699999E-3</v>
      </c>
      <c r="AJ150" s="364">
        <v>0.101660686014</v>
      </c>
      <c r="AK150" s="364">
        <v>0.570161258073</v>
      </c>
      <c r="AL150" s="364">
        <v>4.7724365329800004E-6</v>
      </c>
      <c r="AM150" s="364">
        <v>0.44898107185399999</v>
      </c>
      <c r="AN150" s="364">
        <v>1.1485802816399999</v>
      </c>
      <c r="AO150" s="364">
        <v>1.20317744585</v>
      </c>
      <c r="AP150" s="364">
        <v>1.09798741</v>
      </c>
      <c r="AS150" s="7">
        <v>315250</v>
      </c>
      <c r="AT150" s="7" t="s">
        <v>1201</v>
      </c>
      <c r="AU150" s="8">
        <v>0.1065120289717742</v>
      </c>
      <c r="AV150" s="8">
        <v>2.690720796225984E-2</v>
      </c>
      <c r="AW150" s="8">
        <v>0.1946075457492194</v>
      </c>
      <c r="AX150" s="8">
        <v>5.9144777037909671E-2</v>
      </c>
      <c r="AY150" s="8">
        <v>1.9225200557122905E-2</v>
      </c>
      <c r="AZ150" s="8">
        <v>0.11323507517002583</v>
      </c>
      <c r="BA150" s="8">
        <v>7.7161739138011262E-2</v>
      </c>
      <c r="BB150" s="8">
        <v>2.2243213962290322E-2</v>
      </c>
      <c r="BC150" s="8">
        <v>0.1330536442557016</v>
      </c>
      <c r="BD150" s="8">
        <v>0.10061474045522259</v>
      </c>
      <c r="BE150" s="8">
        <v>2.605075819993774E-2</v>
      </c>
      <c r="BF150" s="8">
        <v>0.20942212301892416</v>
      </c>
      <c r="BG150" s="8">
        <v>0.56096698335861295</v>
      </c>
      <c r="BH150" s="8">
        <v>1.0600766541541454E-5</v>
      </c>
      <c r="BI150" s="8">
        <v>0.44174035754083868</v>
      </c>
      <c r="BJ150" s="8">
        <v>1.3280251697803223</v>
      </c>
      <c r="BK150" s="8">
        <v>1.175476020506613</v>
      </c>
      <c r="BL150" s="8">
        <v>1.2163295650975807</v>
      </c>
    </row>
    <row r="151" spans="1:64" x14ac:dyDescent="0.25">
      <c r="A151" s="7">
        <v>315990</v>
      </c>
      <c r="B151" s="7" t="s">
        <v>237</v>
      </c>
      <c r="C151" s="8">
        <f t="shared" si="36"/>
        <v>7.2952391080354839E-2</v>
      </c>
      <c r="D151" s="8">
        <f t="shared" si="37"/>
        <v>2.0564386239896773E-2</v>
      </c>
      <c r="E151" s="8">
        <f t="shared" si="38"/>
        <v>0.12756680337276935</v>
      </c>
      <c r="F151" s="8">
        <f t="shared" si="39"/>
        <v>3.2996162565932262E-2</v>
      </c>
      <c r="G151" s="8">
        <f t="shared" si="40"/>
        <v>1.239606969407242E-2</v>
      </c>
      <c r="H151" s="8">
        <f t="shared" si="41"/>
        <v>6.3152719440077415E-2</v>
      </c>
      <c r="I151" s="8">
        <f t="shared" si="42"/>
        <v>5.37365077317742E-2</v>
      </c>
      <c r="J151" s="8">
        <f t="shared" si="43"/>
        <v>1.7306701004425159E-2</v>
      </c>
      <c r="K151" s="8">
        <f t="shared" si="44"/>
        <v>8.9215464699491931E-2</v>
      </c>
      <c r="L151" s="8">
        <f t="shared" si="45"/>
        <v>6.9513104900032263E-2</v>
      </c>
      <c r="M151" s="8">
        <f t="shared" si="46"/>
        <v>2.0081340433877423E-2</v>
      </c>
      <c r="N151" s="8">
        <f t="shared" si="47"/>
        <v>0.13715084028585645</v>
      </c>
      <c r="O151" s="8">
        <f t="shared" si="48"/>
        <v>0.31211847092169359</v>
      </c>
      <c r="P151" s="8">
        <f t="shared" si="49"/>
        <v>7.6092730073859668E-6</v>
      </c>
      <c r="Q151" s="8">
        <f t="shared" si="50"/>
        <v>0.24450916878891937</v>
      </c>
      <c r="R151" s="8">
        <f t="shared" si="51"/>
        <v>1</v>
      </c>
      <c r="S151" s="8">
        <f t="shared" si="52"/>
        <v>0.65693043557096775</v>
      </c>
      <c r="T151" s="8">
        <f t="shared" si="53"/>
        <v>0.70864577020999986</v>
      </c>
      <c r="W151" s="7">
        <v>315990</v>
      </c>
      <c r="X151" s="7" t="s">
        <v>237</v>
      </c>
      <c r="Y151" s="364">
        <v>0</v>
      </c>
      <c r="Z151" s="364">
        <v>0</v>
      </c>
      <c r="AA151" s="364">
        <v>0</v>
      </c>
      <c r="AB151" s="364">
        <v>0</v>
      </c>
      <c r="AC151" s="364">
        <v>0</v>
      </c>
      <c r="AD151" s="364">
        <v>0</v>
      </c>
      <c r="AE151" s="364">
        <v>0</v>
      </c>
      <c r="AF151" s="364">
        <v>0</v>
      </c>
      <c r="AG151" s="364">
        <v>0</v>
      </c>
      <c r="AH151" s="364">
        <v>0</v>
      </c>
      <c r="AI151" s="364">
        <v>0</v>
      </c>
      <c r="AJ151" s="364">
        <v>0</v>
      </c>
      <c r="AK151" s="364">
        <v>0</v>
      </c>
      <c r="AL151" s="364">
        <v>0</v>
      </c>
      <c r="AM151" s="364">
        <v>0</v>
      </c>
      <c r="AN151" s="364">
        <v>1</v>
      </c>
      <c r="AO151" s="364">
        <v>0</v>
      </c>
      <c r="AP151" s="364">
        <v>0</v>
      </c>
      <c r="AS151" s="7">
        <v>315990</v>
      </c>
      <c r="AT151" s="7" t="s">
        <v>237</v>
      </c>
      <c r="AU151" s="8">
        <v>7.2952391080354839E-2</v>
      </c>
      <c r="AV151" s="8">
        <v>2.0564386239896773E-2</v>
      </c>
      <c r="AW151" s="8">
        <v>0.12756680337276935</v>
      </c>
      <c r="AX151" s="8">
        <v>3.2996162565932262E-2</v>
      </c>
      <c r="AY151" s="8">
        <v>1.239606969407242E-2</v>
      </c>
      <c r="AZ151" s="8">
        <v>6.3152719440077415E-2</v>
      </c>
      <c r="BA151" s="8">
        <v>5.37365077317742E-2</v>
      </c>
      <c r="BB151" s="8">
        <v>1.7306701004425159E-2</v>
      </c>
      <c r="BC151" s="8">
        <v>8.9215464699491931E-2</v>
      </c>
      <c r="BD151" s="8">
        <v>6.9513104900032263E-2</v>
      </c>
      <c r="BE151" s="8">
        <v>2.0081340433877423E-2</v>
      </c>
      <c r="BF151" s="8">
        <v>0.13715084028585645</v>
      </c>
      <c r="BG151" s="8">
        <v>0.31211847092169359</v>
      </c>
      <c r="BH151" s="8">
        <v>7.6092730073859668E-6</v>
      </c>
      <c r="BI151" s="8">
        <v>0.24450916878891937</v>
      </c>
      <c r="BJ151" s="8">
        <v>1.22108196779</v>
      </c>
      <c r="BK151" s="8">
        <v>0.65693043557096775</v>
      </c>
      <c r="BL151" s="8">
        <v>0.70864577020999986</v>
      </c>
    </row>
    <row r="152" spans="1:64" x14ac:dyDescent="0.25">
      <c r="A152" s="7">
        <v>316110</v>
      </c>
      <c r="B152" s="7" t="s">
        <v>238</v>
      </c>
      <c r="C152" s="8">
        <f t="shared" si="36"/>
        <v>4.9312771614496771E-2</v>
      </c>
      <c r="D152" s="8">
        <f t="shared" si="37"/>
        <v>1.5916034929723547E-2</v>
      </c>
      <c r="E152" s="8">
        <f t="shared" si="38"/>
        <v>5.7640574716340327E-2</v>
      </c>
      <c r="F152" s="8">
        <f t="shared" si="39"/>
        <v>3.642466129376129E-2</v>
      </c>
      <c r="G152" s="8">
        <f t="shared" si="40"/>
        <v>2.6531120860062905E-2</v>
      </c>
      <c r="H152" s="8">
        <f t="shared" si="41"/>
        <v>6.9053507693595154E-2</v>
      </c>
      <c r="I152" s="8">
        <f t="shared" si="42"/>
        <v>3.693103297035806E-2</v>
      </c>
      <c r="J152" s="8">
        <f t="shared" si="43"/>
        <v>2.3422101603237096E-2</v>
      </c>
      <c r="K152" s="8">
        <f t="shared" si="44"/>
        <v>6.2088115305230639E-2</v>
      </c>
      <c r="L152" s="8">
        <f t="shared" si="45"/>
        <v>5.5835209835422589E-2</v>
      </c>
      <c r="M152" s="8">
        <f t="shared" si="46"/>
        <v>2.0498154868011289E-2</v>
      </c>
      <c r="N152" s="8">
        <f t="shared" si="47"/>
        <v>8.6371139231693539E-2</v>
      </c>
      <c r="O152" s="8">
        <f t="shared" si="48"/>
        <v>0.11016160446709679</v>
      </c>
      <c r="P152" s="8">
        <f t="shared" si="49"/>
        <v>1.1701486519862903E-6</v>
      </c>
      <c r="Q152" s="8">
        <f t="shared" si="50"/>
        <v>6.5338705707096795E-2</v>
      </c>
      <c r="R152" s="8">
        <f t="shared" si="51"/>
        <v>1</v>
      </c>
      <c r="S152" s="8">
        <f t="shared" si="52"/>
        <v>0.39007380597645158</v>
      </c>
      <c r="T152" s="8">
        <f t="shared" si="53"/>
        <v>0.38050576600774189</v>
      </c>
      <c r="W152" s="7">
        <v>316110</v>
      </c>
      <c r="X152" s="7" t="s">
        <v>238</v>
      </c>
      <c r="Y152" s="364">
        <v>0</v>
      </c>
      <c r="Z152" s="364">
        <v>0</v>
      </c>
      <c r="AA152" s="364">
        <v>0</v>
      </c>
      <c r="AB152" s="364">
        <v>0</v>
      </c>
      <c r="AC152" s="364">
        <v>0</v>
      </c>
      <c r="AD152" s="364">
        <v>0</v>
      </c>
      <c r="AE152" s="364">
        <v>0</v>
      </c>
      <c r="AF152" s="364">
        <v>0</v>
      </c>
      <c r="AG152" s="364">
        <v>0</v>
      </c>
      <c r="AH152" s="364">
        <v>0</v>
      </c>
      <c r="AI152" s="364">
        <v>0</v>
      </c>
      <c r="AJ152" s="364">
        <v>0</v>
      </c>
      <c r="AK152" s="364">
        <v>0</v>
      </c>
      <c r="AL152" s="364">
        <v>0</v>
      </c>
      <c r="AM152" s="364">
        <v>0</v>
      </c>
      <c r="AN152" s="364">
        <v>1</v>
      </c>
      <c r="AO152" s="364">
        <v>0</v>
      </c>
      <c r="AP152" s="364">
        <v>0</v>
      </c>
      <c r="AS152" s="7">
        <v>316110</v>
      </c>
      <c r="AT152" s="7" t="s">
        <v>238</v>
      </c>
      <c r="AU152" s="8">
        <v>4.9312771614496771E-2</v>
      </c>
      <c r="AV152" s="8">
        <v>1.5916034929723547E-2</v>
      </c>
      <c r="AW152" s="8">
        <v>5.7640574716340327E-2</v>
      </c>
      <c r="AX152" s="8">
        <v>3.642466129376129E-2</v>
      </c>
      <c r="AY152" s="8">
        <v>2.6531120860062905E-2</v>
      </c>
      <c r="AZ152" s="8">
        <v>6.9053507693595154E-2</v>
      </c>
      <c r="BA152" s="8">
        <v>3.693103297035806E-2</v>
      </c>
      <c r="BB152" s="8">
        <v>2.3422101603237096E-2</v>
      </c>
      <c r="BC152" s="8">
        <v>6.2088115305230639E-2</v>
      </c>
      <c r="BD152" s="8">
        <v>5.5835209835422589E-2</v>
      </c>
      <c r="BE152" s="8">
        <v>2.0498154868011289E-2</v>
      </c>
      <c r="BF152" s="8">
        <v>8.6371139231693539E-2</v>
      </c>
      <c r="BG152" s="8">
        <v>0.11016160446709679</v>
      </c>
      <c r="BH152" s="8">
        <v>1.1701486519862903E-6</v>
      </c>
      <c r="BI152" s="8">
        <v>6.5338705707096795E-2</v>
      </c>
      <c r="BJ152" s="8">
        <v>1.122869381260484</v>
      </c>
      <c r="BK152" s="8">
        <v>0.39007380597645158</v>
      </c>
      <c r="BL152" s="8">
        <v>0.38050576600774189</v>
      </c>
    </row>
    <row r="153" spans="1:64" x14ac:dyDescent="0.25">
      <c r="A153" s="7">
        <v>316210</v>
      </c>
      <c r="B153" s="7" t="s">
        <v>239</v>
      </c>
      <c r="C153" s="8">
        <f t="shared" si="36"/>
        <v>4.7677704655116122E-2</v>
      </c>
      <c r="D153" s="8">
        <f t="shared" si="37"/>
        <v>1.5321168903780004E-2</v>
      </c>
      <c r="E153" s="8">
        <f t="shared" si="38"/>
        <v>5.7529662547248388E-2</v>
      </c>
      <c r="F153" s="8">
        <f t="shared" si="39"/>
        <v>3.2222201348380643E-2</v>
      </c>
      <c r="G153" s="8">
        <f t="shared" si="40"/>
        <v>2.486020718232871E-2</v>
      </c>
      <c r="H153" s="8">
        <f t="shared" si="41"/>
        <v>5.7977132388920959E-2</v>
      </c>
      <c r="I153" s="8">
        <f t="shared" si="42"/>
        <v>3.7248039442577423E-2</v>
      </c>
      <c r="J153" s="8">
        <f t="shared" si="43"/>
        <v>2.2995163724074195E-2</v>
      </c>
      <c r="K153" s="8">
        <f t="shared" si="44"/>
        <v>6.0765198781574194E-2</v>
      </c>
      <c r="L153" s="8">
        <f t="shared" si="45"/>
        <v>5.4570981036411288E-2</v>
      </c>
      <c r="M153" s="8">
        <f t="shared" si="46"/>
        <v>1.9793929698061288E-2</v>
      </c>
      <c r="N153" s="8">
        <f t="shared" si="47"/>
        <v>8.7458894055499989E-2</v>
      </c>
      <c r="O153" s="8">
        <f t="shared" si="48"/>
        <v>0.10996367482787099</v>
      </c>
      <c r="P153" s="8">
        <f t="shared" si="49"/>
        <v>1.5717445224806451E-6</v>
      </c>
      <c r="Q153" s="8">
        <f t="shared" si="50"/>
        <v>6.4339135710451592E-2</v>
      </c>
      <c r="R153" s="8">
        <f t="shared" si="51"/>
        <v>1</v>
      </c>
      <c r="S153" s="8">
        <f t="shared" si="52"/>
        <v>0.37312405704838708</v>
      </c>
      <c r="T153" s="8">
        <f t="shared" si="53"/>
        <v>0.37907291807725801</v>
      </c>
      <c r="W153" s="7">
        <v>316210</v>
      </c>
      <c r="X153" s="7" t="s">
        <v>239</v>
      </c>
      <c r="Y153" s="364">
        <v>0</v>
      </c>
      <c r="Z153" s="364">
        <v>0</v>
      </c>
      <c r="AA153" s="364">
        <v>0</v>
      </c>
      <c r="AB153" s="364">
        <v>0</v>
      </c>
      <c r="AC153" s="364">
        <v>0</v>
      </c>
      <c r="AD153" s="364">
        <v>0</v>
      </c>
      <c r="AE153" s="364">
        <v>0</v>
      </c>
      <c r="AF153" s="364">
        <v>0</v>
      </c>
      <c r="AG153" s="364">
        <v>0</v>
      </c>
      <c r="AH153" s="364">
        <v>0</v>
      </c>
      <c r="AI153" s="364">
        <v>0</v>
      </c>
      <c r="AJ153" s="364">
        <v>0</v>
      </c>
      <c r="AK153" s="364">
        <v>0</v>
      </c>
      <c r="AL153" s="364">
        <v>0</v>
      </c>
      <c r="AM153" s="364">
        <v>0</v>
      </c>
      <c r="AN153" s="364">
        <v>1</v>
      </c>
      <c r="AO153" s="364">
        <v>0</v>
      </c>
      <c r="AP153" s="364">
        <v>0</v>
      </c>
      <c r="AS153" s="7">
        <v>316210</v>
      </c>
      <c r="AT153" s="7" t="s">
        <v>239</v>
      </c>
      <c r="AU153" s="8">
        <v>4.7677704655116122E-2</v>
      </c>
      <c r="AV153" s="8">
        <v>1.5321168903780004E-2</v>
      </c>
      <c r="AW153" s="8">
        <v>5.7529662547248388E-2</v>
      </c>
      <c r="AX153" s="8">
        <v>3.2222201348380643E-2</v>
      </c>
      <c r="AY153" s="8">
        <v>2.486020718232871E-2</v>
      </c>
      <c r="AZ153" s="8">
        <v>5.7977132388920959E-2</v>
      </c>
      <c r="BA153" s="8">
        <v>3.7248039442577423E-2</v>
      </c>
      <c r="BB153" s="8">
        <v>2.2995163724074195E-2</v>
      </c>
      <c r="BC153" s="8">
        <v>6.0765198781574194E-2</v>
      </c>
      <c r="BD153" s="8">
        <v>5.4570981036411288E-2</v>
      </c>
      <c r="BE153" s="8">
        <v>1.9793929698061288E-2</v>
      </c>
      <c r="BF153" s="8">
        <v>8.7458894055499989E-2</v>
      </c>
      <c r="BG153" s="8">
        <v>0.10996367482787099</v>
      </c>
      <c r="BH153" s="8">
        <v>1.5717445224806451E-6</v>
      </c>
      <c r="BI153" s="8">
        <v>6.4339135710451592E-2</v>
      </c>
      <c r="BJ153" s="8">
        <v>1.1205285361056452</v>
      </c>
      <c r="BK153" s="8">
        <v>0.37312405704838708</v>
      </c>
      <c r="BL153" s="8">
        <v>0.37907291807725801</v>
      </c>
    </row>
    <row r="154" spans="1:64" x14ac:dyDescent="0.25">
      <c r="A154" s="7">
        <v>316990</v>
      </c>
      <c r="B154" s="7" t="s">
        <v>1202</v>
      </c>
      <c r="C154" s="8">
        <f t="shared" si="36"/>
        <v>7.3461361828580665E-2</v>
      </c>
      <c r="D154" s="8">
        <f t="shared" si="37"/>
        <v>2.476472116498725E-2</v>
      </c>
      <c r="E154" s="8">
        <f t="shared" si="38"/>
        <v>8.9856701538291964E-2</v>
      </c>
      <c r="F154" s="8">
        <f t="shared" si="39"/>
        <v>3.5158170846911294E-2</v>
      </c>
      <c r="G154" s="8">
        <f t="shared" si="40"/>
        <v>2.5911742796022583E-2</v>
      </c>
      <c r="H154" s="8">
        <f t="shared" si="41"/>
        <v>6.7905016964450005E-2</v>
      </c>
      <c r="I154" s="8">
        <f t="shared" si="42"/>
        <v>5.6129122864072574E-2</v>
      </c>
      <c r="J154" s="8">
        <f t="shared" si="43"/>
        <v>3.6836660555246772E-2</v>
      </c>
      <c r="K154" s="8">
        <f t="shared" si="44"/>
        <v>9.625491778179357E-2</v>
      </c>
      <c r="L154" s="8">
        <f t="shared" si="45"/>
        <v>8.401301482662904E-2</v>
      </c>
      <c r="M154" s="8">
        <f t="shared" si="46"/>
        <v>3.2060934120356453E-2</v>
      </c>
      <c r="N154" s="8">
        <f t="shared" si="47"/>
        <v>0.1357873166164355</v>
      </c>
      <c r="O154" s="8">
        <f t="shared" si="48"/>
        <v>0.1648294345521128</v>
      </c>
      <c r="P154" s="8">
        <f t="shared" si="49"/>
        <v>2.5930778653691931E-6</v>
      </c>
      <c r="Q154" s="8">
        <f t="shared" si="50"/>
        <v>9.7604699806758136E-2</v>
      </c>
      <c r="R154" s="8">
        <f t="shared" si="51"/>
        <v>1</v>
      </c>
      <c r="S154" s="8">
        <f t="shared" si="52"/>
        <v>0.5160733177040322</v>
      </c>
      <c r="T154" s="8">
        <f t="shared" si="53"/>
        <v>0.57631586249145161</v>
      </c>
      <c r="W154" s="7">
        <v>316990</v>
      </c>
      <c r="X154" s="7" t="s">
        <v>1202</v>
      </c>
      <c r="Y154" s="364">
        <v>0</v>
      </c>
      <c r="Z154" s="364">
        <v>0</v>
      </c>
      <c r="AA154" s="364">
        <v>0</v>
      </c>
      <c r="AB154" s="364">
        <v>0</v>
      </c>
      <c r="AC154" s="364">
        <v>0</v>
      </c>
      <c r="AD154" s="364">
        <v>0</v>
      </c>
      <c r="AE154" s="364">
        <v>0</v>
      </c>
      <c r="AF154" s="364">
        <v>0</v>
      </c>
      <c r="AG154" s="364">
        <v>0</v>
      </c>
      <c r="AH154" s="364">
        <v>0</v>
      </c>
      <c r="AI154" s="364">
        <v>0</v>
      </c>
      <c r="AJ154" s="364">
        <v>0</v>
      </c>
      <c r="AK154" s="364">
        <v>0</v>
      </c>
      <c r="AL154" s="364">
        <v>0</v>
      </c>
      <c r="AM154" s="364">
        <v>0</v>
      </c>
      <c r="AN154" s="364">
        <v>1</v>
      </c>
      <c r="AO154" s="364">
        <v>0</v>
      </c>
      <c r="AP154" s="364">
        <v>0</v>
      </c>
      <c r="AS154" s="7">
        <v>316990</v>
      </c>
      <c r="AT154" s="7" t="s">
        <v>1202</v>
      </c>
      <c r="AU154" s="8">
        <v>7.3461361828580665E-2</v>
      </c>
      <c r="AV154" s="8">
        <v>2.476472116498725E-2</v>
      </c>
      <c r="AW154" s="8">
        <v>8.9856701538291964E-2</v>
      </c>
      <c r="AX154" s="8">
        <v>3.5158170846911294E-2</v>
      </c>
      <c r="AY154" s="8">
        <v>2.5911742796022583E-2</v>
      </c>
      <c r="AZ154" s="8">
        <v>6.7905016964450005E-2</v>
      </c>
      <c r="BA154" s="8">
        <v>5.6129122864072574E-2</v>
      </c>
      <c r="BB154" s="8">
        <v>3.6836660555246772E-2</v>
      </c>
      <c r="BC154" s="8">
        <v>9.625491778179357E-2</v>
      </c>
      <c r="BD154" s="8">
        <v>8.401301482662904E-2</v>
      </c>
      <c r="BE154" s="8">
        <v>3.2060934120356453E-2</v>
      </c>
      <c r="BF154" s="8">
        <v>0.1357873166164355</v>
      </c>
      <c r="BG154" s="8">
        <v>0.1648294345521128</v>
      </c>
      <c r="BH154" s="8">
        <v>2.5930778653691931E-6</v>
      </c>
      <c r="BI154" s="8">
        <v>9.7604699806758136E-2</v>
      </c>
      <c r="BJ154" s="8">
        <v>1.1880827845322581</v>
      </c>
      <c r="BK154" s="8">
        <v>0.5160733177040322</v>
      </c>
      <c r="BL154" s="8">
        <v>0.57631586249145161</v>
      </c>
    </row>
    <row r="155" spans="1:64" x14ac:dyDescent="0.25">
      <c r="A155" s="7">
        <v>321113</v>
      </c>
      <c r="B155" s="7" t="s">
        <v>240</v>
      </c>
      <c r="C155" s="8">
        <f t="shared" si="36"/>
        <v>0.23421298856299999</v>
      </c>
      <c r="D155" s="8">
        <f t="shared" si="37"/>
        <v>4.94596192308E-2</v>
      </c>
      <c r="E155" s="8">
        <f t="shared" si="38"/>
        <v>7.8809934692899999E-2</v>
      </c>
      <c r="F155" s="8">
        <f t="shared" si="39"/>
        <v>0.55901381660100002</v>
      </c>
      <c r="G155" s="8">
        <f t="shared" si="40"/>
        <v>0.21567550021199999</v>
      </c>
      <c r="H155" s="8">
        <f t="shared" si="41"/>
        <v>0.122135773516</v>
      </c>
      <c r="I155" s="8">
        <f t="shared" si="42"/>
        <v>0.43652593507699999</v>
      </c>
      <c r="J155" s="8">
        <f t="shared" si="43"/>
        <v>0.13918039020199999</v>
      </c>
      <c r="K155" s="8">
        <f t="shared" si="44"/>
        <v>7.9187872688300007E-2</v>
      </c>
      <c r="L155" s="8">
        <f t="shared" si="45"/>
        <v>0.31744278258800002</v>
      </c>
      <c r="M155" s="8">
        <f t="shared" si="46"/>
        <v>8.66467457129E-2</v>
      </c>
      <c r="N155" s="8">
        <f t="shared" si="47"/>
        <v>0.190657340806</v>
      </c>
      <c r="O155" s="8">
        <f t="shared" si="48"/>
        <v>0.30978279523300001</v>
      </c>
      <c r="P155" s="8">
        <f t="shared" si="49"/>
        <v>2.1167445007999998E-6</v>
      </c>
      <c r="Q155" s="8">
        <f t="shared" si="50"/>
        <v>0.13597231176399999</v>
      </c>
      <c r="R155" s="8">
        <f t="shared" si="51"/>
        <v>1.36248254249</v>
      </c>
      <c r="S155" s="8">
        <f t="shared" si="52"/>
        <v>1.8968250903299999</v>
      </c>
      <c r="T155" s="8">
        <f t="shared" si="53"/>
        <v>1.65489419797</v>
      </c>
      <c r="W155" s="7">
        <v>321113</v>
      </c>
      <c r="X155" s="7" t="s">
        <v>240</v>
      </c>
      <c r="Y155" s="364">
        <v>0.23421298856299999</v>
      </c>
      <c r="Z155" s="364">
        <v>4.94596192308E-2</v>
      </c>
      <c r="AA155" s="364">
        <v>7.8809934692899999E-2</v>
      </c>
      <c r="AB155" s="364">
        <v>0.55901381660100002</v>
      </c>
      <c r="AC155" s="364">
        <v>0.21567550021199999</v>
      </c>
      <c r="AD155" s="364">
        <v>0.122135773516</v>
      </c>
      <c r="AE155" s="364">
        <v>0.43652593507699999</v>
      </c>
      <c r="AF155" s="364">
        <v>0.13918039020199999</v>
      </c>
      <c r="AG155" s="364">
        <v>7.9187872688300007E-2</v>
      </c>
      <c r="AH155" s="364">
        <v>0.31744278258800002</v>
      </c>
      <c r="AI155" s="364">
        <v>8.66467457129E-2</v>
      </c>
      <c r="AJ155" s="364">
        <v>0.190657340806</v>
      </c>
      <c r="AK155" s="364">
        <v>0.30978279523300001</v>
      </c>
      <c r="AL155" s="364">
        <v>2.1167445007999998E-6</v>
      </c>
      <c r="AM155" s="364">
        <v>0.13597231176399999</v>
      </c>
      <c r="AN155" s="364">
        <v>1.36248254249</v>
      </c>
      <c r="AO155" s="364">
        <v>1.8968250903299999</v>
      </c>
      <c r="AP155" s="364">
        <v>1.65489419797</v>
      </c>
      <c r="AS155" s="7">
        <v>321113</v>
      </c>
      <c r="AT155" s="7" t="s">
        <v>240</v>
      </c>
      <c r="AU155" s="8">
        <v>0.24274081576903561</v>
      </c>
      <c r="AV155" s="8">
        <v>5.1689684009535483E-2</v>
      </c>
      <c r="AW155" s="8">
        <v>0.1540148904497097</v>
      </c>
      <c r="AX155" s="8">
        <v>0.57860783661771442</v>
      </c>
      <c r="AY155" s="8">
        <v>0.19869975926155484</v>
      </c>
      <c r="AZ155" s="8">
        <v>0.22317939621192415</v>
      </c>
      <c r="BA155" s="8">
        <v>0.54055407359916119</v>
      </c>
      <c r="BB155" s="8">
        <v>0.16491191700011448</v>
      </c>
      <c r="BC155" s="8">
        <v>0.27007457992926293</v>
      </c>
      <c r="BD155" s="8">
        <v>0.36671201801840314</v>
      </c>
      <c r="BE155" s="8">
        <v>9.9645928426470992E-2</v>
      </c>
      <c r="BF155" s="8">
        <v>0.33237062463330636</v>
      </c>
      <c r="BG155" s="8">
        <v>0.30978362772172591</v>
      </c>
      <c r="BH155" s="8">
        <v>3.0517785554466121E-6</v>
      </c>
      <c r="BI155" s="8">
        <v>0.13597365151735494</v>
      </c>
      <c r="BJ155" s="8">
        <v>1.4484453902283867</v>
      </c>
      <c r="BK155" s="8">
        <v>2.00048699209129</v>
      </c>
      <c r="BL155" s="8">
        <v>1.975540570528709</v>
      </c>
    </row>
    <row r="156" spans="1:64" x14ac:dyDescent="0.25">
      <c r="A156" s="7">
        <v>321114</v>
      </c>
      <c r="B156" s="7" t="s">
        <v>241</v>
      </c>
      <c r="C156" s="8">
        <f t="shared" si="36"/>
        <v>0.10305610550480641</v>
      </c>
      <c r="D156" s="8">
        <f t="shared" si="37"/>
        <v>2.3382321623700002E-2</v>
      </c>
      <c r="E156" s="8">
        <f t="shared" si="38"/>
        <v>7.4227508879440338E-2</v>
      </c>
      <c r="F156" s="8">
        <f t="shared" si="39"/>
        <v>0.17977837470156455</v>
      </c>
      <c r="G156" s="8">
        <f t="shared" si="40"/>
        <v>5.6607118919129035E-2</v>
      </c>
      <c r="H156" s="8">
        <f t="shared" si="41"/>
        <v>7.8316307607133859E-2</v>
      </c>
      <c r="I156" s="8">
        <f t="shared" si="42"/>
        <v>0.23049206111751611</v>
      </c>
      <c r="J156" s="8">
        <f t="shared" si="43"/>
        <v>7.270576145770484E-2</v>
      </c>
      <c r="K156" s="8">
        <f t="shared" si="44"/>
        <v>0.13793404074148385</v>
      </c>
      <c r="L156" s="8">
        <f t="shared" si="45"/>
        <v>0.15893501094548385</v>
      </c>
      <c r="M156" s="8">
        <f t="shared" si="46"/>
        <v>4.4595081230703222E-2</v>
      </c>
      <c r="N156" s="8">
        <f t="shared" si="47"/>
        <v>0.15810936829083869</v>
      </c>
      <c r="O156" s="8">
        <f t="shared" si="48"/>
        <v>0.12977559181612908</v>
      </c>
      <c r="P156" s="8">
        <f t="shared" si="49"/>
        <v>1.6957108216601613E-6</v>
      </c>
      <c r="Q156" s="8">
        <f t="shared" si="50"/>
        <v>5.6797313320387122E-2</v>
      </c>
      <c r="R156" s="8">
        <f t="shared" si="51"/>
        <v>1</v>
      </c>
      <c r="S156" s="8">
        <f t="shared" si="52"/>
        <v>0.73405663993758064</v>
      </c>
      <c r="T156" s="8">
        <f t="shared" si="53"/>
        <v>0.8604867020261292</v>
      </c>
      <c r="W156" s="7">
        <v>321114</v>
      </c>
      <c r="X156" s="7" t="s">
        <v>241</v>
      </c>
      <c r="Y156" s="364">
        <v>0</v>
      </c>
      <c r="Z156" s="364">
        <v>0</v>
      </c>
      <c r="AA156" s="364">
        <v>0</v>
      </c>
      <c r="AB156" s="364">
        <v>0</v>
      </c>
      <c r="AC156" s="364">
        <v>0</v>
      </c>
      <c r="AD156" s="364">
        <v>0</v>
      </c>
      <c r="AE156" s="364">
        <v>0</v>
      </c>
      <c r="AF156" s="364">
        <v>0</v>
      </c>
      <c r="AG156" s="364">
        <v>0</v>
      </c>
      <c r="AH156" s="364">
        <v>0</v>
      </c>
      <c r="AI156" s="364">
        <v>0</v>
      </c>
      <c r="AJ156" s="364">
        <v>0</v>
      </c>
      <c r="AK156" s="364">
        <v>0</v>
      </c>
      <c r="AL156" s="364">
        <v>0</v>
      </c>
      <c r="AM156" s="364">
        <v>0</v>
      </c>
      <c r="AN156" s="364">
        <v>1</v>
      </c>
      <c r="AO156" s="364">
        <v>0</v>
      </c>
      <c r="AP156" s="364">
        <v>0</v>
      </c>
      <c r="AS156" s="7">
        <v>321114</v>
      </c>
      <c r="AT156" s="7" t="s">
        <v>241</v>
      </c>
      <c r="AU156" s="8">
        <v>0.10305610550480641</v>
      </c>
      <c r="AV156" s="8">
        <v>2.3382321623700002E-2</v>
      </c>
      <c r="AW156" s="8">
        <v>7.4227508879440338E-2</v>
      </c>
      <c r="AX156" s="8">
        <v>0.17977837470156455</v>
      </c>
      <c r="AY156" s="8">
        <v>5.6607118919129035E-2</v>
      </c>
      <c r="AZ156" s="8">
        <v>7.8316307607133859E-2</v>
      </c>
      <c r="BA156" s="8">
        <v>0.23049206111751611</v>
      </c>
      <c r="BB156" s="8">
        <v>7.270576145770484E-2</v>
      </c>
      <c r="BC156" s="8">
        <v>0.13793404074148385</v>
      </c>
      <c r="BD156" s="8">
        <v>0.15893501094548385</v>
      </c>
      <c r="BE156" s="8">
        <v>4.4595081230703222E-2</v>
      </c>
      <c r="BF156" s="8">
        <v>0.15810936829083869</v>
      </c>
      <c r="BG156" s="8">
        <v>0.12977559181612908</v>
      </c>
      <c r="BH156" s="8">
        <v>1.6957108216601613E-6</v>
      </c>
      <c r="BI156" s="8">
        <v>5.6797313320387122E-2</v>
      </c>
      <c r="BJ156" s="8">
        <v>1.2006659360077421</v>
      </c>
      <c r="BK156" s="8">
        <v>0.73405663993758064</v>
      </c>
      <c r="BL156" s="8">
        <v>0.8604867020261292</v>
      </c>
    </row>
    <row r="157" spans="1:64" x14ac:dyDescent="0.25">
      <c r="A157" s="7">
        <v>321211</v>
      </c>
      <c r="B157" s="7" t="s">
        <v>242</v>
      </c>
      <c r="C157" s="8">
        <f t="shared" si="36"/>
        <v>9.3008836845161289E-3</v>
      </c>
      <c r="D157" s="8">
        <f t="shared" si="37"/>
        <v>2.207828724616129E-3</v>
      </c>
      <c r="E157" s="8">
        <f t="shared" si="38"/>
        <v>1.201632784333871E-2</v>
      </c>
      <c r="F157" s="8">
        <f t="shared" si="39"/>
        <v>2.0924093858338707E-2</v>
      </c>
      <c r="G157" s="8">
        <f t="shared" si="40"/>
        <v>7.736034569077419E-3</v>
      </c>
      <c r="H157" s="8">
        <f t="shared" si="41"/>
        <v>1.8586971669451616E-2</v>
      </c>
      <c r="I157" s="8">
        <f t="shared" si="42"/>
        <v>1.5044444087354837E-2</v>
      </c>
      <c r="J157" s="8">
        <f t="shared" si="43"/>
        <v>4.9062799477016137E-3</v>
      </c>
      <c r="K157" s="8">
        <f t="shared" si="44"/>
        <v>1.6525601197277417E-2</v>
      </c>
      <c r="L157" s="8">
        <f t="shared" si="45"/>
        <v>1.0908912804274192E-2</v>
      </c>
      <c r="M157" s="8">
        <f t="shared" si="46"/>
        <v>2.918248172751613E-3</v>
      </c>
      <c r="N157" s="8">
        <f t="shared" si="47"/>
        <v>2.0246367011725802E-2</v>
      </c>
      <c r="O157" s="8">
        <f t="shared" si="48"/>
        <v>2.6387688647419354E-2</v>
      </c>
      <c r="P157" s="8">
        <f t="shared" si="49"/>
        <v>1.5076382288774194E-7</v>
      </c>
      <c r="Q157" s="8">
        <f t="shared" si="50"/>
        <v>1.0126077385419355E-2</v>
      </c>
      <c r="R157" s="8">
        <f t="shared" si="51"/>
        <v>1</v>
      </c>
      <c r="S157" s="8">
        <f t="shared" si="52"/>
        <v>0.11176322912919355</v>
      </c>
      <c r="T157" s="8">
        <f t="shared" si="53"/>
        <v>0.10099245426467743</v>
      </c>
      <c r="W157" s="7">
        <v>321211</v>
      </c>
      <c r="X157" s="7" t="s">
        <v>242</v>
      </c>
      <c r="Y157" s="364">
        <v>0</v>
      </c>
      <c r="Z157" s="364">
        <v>0</v>
      </c>
      <c r="AA157" s="364">
        <v>0</v>
      </c>
      <c r="AB157" s="364">
        <v>0</v>
      </c>
      <c r="AC157" s="364">
        <v>0</v>
      </c>
      <c r="AD157" s="364">
        <v>0</v>
      </c>
      <c r="AE157" s="364">
        <v>0</v>
      </c>
      <c r="AF157" s="364">
        <v>0</v>
      </c>
      <c r="AG157" s="364">
        <v>0</v>
      </c>
      <c r="AH157" s="364">
        <v>0</v>
      </c>
      <c r="AI157" s="364">
        <v>0</v>
      </c>
      <c r="AJ157" s="364">
        <v>0</v>
      </c>
      <c r="AK157" s="364">
        <v>0</v>
      </c>
      <c r="AL157" s="364">
        <v>0</v>
      </c>
      <c r="AM157" s="364">
        <v>0</v>
      </c>
      <c r="AN157" s="364">
        <v>1</v>
      </c>
      <c r="AO157" s="364">
        <v>0</v>
      </c>
      <c r="AP157" s="364">
        <v>0</v>
      </c>
      <c r="AS157" s="7">
        <v>321211</v>
      </c>
      <c r="AT157" s="7" t="s">
        <v>242</v>
      </c>
      <c r="AU157" s="8">
        <v>9.3008836845161289E-3</v>
      </c>
      <c r="AV157" s="8">
        <v>2.207828724616129E-3</v>
      </c>
      <c r="AW157" s="8">
        <v>1.201632784333871E-2</v>
      </c>
      <c r="AX157" s="8">
        <v>2.0924093858338707E-2</v>
      </c>
      <c r="AY157" s="8">
        <v>7.736034569077419E-3</v>
      </c>
      <c r="AZ157" s="8">
        <v>1.8586971669451616E-2</v>
      </c>
      <c r="BA157" s="8">
        <v>1.5044444087354837E-2</v>
      </c>
      <c r="BB157" s="8">
        <v>4.9062799477016137E-3</v>
      </c>
      <c r="BC157" s="8">
        <v>1.6525601197277417E-2</v>
      </c>
      <c r="BD157" s="8">
        <v>1.0908912804274192E-2</v>
      </c>
      <c r="BE157" s="8">
        <v>2.918248172751613E-3</v>
      </c>
      <c r="BF157" s="8">
        <v>2.0246367011725802E-2</v>
      </c>
      <c r="BG157" s="8">
        <v>2.6387688647419354E-2</v>
      </c>
      <c r="BH157" s="8">
        <v>1.5076382288774194E-7</v>
      </c>
      <c r="BI157" s="8">
        <v>1.0126077385419355E-2</v>
      </c>
      <c r="BJ157" s="8">
        <v>1.0235250402524192</v>
      </c>
      <c r="BK157" s="8">
        <v>0.11176322912919355</v>
      </c>
      <c r="BL157" s="8">
        <v>0.10099245426467743</v>
      </c>
    </row>
    <row r="158" spans="1:64" x14ac:dyDescent="0.25">
      <c r="A158" s="7">
        <v>321212</v>
      </c>
      <c r="B158" s="7" t="s">
        <v>243</v>
      </c>
      <c r="C158" s="8">
        <f t="shared" si="36"/>
        <v>2.6590674488387095E-3</v>
      </c>
      <c r="D158" s="8">
        <f t="shared" si="37"/>
        <v>8.1099298238387105E-4</v>
      </c>
      <c r="E158" s="8">
        <f t="shared" si="38"/>
        <v>6.1044824127741938E-3</v>
      </c>
      <c r="F158" s="8">
        <f t="shared" si="39"/>
        <v>1.6616567449677421E-3</v>
      </c>
      <c r="G158" s="8">
        <f t="shared" si="40"/>
        <v>7.5233739705645169E-4</v>
      </c>
      <c r="H158" s="8">
        <f t="shared" si="41"/>
        <v>3.4023782392580645E-3</v>
      </c>
      <c r="I158" s="8">
        <f t="shared" si="42"/>
        <v>5.0258003329516129E-3</v>
      </c>
      <c r="J158" s="8">
        <f t="shared" si="43"/>
        <v>1.9597749834677418E-3</v>
      </c>
      <c r="K158" s="8">
        <f t="shared" si="44"/>
        <v>1.0087474192177419E-2</v>
      </c>
      <c r="L158" s="8">
        <f t="shared" si="45"/>
        <v>3.4646286522903224E-3</v>
      </c>
      <c r="M158" s="8">
        <f t="shared" si="46"/>
        <v>1.1218321998951613E-3</v>
      </c>
      <c r="N158" s="8">
        <f t="shared" si="47"/>
        <v>9.785879917241936E-3</v>
      </c>
      <c r="O158" s="8">
        <f t="shared" si="48"/>
        <v>6.5965759625967743E-3</v>
      </c>
      <c r="P158" s="8">
        <f t="shared" si="49"/>
        <v>9.6315851219516121E-8</v>
      </c>
      <c r="Q158" s="8">
        <f t="shared" si="50"/>
        <v>2.4856376566290321E-3</v>
      </c>
      <c r="R158" s="8">
        <f t="shared" si="51"/>
        <v>1</v>
      </c>
      <c r="S158" s="8">
        <f t="shared" si="52"/>
        <v>2.1945404639354838E-2</v>
      </c>
      <c r="T158" s="8">
        <f t="shared" si="53"/>
        <v>3.3202081766612906E-2</v>
      </c>
      <c r="W158" s="7">
        <v>321212</v>
      </c>
      <c r="X158" s="7" t="s">
        <v>243</v>
      </c>
      <c r="Y158" s="364">
        <v>0</v>
      </c>
      <c r="Z158" s="364">
        <v>0</v>
      </c>
      <c r="AA158" s="364">
        <v>0</v>
      </c>
      <c r="AB158" s="364">
        <v>0</v>
      </c>
      <c r="AC158" s="364">
        <v>0</v>
      </c>
      <c r="AD158" s="364">
        <v>0</v>
      </c>
      <c r="AE158" s="364">
        <v>0</v>
      </c>
      <c r="AF158" s="364">
        <v>0</v>
      </c>
      <c r="AG158" s="364">
        <v>0</v>
      </c>
      <c r="AH158" s="364">
        <v>0</v>
      </c>
      <c r="AI158" s="364">
        <v>0</v>
      </c>
      <c r="AJ158" s="364">
        <v>0</v>
      </c>
      <c r="AK158" s="364">
        <v>0</v>
      </c>
      <c r="AL158" s="364">
        <v>0</v>
      </c>
      <c r="AM158" s="364">
        <v>0</v>
      </c>
      <c r="AN158" s="364">
        <v>1</v>
      </c>
      <c r="AO158" s="364">
        <v>0</v>
      </c>
      <c r="AP158" s="364">
        <v>0</v>
      </c>
      <c r="AS158" s="7">
        <v>321212</v>
      </c>
      <c r="AT158" s="7" t="s">
        <v>243</v>
      </c>
      <c r="AU158" s="8">
        <v>2.6590674488387095E-3</v>
      </c>
      <c r="AV158" s="8">
        <v>8.1099298238387105E-4</v>
      </c>
      <c r="AW158" s="8">
        <v>6.1044824127741938E-3</v>
      </c>
      <c r="AX158" s="8">
        <v>1.6616567449677421E-3</v>
      </c>
      <c r="AY158" s="8">
        <v>7.5233739705645169E-4</v>
      </c>
      <c r="AZ158" s="8">
        <v>3.4023782392580645E-3</v>
      </c>
      <c r="BA158" s="8">
        <v>5.0258003329516129E-3</v>
      </c>
      <c r="BB158" s="8">
        <v>1.9597749834677418E-3</v>
      </c>
      <c r="BC158" s="8">
        <v>1.0087474192177419E-2</v>
      </c>
      <c r="BD158" s="8">
        <v>3.4646286522903224E-3</v>
      </c>
      <c r="BE158" s="8">
        <v>1.1218321998951613E-3</v>
      </c>
      <c r="BF158" s="8">
        <v>9.785879917241936E-3</v>
      </c>
      <c r="BG158" s="8">
        <v>6.5965759625967743E-3</v>
      </c>
      <c r="BH158" s="8">
        <v>9.6315851219516121E-8</v>
      </c>
      <c r="BI158" s="8">
        <v>2.4856376566290321E-3</v>
      </c>
      <c r="BJ158" s="8">
        <v>1.0095745428440324</v>
      </c>
      <c r="BK158" s="8">
        <v>2.1945404639354838E-2</v>
      </c>
      <c r="BL158" s="8">
        <v>3.3202081766612906E-2</v>
      </c>
    </row>
    <row r="159" spans="1:64" x14ac:dyDescent="0.25">
      <c r="A159" s="7">
        <v>321215</v>
      </c>
      <c r="B159" s="7" t="s">
        <v>1203</v>
      </c>
      <c r="C159" s="8">
        <f t="shared" si="36"/>
        <v>5.5917290332270976E-2</v>
      </c>
      <c r="D159" s="8">
        <f t="shared" si="37"/>
        <v>1.3499326554741934E-2</v>
      </c>
      <c r="E159" s="8">
        <f t="shared" si="38"/>
        <v>7.1069098996887112E-2</v>
      </c>
      <c r="F159" s="8">
        <f t="shared" si="39"/>
        <v>0.10496731141718386</v>
      </c>
      <c r="G159" s="8">
        <f t="shared" si="40"/>
        <v>4.0502453218446768E-2</v>
      </c>
      <c r="H159" s="8">
        <f t="shared" si="41"/>
        <v>0.10151426675278868</v>
      </c>
      <c r="I159" s="8">
        <f t="shared" si="42"/>
        <v>9.1724321306677417E-2</v>
      </c>
      <c r="J159" s="8">
        <f t="shared" si="43"/>
        <v>3.0597562471458062E-2</v>
      </c>
      <c r="K159" s="8">
        <f t="shared" si="44"/>
        <v>0.10190207025616131</v>
      </c>
      <c r="L159" s="8">
        <f t="shared" si="45"/>
        <v>6.4909089587467744E-2</v>
      </c>
      <c r="M159" s="8">
        <f t="shared" si="46"/>
        <v>1.7969451997640322E-2</v>
      </c>
      <c r="N159" s="8">
        <f t="shared" si="47"/>
        <v>0.11831901035511289</v>
      </c>
      <c r="O159" s="8">
        <f t="shared" si="48"/>
        <v>0.14470559932999996</v>
      </c>
      <c r="P159" s="8">
        <f t="shared" si="49"/>
        <v>1.188982500380742E-6</v>
      </c>
      <c r="Q159" s="8">
        <f t="shared" si="50"/>
        <v>5.6311179098064532E-2</v>
      </c>
      <c r="R159" s="8">
        <f t="shared" si="51"/>
        <v>1</v>
      </c>
      <c r="S159" s="8">
        <f t="shared" si="52"/>
        <v>0.60182274106580647</v>
      </c>
      <c r="T159" s="8">
        <f t="shared" si="53"/>
        <v>0.57906588951822591</v>
      </c>
      <c r="W159" s="7">
        <v>321215</v>
      </c>
      <c r="X159" s="7" t="s">
        <v>1203</v>
      </c>
      <c r="Y159" s="364">
        <v>0</v>
      </c>
      <c r="Z159" s="364">
        <v>0</v>
      </c>
      <c r="AA159" s="364">
        <v>0</v>
      </c>
      <c r="AB159" s="364">
        <v>0</v>
      </c>
      <c r="AC159" s="364">
        <v>0</v>
      </c>
      <c r="AD159" s="364">
        <v>0</v>
      </c>
      <c r="AE159" s="364">
        <v>0</v>
      </c>
      <c r="AF159" s="364">
        <v>0</v>
      </c>
      <c r="AG159" s="364">
        <v>0</v>
      </c>
      <c r="AH159" s="364">
        <v>0</v>
      </c>
      <c r="AI159" s="364">
        <v>0</v>
      </c>
      <c r="AJ159" s="364">
        <v>0</v>
      </c>
      <c r="AK159" s="364">
        <v>0</v>
      </c>
      <c r="AL159" s="364">
        <v>0</v>
      </c>
      <c r="AM159" s="364">
        <v>0</v>
      </c>
      <c r="AN159" s="364">
        <v>1</v>
      </c>
      <c r="AO159" s="364">
        <v>0</v>
      </c>
      <c r="AP159" s="364">
        <v>0</v>
      </c>
      <c r="AS159" s="7">
        <v>321215</v>
      </c>
      <c r="AT159" s="7" t="s">
        <v>1203</v>
      </c>
      <c r="AU159" s="8">
        <v>5.5917290332270976E-2</v>
      </c>
      <c r="AV159" s="8">
        <v>1.3499326554741934E-2</v>
      </c>
      <c r="AW159" s="8">
        <v>7.1069098996887112E-2</v>
      </c>
      <c r="AX159" s="8">
        <v>0.10496731141718386</v>
      </c>
      <c r="AY159" s="8">
        <v>4.0502453218446768E-2</v>
      </c>
      <c r="AZ159" s="8">
        <v>0.10151426675278868</v>
      </c>
      <c r="BA159" s="8">
        <v>9.1724321306677417E-2</v>
      </c>
      <c r="BB159" s="8">
        <v>3.0597562471458062E-2</v>
      </c>
      <c r="BC159" s="8">
        <v>0.10190207025616131</v>
      </c>
      <c r="BD159" s="8">
        <v>6.4909089587467744E-2</v>
      </c>
      <c r="BE159" s="8">
        <v>1.7969451997640322E-2</v>
      </c>
      <c r="BF159" s="8">
        <v>0.11831901035511289</v>
      </c>
      <c r="BG159" s="8">
        <v>0.14470559932999996</v>
      </c>
      <c r="BH159" s="8">
        <v>1.188982500380742E-6</v>
      </c>
      <c r="BI159" s="8">
        <v>5.6311179098064532E-2</v>
      </c>
      <c r="BJ159" s="8">
        <v>1.1404873287867743</v>
      </c>
      <c r="BK159" s="8">
        <v>0.60182274106580647</v>
      </c>
      <c r="BL159" s="8">
        <v>0.57906588951822591</v>
      </c>
    </row>
    <row r="160" spans="1:64" x14ac:dyDescent="0.25">
      <c r="A160" s="7">
        <v>321219</v>
      </c>
      <c r="B160" s="7" t="s">
        <v>244</v>
      </c>
      <c r="C160" s="8">
        <f t="shared" si="36"/>
        <v>1.5124694511774193E-2</v>
      </c>
      <c r="D160" s="8">
        <f t="shared" si="37"/>
        <v>4.0159622734548383E-3</v>
      </c>
      <c r="E160" s="8">
        <f t="shared" si="38"/>
        <v>2.3838332706951612E-2</v>
      </c>
      <c r="F160" s="8">
        <f t="shared" si="39"/>
        <v>2.103327514746613E-2</v>
      </c>
      <c r="G160" s="8">
        <f t="shared" si="40"/>
        <v>8.2815895583290312E-3</v>
      </c>
      <c r="H160" s="8">
        <f t="shared" si="41"/>
        <v>2.3911217189669355E-2</v>
      </c>
      <c r="I160" s="8">
        <f t="shared" si="42"/>
        <v>2.7118912646532257E-2</v>
      </c>
      <c r="J160" s="8">
        <f t="shared" si="43"/>
        <v>9.3790308169209684E-3</v>
      </c>
      <c r="K160" s="8">
        <f t="shared" si="44"/>
        <v>3.7510907034096777E-2</v>
      </c>
      <c r="L160" s="8">
        <f t="shared" si="45"/>
        <v>1.8644603326596773E-2</v>
      </c>
      <c r="M160" s="8">
        <f t="shared" si="46"/>
        <v>5.457360834335484E-3</v>
      </c>
      <c r="N160" s="8">
        <f t="shared" si="47"/>
        <v>3.9027960227064513E-2</v>
      </c>
      <c r="O160" s="8">
        <f t="shared" si="48"/>
        <v>3.9555565220161293E-2</v>
      </c>
      <c r="P160" s="8">
        <f t="shared" si="49"/>
        <v>3.4581251850145163E-7</v>
      </c>
      <c r="Q160" s="8">
        <f t="shared" si="50"/>
        <v>1.4892909892338709E-2</v>
      </c>
      <c r="R160" s="8">
        <f t="shared" si="51"/>
        <v>1</v>
      </c>
      <c r="S160" s="8">
        <f t="shared" si="52"/>
        <v>0.14999866254080646</v>
      </c>
      <c r="T160" s="8">
        <f t="shared" si="53"/>
        <v>0.17078465694919356</v>
      </c>
      <c r="W160" s="7">
        <v>321219</v>
      </c>
      <c r="X160" s="7" t="s">
        <v>244</v>
      </c>
      <c r="Y160" s="364">
        <v>0</v>
      </c>
      <c r="Z160" s="364">
        <v>0</v>
      </c>
      <c r="AA160" s="364">
        <v>0</v>
      </c>
      <c r="AB160" s="364">
        <v>0</v>
      </c>
      <c r="AC160" s="364">
        <v>0</v>
      </c>
      <c r="AD160" s="364">
        <v>0</v>
      </c>
      <c r="AE160" s="364">
        <v>0</v>
      </c>
      <c r="AF160" s="364">
        <v>0</v>
      </c>
      <c r="AG160" s="364">
        <v>0</v>
      </c>
      <c r="AH160" s="364">
        <v>0</v>
      </c>
      <c r="AI160" s="364">
        <v>0</v>
      </c>
      <c r="AJ160" s="364">
        <v>0</v>
      </c>
      <c r="AK160" s="364">
        <v>0</v>
      </c>
      <c r="AL160" s="364">
        <v>0</v>
      </c>
      <c r="AM160" s="364">
        <v>0</v>
      </c>
      <c r="AN160" s="364">
        <v>1</v>
      </c>
      <c r="AO160" s="364">
        <v>0</v>
      </c>
      <c r="AP160" s="364">
        <v>0</v>
      </c>
      <c r="AS160" s="7">
        <v>321219</v>
      </c>
      <c r="AT160" s="7" t="s">
        <v>244</v>
      </c>
      <c r="AU160" s="8">
        <v>1.5124694511774193E-2</v>
      </c>
      <c r="AV160" s="8">
        <v>4.0159622734548383E-3</v>
      </c>
      <c r="AW160" s="8">
        <v>2.3838332706951612E-2</v>
      </c>
      <c r="AX160" s="8">
        <v>2.103327514746613E-2</v>
      </c>
      <c r="AY160" s="8">
        <v>8.2815895583290312E-3</v>
      </c>
      <c r="AZ160" s="8">
        <v>2.3911217189669355E-2</v>
      </c>
      <c r="BA160" s="8">
        <v>2.7118912646532257E-2</v>
      </c>
      <c r="BB160" s="8">
        <v>9.3790308169209684E-3</v>
      </c>
      <c r="BC160" s="8">
        <v>3.7510907034096777E-2</v>
      </c>
      <c r="BD160" s="8">
        <v>1.8644603326596773E-2</v>
      </c>
      <c r="BE160" s="8">
        <v>5.457360834335484E-3</v>
      </c>
      <c r="BF160" s="8">
        <v>3.9027960227064513E-2</v>
      </c>
      <c r="BG160" s="8">
        <v>3.9555565220161293E-2</v>
      </c>
      <c r="BH160" s="8">
        <v>3.4581251850145163E-7</v>
      </c>
      <c r="BI160" s="8">
        <v>1.4892909892338709E-2</v>
      </c>
      <c r="BJ160" s="8">
        <v>1.0429789894922579</v>
      </c>
      <c r="BK160" s="8">
        <v>0.14999866254080646</v>
      </c>
      <c r="BL160" s="8">
        <v>0.17078465694919356</v>
      </c>
    </row>
    <row r="161" spans="1:64" x14ac:dyDescent="0.25">
      <c r="A161" s="7">
        <v>321911</v>
      </c>
      <c r="B161" s="7" t="s">
        <v>245</v>
      </c>
      <c r="C161" s="8">
        <f t="shared" si="36"/>
        <v>0.22113396281100001</v>
      </c>
      <c r="D161" s="8">
        <f t="shared" si="37"/>
        <v>5.29810830761E-2</v>
      </c>
      <c r="E161" s="8">
        <f t="shared" si="38"/>
        <v>8.7483062286699997E-2</v>
      </c>
      <c r="F161" s="8">
        <f t="shared" si="39"/>
        <v>0.29751526769199999</v>
      </c>
      <c r="G161" s="8">
        <f t="shared" si="40"/>
        <v>0.11293932363</v>
      </c>
      <c r="H161" s="8">
        <f t="shared" si="41"/>
        <v>9.9261520236000003E-2</v>
      </c>
      <c r="I161" s="8">
        <f t="shared" si="42"/>
        <v>0.23123463253099999</v>
      </c>
      <c r="J161" s="8">
        <f t="shared" si="43"/>
        <v>7.4779098789199999E-2</v>
      </c>
      <c r="K161" s="8">
        <f t="shared" si="44"/>
        <v>5.8390362180400002E-2</v>
      </c>
      <c r="L161" s="8">
        <f t="shared" si="45"/>
        <v>0.21833834776300001</v>
      </c>
      <c r="M161" s="8">
        <f t="shared" si="46"/>
        <v>6.0822196651100002E-2</v>
      </c>
      <c r="N161" s="8">
        <f t="shared" si="47"/>
        <v>0.16781579683799999</v>
      </c>
      <c r="O161" s="8">
        <f t="shared" si="48"/>
        <v>0.39331321201399999</v>
      </c>
      <c r="P161" s="8">
        <f t="shared" si="49"/>
        <v>2.8088110804800001E-6</v>
      </c>
      <c r="Q161" s="8">
        <f t="shared" si="50"/>
        <v>0.19755220186799999</v>
      </c>
      <c r="R161" s="8">
        <f t="shared" si="51"/>
        <v>1.3615981081699999</v>
      </c>
      <c r="S161" s="8">
        <f t="shared" si="52"/>
        <v>1.50971611156</v>
      </c>
      <c r="T161" s="8">
        <f t="shared" si="53"/>
        <v>1.3644040934999999</v>
      </c>
      <c r="W161" s="7">
        <v>321911</v>
      </c>
      <c r="X161" s="7" t="s">
        <v>245</v>
      </c>
      <c r="Y161" s="364">
        <v>0.22113396281100001</v>
      </c>
      <c r="Z161" s="364">
        <v>5.29810830761E-2</v>
      </c>
      <c r="AA161" s="364">
        <v>8.7483062286699997E-2</v>
      </c>
      <c r="AB161" s="364">
        <v>0.29751526769199999</v>
      </c>
      <c r="AC161" s="364">
        <v>0.11293932363</v>
      </c>
      <c r="AD161" s="364">
        <v>9.9261520236000003E-2</v>
      </c>
      <c r="AE161" s="364">
        <v>0.23123463253099999</v>
      </c>
      <c r="AF161" s="364">
        <v>7.4779098789199999E-2</v>
      </c>
      <c r="AG161" s="364">
        <v>5.8390362180400002E-2</v>
      </c>
      <c r="AH161" s="364">
        <v>0.21833834776300001</v>
      </c>
      <c r="AI161" s="364">
        <v>6.0822196651100002E-2</v>
      </c>
      <c r="AJ161" s="364">
        <v>0.16781579683799999</v>
      </c>
      <c r="AK161" s="364">
        <v>0.39331321201399999</v>
      </c>
      <c r="AL161" s="364">
        <v>2.8088110804800001E-6</v>
      </c>
      <c r="AM161" s="364">
        <v>0.19755220186799999</v>
      </c>
      <c r="AN161" s="364">
        <v>1.3615981081699999</v>
      </c>
      <c r="AO161" s="364">
        <v>1.50971611156</v>
      </c>
      <c r="AP161" s="364">
        <v>1.3644040934999999</v>
      </c>
      <c r="AS161" s="7">
        <v>321911</v>
      </c>
      <c r="AT161" s="7" t="s">
        <v>245</v>
      </c>
      <c r="AU161" s="8">
        <v>0.1387394278039468</v>
      </c>
      <c r="AV161" s="8">
        <v>3.5153374044453227E-2</v>
      </c>
      <c r="AW161" s="8">
        <v>0.1317379257211613</v>
      </c>
      <c r="AX161" s="8">
        <v>0.12808841793389189</v>
      </c>
      <c r="AY161" s="8">
        <v>5.0179155328631465E-2</v>
      </c>
      <c r="AZ161" s="8">
        <v>0.10977587325662419</v>
      </c>
      <c r="BA161" s="8">
        <v>0.17772234414354843</v>
      </c>
      <c r="BB161" s="8">
        <v>6.0921040951146789E-2</v>
      </c>
      <c r="BC161" s="8">
        <v>0.15551640791616136</v>
      </c>
      <c r="BD161" s="8">
        <v>0.15736247643667745</v>
      </c>
      <c r="BE161" s="8">
        <v>4.6479535219670957E-2</v>
      </c>
      <c r="BF161" s="8">
        <v>0.22621664517741932</v>
      </c>
      <c r="BG161" s="8">
        <v>0.31718743491383877</v>
      </c>
      <c r="BH161" s="8">
        <v>5.6884464232087089E-6</v>
      </c>
      <c r="BI161" s="8">
        <v>0.15931860464187078</v>
      </c>
      <c r="BJ161" s="8">
        <v>1.3056307275691936</v>
      </c>
      <c r="BK161" s="8">
        <v>1.0944950594222582</v>
      </c>
      <c r="BL161" s="8">
        <v>1.2006114059143544</v>
      </c>
    </row>
    <row r="162" spans="1:64" x14ac:dyDescent="0.25">
      <c r="A162" s="7">
        <v>321912</v>
      </c>
      <c r="B162" s="7" t="s">
        <v>246</v>
      </c>
      <c r="C162" s="8">
        <f t="shared" si="36"/>
        <v>0.221606804317</v>
      </c>
      <c r="D162" s="8">
        <f t="shared" si="37"/>
        <v>5.30501263929E-2</v>
      </c>
      <c r="E162" s="8">
        <f t="shared" si="38"/>
        <v>8.6924847920199999E-2</v>
      </c>
      <c r="F162" s="8">
        <f t="shared" si="39"/>
        <v>0.121947402471</v>
      </c>
      <c r="G162" s="8">
        <f t="shared" si="40"/>
        <v>4.6299180300999998E-2</v>
      </c>
      <c r="H162" s="8">
        <f t="shared" si="41"/>
        <v>3.8933485910800002E-2</v>
      </c>
      <c r="I162" s="8">
        <f t="shared" si="42"/>
        <v>0.23479575709700001</v>
      </c>
      <c r="J162" s="8">
        <f t="shared" si="43"/>
        <v>7.5844835337899999E-2</v>
      </c>
      <c r="K162" s="8">
        <f t="shared" si="44"/>
        <v>5.6880972485500003E-2</v>
      </c>
      <c r="L162" s="8">
        <f t="shared" si="45"/>
        <v>0.218899659755</v>
      </c>
      <c r="M162" s="8">
        <f t="shared" si="46"/>
        <v>6.0835446681499997E-2</v>
      </c>
      <c r="N162" s="8">
        <f t="shared" si="47"/>
        <v>0.16735897375600001</v>
      </c>
      <c r="O162" s="8">
        <f t="shared" si="48"/>
        <v>0.39388526525700002</v>
      </c>
      <c r="P162" s="8">
        <f t="shared" si="49"/>
        <v>6.86268914484E-6</v>
      </c>
      <c r="Q162" s="8">
        <f t="shared" si="50"/>
        <v>0.195124525746</v>
      </c>
      <c r="R162" s="8">
        <f t="shared" si="51"/>
        <v>1.36158177863</v>
      </c>
      <c r="S162" s="8">
        <f t="shared" si="52"/>
        <v>1.2071800686800001</v>
      </c>
      <c r="T162" s="8">
        <f t="shared" si="53"/>
        <v>1.3675215649200001</v>
      </c>
      <c r="W162" s="7">
        <v>321912</v>
      </c>
      <c r="X162" s="7" t="s">
        <v>246</v>
      </c>
      <c r="Y162" s="364">
        <v>0.221606804317</v>
      </c>
      <c r="Z162" s="364">
        <v>5.30501263929E-2</v>
      </c>
      <c r="AA162" s="364">
        <v>8.6924847920199999E-2</v>
      </c>
      <c r="AB162" s="364">
        <v>0.121947402471</v>
      </c>
      <c r="AC162" s="364">
        <v>4.6299180300999998E-2</v>
      </c>
      <c r="AD162" s="364">
        <v>3.8933485910800002E-2</v>
      </c>
      <c r="AE162" s="364">
        <v>0.23479575709700001</v>
      </c>
      <c r="AF162" s="364">
        <v>7.5844835337899999E-2</v>
      </c>
      <c r="AG162" s="364">
        <v>5.6880972485500003E-2</v>
      </c>
      <c r="AH162" s="364">
        <v>0.218899659755</v>
      </c>
      <c r="AI162" s="364">
        <v>6.0835446681499997E-2</v>
      </c>
      <c r="AJ162" s="364">
        <v>0.16735897375600001</v>
      </c>
      <c r="AK162" s="364">
        <v>0.39388526525700002</v>
      </c>
      <c r="AL162" s="364">
        <v>6.86268914484E-6</v>
      </c>
      <c r="AM162" s="364">
        <v>0.195124525746</v>
      </c>
      <c r="AN162" s="364">
        <v>1.36158177863</v>
      </c>
      <c r="AO162" s="364">
        <v>1.2071800686800001</v>
      </c>
      <c r="AP162" s="364">
        <v>1.3675215649200001</v>
      </c>
      <c r="AS162" s="7">
        <v>321912</v>
      </c>
      <c r="AT162" s="7" t="s">
        <v>246</v>
      </c>
      <c r="AU162" s="8">
        <v>0.1351845923975532</v>
      </c>
      <c r="AV162" s="8">
        <v>3.403022146094032E-2</v>
      </c>
      <c r="AW162" s="8">
        <v>0.12513468710388384</v>
      </c>
      <c r="AX162" s="8">
        <v>7.9610281335122587E-2</v>
      </c>
      <c r="AY162" s="8">
        <v>3.0557362244974039E-2</v>
      </c>
      <c r="AZ162" s="8">
        <v>6.0067860042077412E-2</v>
      </c>
      <c r="BA162" s="8">
        <v>0.17534623117427414</v>
      </c>
      <c r="BB162" s="8">
        <v>5.9677112643272585E-2</v>
      </c>
      <c r="BC162" s="8">
        <v>0.14802128662478065</v>
      </c>
      <c r="BD162" s="8">
        <v>0.1531960239336129</v>
      </c>
      <c r="BE162" s="8">
        <v>4.4906682583854843E-2</v>
      </c>
      <c r="BF162" s="8">
        <v>0.21499212274198393</v>
      </c>
      <c r="BG162" s="8">
        <v>0.30494414413814525</v>
      </c>
      <c r="BH162" s="8">
        <v>7.855152595377259E-6</v>
      </c>
      <c r="BI162" s="8">
        <v>0.15106296223500004</v>
      </c>
      <c r="BJ162" s="8">
        <v>1.2943511138658066</v>
      </c>
      <c r="BK162" s="8">
        <v>0.94442905200919369</v>
      </c>
      <c r="BL162" s="8">
        <v>1.157238178829032</v>
      </c>
    </row>
    <row r="163" spans="1:64" x14ac:dyDescent="0.25">
      <c r="A163" s="7">
        <v>321918</v>
      </c>
      <c r="B163" s="7" t="s">
        <v>247</v>
      </c>
      <c r="C163" s="8">
        <f t="shared" si="36"/>
        <v>0.22121104843299999</v>
      </c>
      <c r="D163" s="8">
        <f t="shared" si="37"/>
        <v>5.2981420838899999E-2</v>
      </c>
      <c r="E163" s="8">
        <f t="shared" si="38"/>
        <v>8.9446312378300002E-2</v>
      </c>
      <c r="F163" s="8">
        <f t="shared" si="39"/>
        <v>0.150662539342</v>
      </c>
      <c r="G163" s="8">
        <f t="shared" si="40"/>
        <v>5.7151443430800003E-2</v>
      </c>
      <c r="H163" s="8">
        <f t="shared" si="41"/>
        <v>5.2237959977499998E-2</v>
      </c>
      <c r="I163" s="8">
        <f t="shared" si="42"/>
        <v>0.23363643735299999</v>
      </c>
      <c r="J163" s="8">
        <f t="shared" si="43"/>
        <v>7.5451653916599998E-2</v>
      </c>
      <c r="K163" s="8">
        <f t="shared" si="44"/>
        <v>6.11604964908E-2</v>
      </c>
      <c r="L163" s="8">
        <f t="shared" si="45"/>
        <v>0.217962299468</v>
      </c>
      <c r="M163" s="8">
        <f t="shared" si="46"/>
        <v>6.0678640470699999E-2</v>
      </c>
      <c r="N163" s="8">
        <f t="shared" si="47"/>
        <v>0.17077151803999999</v>
      </c>
      <c r="O163" s="8">
        <f t="shared" si="48"/>
        <v>0.39424415800000001</v>
      </c>
      <c r="P163" s="8">
        <f t="shared" si="49"/>
        <v>5.5501943315899996E-6</v>
      </c>
      <c r="Q163" s="8">
        <f t="shared" si="50"/>
        <v>0.19578560004199999</v>
      </c>
      <c r="R163" s="8">
        <f t="shared" si="51"/>
        <v>1.36363878165</v>
      </c>
      <c r="S163" s="8">
        <f t="shared" si="52"/>
        <v>1.2600519427500001</v>
      </c>
      <c r="T163" s="8">
        <f t="shared" si="53"/>
        <v>1.3702485877599999</v>
      </c>
      <c r="W163" s="7">
        <v>321918</v>
      </c>
      <c r="X163" s="7" t="s">
        <v>247</v>
      </c>
      <c r="Y163" s="364">
        <v>0.22121104843299999</v>
      </c>
      <c r="Z163" s="364">
        <v>5.2981420838899999E-2</v>
      </c>
      <c r="AA163" s="364">
        <v>8.9446312378300002E-2</v>
      </c>
      <c r="AB163" s="364">
        <v>0.150662539342</v>
      </c>
      <c r="AC163" s="364">
        <v>5.7151443430800003E-2</v>
      </c>
      <c r="AD163" s="364">
        <v>5.2237959977499998E-2</v>
      </c>
      <c r="AE163" s="364">
        <v>0.23363643735299999</v>
      </c>
      <c r="AF163" s="364">
        <v>7.5451653916599998E-2</v>
      </c>
      <c r="AG163" s="364">
        <v>6.11604964908E-2</v>
      </c>
      <c r="AH163" s="364">
        <v>0.217962299468</v>
      </c>
      <c r="AI163" s="364">
        <v>6.0678640470699999E-2</v>
      </c>
      <c r="AJ163" s="364">
        <v>0.17077151803999999</v>
      </c>
      <c r="AK163" s="364">
        <v>0.39424415800000001</v>
      </c>
      <c r="AL163" s="364">
        <v>5.5501943315899996E-6</v>
      </c>
      <c r="AM163" s="364">
        <v>0.19578560004199999</v>
      </c>
      <c r="AN163" s="364">
        <v>1.36363878165</v>
      </c>
      <c r="AO163" s="364">
        <v>1.2600519427500001</v>
      </c>
      <c r="AP163" s="364">
        <v>1.3702485877599999</v>
      </c>
      <c r="AS163" s="7">
        <v>321918</v>
      </c>
      <c r="AT163" s="7" t="s">
        <v>247</v>
      </c>
      <c r="AU163" s="8">
        <v>0.17006709272565165</v>
      </c>
      <c r="AV163" s="8">
        <v>4.2334797196375819E-2</v>
      </c>
      <c r="AW163" s="8">
        <v>0.16423578602136291</v>
      </c>
      <c r="AX163" s="8">
        <v>0.16611476734911287</v>
      </c>
      <c r="AY163" s="8">
        <v>6.4219937623385487E-2</v>
      </c>
      <c r="AZ163" s="8">
        <v>0.14010921680849522</v>
      </c>
      <c r="BA163" s="8">
        <v>0.21764656477383867</v>
      </c>
      <c r="BB163" s="8">
        <v>7.3949653427370976E-2</v>
      </c>
      <c r="BC163" s="8">
        <v>0.19530503708876942</v>
      </c>
      <c r="BD163" s="8">
        <v>0.19045251787058068</v>
      </c>
      <c r="BE163" s="8">
        <v>5.5570211475827413E-2</v>
      </c>
      <c r="BF163" s="8">
        <v>0.28163630847122589</v>
      </c>
      <c r="BG163" s="8">
        <v>0.39424202132258024</v>
      </c>
      <c r="BH163" s="8">
        <v>5.2944352988441924E-6</v>
      </c>
      <c r="BI163" s="8">
        <v>0.19578629681416157</v>
      </c>
      <c r="BJ163" s="8">
        <v>1.376637675943871</v>
      </c>
      <c r="BK163" s="8">
        <v>1.3704455346843545</v>
      </c>
      <c r="BL163" s="8">
        <v>1.4869012552906455</v>
      </c>
    </row>
    <row r="164" spans="1:64" x14ac:dyDescent="0.25">
      <c r="A164" s="7">
        <v>321920</v>
      </c>
      <c r="B164" s="7" t="s">
        <v>248</v>
      </c>
      <c r="C164" s="8">
        <f t="shared" si="36"/>
        <v>0.19148807852899999</v>
      </c>
      <c r="D164" s="8">
        <f t="shared" si="37"/>
        <v>4.46875225264E-2</v>
      </c>
      <c r="E164" s="8">
        <f t="shared" si="38"/>
        <v>6.4447222409100002E-2</v>
      </c>
      <c r="F164" s="8">
        <f t="shared" si="39"/>
        <v>0.107976810629</v>
      </c>
      <c r="G164" s="8">
        <f t="shared" si="40"/>
        <v>4.2009440641999997E-2</v>
      </c>
      <c r="H164" s="8">
        <f t="shared" si="41"/>
        <v>4.2382446605399998E-2</v>
      </c>
      <c r="I164" s="8">
        <f t="shared" si="42"/>
        <v>0.16751478182599999</v>
      </c>
      <c r="J164" s="8">
        <f t="shared" si="43"/>
        <v>5.4223538696000002E-2</v>
      </c>
      <c r="K164" s="8">
        <f t="shared" si="44"/>
        <v>4.7898990750699998E-2</v>
      </c>
      <c r="L164" s="8">
        <f t="shared" si="45"/>
        <v>0.219590259363</v>
      </c>
      <c r="M164" s="8">
        <f t="shared" si="46"/>
        <v>6.0124527365E-2</v>
      </c>
      <c r="N164" s="8">
        <f t="shared" si="47"/>
        <v>0.13442705747399999</v>
      </c>
      <c r="O164" s="8">
        <f t="shared" si="48"/>
        <v>0.34150653879699999</v>
      </c>
      <c r="P164" s="8">
        <f t="shared" si="49"/>
        <v>6.6156065817199999E-6</v>
      </c>
      <c r="Q164" s="8">
        <f t="shared" si="50"/>
        <v>0.237402874476</v>
      </c>
      <c r="R164" s="8">
        <f t="shared" si="51"/>
        <v>1.3006228234599999</v>
      </c>
      <c r="S164" s="8">
        <f t="shared" si="52"/>
        <v>1.1923686978800001</v>
      </c>
      <c r="T164" s="8">
        <f t="shared" si="53"/>
        <v>1.2696373112699999</v>
      </c>
      <c r="W164" s="7">
        <v>321920</v>
      </c>
      <c r="X164" s="7" t="s">
        <v>248</v>
      </c>
      <c r="Y164" s="364">
        <v>0.19148807852899999</v>
      </c>
      <c r="Z164" s="364">
        <v>4.46875225264E-2</v>
      </c>
      <c r="AA164" s="364">
        <v>6.4447222409100002E-2</v>
      </c>
      <c r="AB164" s="364">
        <v>0.107976810629</v>
      </c>
      <c r="AC164" s="364">
        <v>4.2009440641999997E-2</v>
      </c>
      <c r="AD164" s="364">
        <v>4.2382446605399998E-2</v>
      </c>
      <c r="AE164" s="364">
        <v>0.16751478182599999</v>
      </c>
      <c r="AF164" s="364">
        <v>5.4223538696000002E-2</v>
      </c>
      <c r="AG164" s="364">
        <v>4.7898990750699998E-2</v>
      </c>
      <c r="AH164" s="364">
        <v>0.219590259363</v>
      </c>
      <c r="AI164" s="364">
        <v>6.0124527365E-2</v>
      </c>
      <c r="AJ164" s="364">
        <v>0.13442705747399999</v>
      </c>
      <c r="AK164" s="364">
        <v>0.34150653879699999</v>
      </c>
      <c r="AL164" s="364">
        <v>6.6156065817199999E-6</v>
      </c>
      <c r="AM164" s="364">
        <v>0.237402874476</v>
      </c>
      <c r="AN164" s="364">
        <v>1.3006228234599999</v>
      </c>
      <c r="AO164" s="364">
        <v>1.1923686978800001</v>
      </c>
      <c r="AP164" s="364">
        <v>1.2696373112699999</v>
      </c>
      <c r="AS164" s="7">
        <v>321920</v>
      </c>
      <c r="AT164" s="7" t="s">
        <v>248</v>
      </c>
      <c r="AU164" s="8">
        <v>0.16521655647358388</v>
      </c>
      <c r="AV164" s="8">
        <v>4.2504074923304838E-2</v>
      </c>
      <c r="AW164" s="8">
        <v>0.13101344623863712</v>
      </c>
      <c r="AX164" s="8">
        <v>0.13650124718028706</v>
      </c>
      <c r="AY164" s="8">
        <v>5.4511448264727119E-2</v>
      </c>
      <c r="AZ164" s="8">
        <v>0.11963286004150803</v>
      </c>
      <c r="BA164" s="8">
        <v>0.17692475493987098</v>
      </c>
      <c r="BB164" s="8">
        <v>6.0962109329088701E-2</v>
      </c>
      <c r="BC164" s="8">
        <v>0.15069770150447098</v>
      </c>
      <c r="BD164" s="8">
        <v>0.21944709788050001</v>
      </c>
      <c r="BE164" s="8">
        <v>6.4326045713040333E-2</v>
      </c>
      <c r="BF164" s="8">
        <v>0.24642256104953217</v>
      </c>
      <c r="BG164" s="8">
        <v>0.33048988244240318</v>
      </c>
      <c r="BH164" s="8">
        <v>6.3336572734162874E-6</v>
      </c>
      <c r="BI164" s="8">
        <v>0.22974457814729057</v>
      </c>
      <c r="BJ164" s="8">
        <v>1.3387340776353225</v>
      </c>
      <c r="BK164" s="8">
        <v>1.2783858780674195</v>
      </c>
      <c r="BL164" s="8">
        <v>1.3563281141598387</v>
      </c>
    </row>
    <row r="165" spans="1:64" x14ac:dyDescent="0.25">
      <c r="A165" s="7">
        <v>321991</v>
      </c>
      <c r="B165" s="7" t="s">
        <v>249</v>
      </c>
      <c r="C165" s="8">
        <f t="shared" si="36"/>
        <v>1.8467031330129034E-2</v>
      </c>
      <c r="D165" s="8">
        <f t="shared" si="37"/>
        <v>5.3158244214822582E-3</v>
      </c>
      <c r="E165" s="8">
        <f t="shared" si="38"/>
        <v>1.9548349874693546E-2</v>
      </c>
      <c r="F165" s="8">
        <f t="shared" si="39"/>
        <v>1.7997810572653226E-2</v>
      </c>
      <c r="G165" s="8">
        <f t="shared" si="40"/>
        <v>7.9873731977145156E-3</v>
      </c>
      <c r="H165" s="8">
        <f t="shared" si="41"/>
        <v>2.3279168795191936E-2</v>
      </c>
      <c r="I165" s="8">
        <f t="shared" si="42"/>
        <v>2.1368951705403226E-2</v>
      </c>
      <c r="J165" s="8">
        <f t="shared" si="43"/>
        <v>7.9456951378451598E-3</v>
      </c>
      <c r="K165" s="8">
        <f t="shared" si="44"/>
        <v>2.5070129457338705E-2</v>
      </c>
      <c r="L165" s="8">
        <f t="shared" si="45"/>
        <v>2.5930133133451612E-2</v>
      </c>
      <c r="M165" s="8">
        <f t="shared" si="46"/>
        <v>8.3053556152516122E-3</v>
      </c>
      <c r="N165" s="8">
        <f t="shared" si="47"/>
        <v>3.5550684656887099E-2</v>
      </c>
      <c r="O165" s="8">
        <f t="shared" si="48"/>
        <v>3.3064059029999995E-2</v>
      </c>
      <c r="P165" s="8">
        <f t="shared" si="49"/>
        <v>4.220726884993548E-7</v>
      </c>
      <c r="Q165" s="8">
        <f t="shared" si="50"/>
        <v>2.2944798056209675E-2</v>
      </c>
      <c r="R165" s="8">
        <f t="shared" si="51"/>
        <v>1</v>
      </c>
      <c r="S165" s="8">
        <f t="shared" si="52"/>
        <v>0.14603854611403225</v>
      </c>
      <c r="T165" s="8">
        <f t="shared" si="53"/>
        <v>0.15115735694580645</v>
      </c>
      <c r="W165" s="7">
        <v>321991</v>
      </c>
      <c r="X165" s="7" t="s">
        <v>249</v>
      </c>
      <c r="Y165" s="364">
        <v>0</v>
      </c>
      <c r="Z165" s="364">
        <v>0</v>
      </c>
      <c r="AA165" s="364">
        <v>0</v>
      </c>
      <c r="AB165" s="364">
        <v>0</v>
      </c>
      <c r="AC165" s="364">
        <v>0</v>
      </c>
      <c r="AD165" s="364">
        <v>0</v>
      </c>
      <c r="AE165" s="364">
        <v>0</v>
      </c>
      <c r="AF165" s="364">
        <v>0</v>
      </c>
      <c r="AG165" s="364">
        <v>0</v>
      </c>
      <c r="AH165" s="364">
        <v>0</v>
      </c>
      <c r="AI165" s="364">
        <v>0</v>
      </c>
      <c r="AJ165" s="364">
        <v>0</v>
      </c>
      <c r="AK165" s="364">
        <v>0</v>
      </c>
      <c r="AL165" s="364">
        <v>0</v>
      </c>
      <c r="AM165" s="364">
        <v>0</v>
      </c>
      <c r="AN165" s="364">
        <v>1</v>
      </c>
      <c r="AO165" s="364">
        <v>0</v>
      </c>
      <c r="AP165" s="364">
        <v>0</v>
      </c>
      <c r="AS165" s="7">
        <v>321991</v>
      </c>
      <c r="AT165" s="7" t="s">
        <v>249</v>
      </c>
      <c r="AU165" s="8">
        <v>1.8467031330129034E-2</v>
      </c>
      <c r="AV165" s="8">
        <v>5.3158244214822582E-3</v>
      </c>
      <c r="AW165" s="8">
        <v>1.9548349874693546E-2</v>
      </c>
      <c r="AX165" s="8">
        <v>1.7997810572653226E-2</v>
      </c>
      <c r="AY165" s="8">
        <v>7.9873731977145156E-3</v>
      </c>
      <c r="AZ165" s="8">
        <v>2.3279168795191936E-2</v>
      </c>
      <c r="BA165" s="8">
        <v>2.1368951705403226E-2</v>
      </c>
      <c r="BB165" s="8">
        <v>7.9456951378451598E-3</v>
      </c>
      <c r="BC165" s="8">
        <v>2.5070129457338705E-2</v>
      </c>
      <c r="BD165" s="8">
        <v>2.5930133133451612E-2</v>
      </c>
      <c r="BE165" s="8">
        <v>8.3053556152516122E-3</v>
      </c>
      <c r="BF165" s="8">
        <v>3.5550684656887099E-2</v>
      </c>
      <c r="BG165" s="8">
        <v>3.3064059029999995E-2</v>
      </c>
      <c r="BH165" s="8">
        <v>4.220726884993548E-7</v>
      </c>
      <c r="BI165" s="8">
        <v>2.2944798056209675E-2</v>
      </c>
      <c r="BJ165" s="8">
        <v>1.0433312056262902</v>
      </c>
      <c r="BK165" s="8">
        <v>0.14603854611403225</v>
      </c>
      <c r="BL165" s="8">
        <v>0.15115735694580645</v>
      </c>
    </row>
    <row r="166" spans="1:64" x14ac:dyDescent="0.25">
      <c r="A166" s="7">
        <v>321992</v>
      </c>
      <c r="B166" s="7" t="s">
        <v>250</v>
      </c>
      <c r="C166" s="8">
        <f t="shared" si="36"/>
        <v>0.19154052332800001</v>
      </c>
      <c r="D166" s="8">
        <f t="shared" si="37"/>
        <v>4.4699936450399998E-2</v>
      </c>
      <c r="E166" s="8">
        <f t="shared" si="38"/>
        <v>6.3029431418400006E-2</v>
      </c>
      <c r="F166" s="8">
        <f t="shared" si="39"/>
        <v>0.18612428166100001</v>
      </c>
      <c r="G166" s="8">
        <f t="shared" si="40"/>
        <v>7.2645405835099999E-2</v>
      </c>
      <c r="H166" s="8">
        <f t="shared" si="41"/>
        <v>7.02147356517E-2</v>
      </c>
      <c r="I166" s="8">
        <f t="shared" si="42"/>
        <v>0.16751199722400001</v>
      </c>
      <c r="J166" s="8">
        <f t="shared" si="43"/>
        <v>5.41966042568E-2</v>
      </c>
      <c r="K166" s="8">
        <f t="shared" si="44"/>
        <v>4.5917472365699999E-2</v>
      </c>
      <c r="L166" s="8">
        <f t="shared" si="45"/>
        <v>0.219759036884</v>
      </c>
      <c r="M166" s="8">
        <f t="shared" si="46"/>
        <v>6.0148266338800001E-2</v>
      </c>
      <c r="N166" s="8">
        <f t="shared" si="47"/>
        <v>0.13199206480100001</v>
      </c>
      <c r="O166" s="8">
        <f t="shared" si="48"/>
        <v>0.341553979339</v>
      </c>
      <c r="P166" s="8">
        <f t="shared" si="49"/>
        <v>3.82746411384E-6</v>
      </c>
      <c r="Q166" s="8">
        <f t="shared" si="50"/>
        <v>0.237668264134</v>
      </c>
      <c r="R166" s="8">
        <f t="shared" si="51"/>
        <v>1.2992698912</v>
      </c>
      <c r="S166" s="8">
        <f t="shared" si="52"/>
        <v>1.3289844231500001</v>
      </c>
      <c r="T166" s="8">
        <f t="shared" si="53"/>
        <v>1.26762607385</v>
      </c>
      <c r="W166" s="7">
        <v>321992</v>
      </c>
      <c r="X166" s="7" t="s">
        <v>250</v>
      </c>
      <c r="Y166" s="364">
        <v>0.19154052332800001</v>
      </c>
      <c r="Z166" s="364">
        <v>4.4699936450399998E-2</v>
      </c>
      <c r="AA166" s="364">
        <v>6.3029431418400006E-2</v>
      </c>
      <c r="AB166" s="364">
        <v>0.18612428166100001</v>
      </c>
      <c r="AC166" s="364">
        <v>7.2645405835099999E-2</v>
      </c>
      <c r="AD166" s="364">
        <v>7.02147356517E-2</v>
      </c>
      <c r="AE166" s="364">
        <v>0.16751199722400001</v>
      </c>
      <c r="AF166" s="364">
        <v>5.41966042568E-2</v>
      </c>
      <c r="AG166" s="364">
        <v>4.5917472365699999E-2</v>
      </c>
      <c r="AH166" s="364">
        <v>0.219759036884</v>
      </c>
      <c r="AI166" s="364">
        <v>6.0148266338800001E-2</v>
      </c>
      <c r="AJ166" s="364">
        <v>0.13199206480100001</v>
      </c>
      <c r="AK166" s="364">
        <v>0.341553979339</v>
      </c>
      <c r="AL166" s="364">
        <v>3.82746411384E-6</v>
      </c>
      <c r="AM166" s="364">
        <v>0.237668264134</v>
      </c>
      <c r="AN166" s="364">
        <v>1.2992698912</v>
      </c>
      <c r="AO166" s="364">
        <v>1.3289844231500001</v>
      </c>
      <c r="AP166" s="364">
        <v>1.26762607385</v>
      </c>
      <c r="AS166" s="7">
        <v>321992</v>
      </c>
      <c r="AT166" s="7" t="s">
        <v>250</v>
      </c>
      <c r="AU166" s="8">
        <v>0.11908366823546453</v>
      </c>
      <c r="AV166" s="8">
        <v>3.1873842909688706E-2</v>
      </c>
      <c r="AW166" s="8">
        <v>9.7391007346938716E-2</v>
      </c>
      <c r="AX166" s="8">
        <v>0.10227722614181288</v>
      </c>
      <c r="AY166" s="8">
        <v>4.3597085341706449E-2</v>
      </c>
      <c r="AZ166" s="8">
        <v>9.2863692533048395E-2</v>
      </c>
      <c r="BA166" s="8">
        <v>0.12717940602332259</v>
      </c>
      <c r="BB166" s="8">
        <v>4.5336035451230654E-2</v>
      </c>
      <c r="BC166" s="8">
        <v>0.11451436855406616</v>
      </c>
      <c r="BD166" s="8">
        <v>0.15874165198753226</v>
      </c>
      <c r="BE166" s="8">
        <v>4.8257779190714528E-2</v>
      </c>
      <c r="BF166" s="8">
        <v>0.18157016460959682</v>
      </c>
      <c r="BG166" s="8">
        <v>0.22035963283133883</v>
      </c>
      <c r="BH166" s="8">
        <v>3.7860639040379026E-6</v>
      </c>
      <c r="BI166" s="8">
        <v>0.1533358995638387</v>
      </c>
      <c r="BJ166" s="8">
        <v>1.248348518491774</v>
      </c>
      <c r="BK166" s="8">
        <v>0.88389929433887093</v>
      </c>
      <c r="BL166" s="8">
        <v>0.93219110035209718</v>
      </c>
    </row>
    <row r="167" spans="1:64" x14ac:dyDescent="0.25">
      <c r="A167" s="7">
        <v>321999</v>
      </c>
      <c r="B167" s="7" t="s">
        <v>251</v>
      </c>
      <c r="C167" s="8">
        <f t="shared" si="36"/>
        <v>0.19172948161200001</v>
      </c>
      <c r="D167" s="8">
        <f t="shared" si="37"/>
        <v>4.4719571625699998E-2</v>
      </c>
      <c r="E167" s="8">
        <f t="shared" si="38"/>
        <v>6.37773955083E-2</v>
      </c>
      <c r="F167" s="8">
        <f t="shared" si="39"/>
        <v>0.14536132504800001</v>
      </c>
      <c r="G167" s="8">
        <f t="shared" si="40"/>
        <v>5.6416828071999998E-2</v>
      </c>
      <c r="H167" s="8">
        <f t="shared" si="41"/>
        <v>5.5553840631400002E-2</v>
      </c>
      <c r="I167" s="8">
        <f t="shared" si="42"/>
        <v>0.168197586698</v>
      </c>
      <c r="J167" s="8">
        <f t="shared" si="43"/>
        <v>5.4341738918099999E-2</v>
      </c>
      <c r="K167" s="8">
        <f t="shared" si="44"/>
        <v>4.6868349284099997E-2</v>
      </c>
      <c r="L167" s="8">
        <f t="shared" si="45"/>
        <v>0.220048865427</v>
      </c>
      <c r="M167" s="8">
        <f t="shared" si="46"/>
        <v>6.0182506271800003E-2</v>
      </c>
      <c r="N167" s="8">
        <f t="shared" si="47"/>
        <v>0.133397967673</v>
      </c>
      <c r="O167" s="8">
        <f t="shared" si="48"/>
        <v>0.34150241900799999</v>
      </c>
      <c r="P167" s="8">
        <f t="shared" si="49"/>
        <v>4.9306860357100003E-6</v>
      </c>
      <c r="Q167" s="8">
        <f t="shared" si="50"/>
        <v>0.23714085459299999</v>
      </c>
      <c r="R167" s="8">
        <f t="shared" si="51"/>
        <v>1.3002264487499999</v>
      </c>
      <c r="S167" s="8">
        <f t="shared" si="52"/>
        <v>1.25733199375</v>
      </c>
      <c r="T167" s="8">
        <f t="shared" si="53"/>
        <v>1.2694076749000001</v>
      </c>
      <c r="W167" s="7">
        <v>321999</v>
      </c>
      <c r="X167" s="7" t="s">
        <v>251</v>
      </c>
      <c r="Y167" s="364">
        <v>0.19172948161200001</v>
      </c>
      <c r="Z167" s="364">
        <v>4.4719571625699998E-2</v>
      </c>
      <c r="AA167" s="364">
        <v>6.37773955083E-2</v>
      </c>
      <c r="AB167" s="364">
        <v>0.14536132504800001</v>
      </c>
      <c r="AC167" s="364">
        <v>5.6416828071999998E-2</v>
      </c>
      <c r="AD167" s="364">
        <v>5.5553840631400002E-2</v>
      </c>
      <c r="AE167" s="364">
        <v>0.168197586698</v>
      </c>
      <c r="AF167" s="364">
        <v>5.4341738918099999E-2</v>
      </c>
      <c r="AG167" s="364">
        <v>4.6868349284099997E-2</v>
      </c>
      <c r="AH167" s="364">
        <v>0.220048865427</v>
      </c>
      <c r="AI167" s="364">
        <v>6.0182506271800003E-2</v>
      </c>
      <c r="AJ167" s="364">
        <v>0.133397967673</v>
      </c>
      <c r="AK167" s="364">
        <v>0.34150241900799999</v>
      </c>
      <c r="AL167" s="364">
        <v>4.9306860357100003E-6</v>
      </c>
      <c r="AM167" s="364">
        <v>0.23714085459299999</v>
      </c>
      <c r="AN167" s="364">
        <v>1.3002264487499999</v>
      </c>
      <c r="AO167" s="364">
        <v>1.25733199375</v>
      </c>
      <c r="AP167" s="364">
        <v>1.2694076749000001</v>
      </c>
      <c r="AS167" s="7">
        <v>321999</v>
      </c>
      <c r="AT167" s="7" t="s">
        <v>251</v>
      </c>
      <c r="AU167" s="8">
        <v>0.16977361423100962</v>
      </c>
      <c r="AV167" s="8">
        <v>4.3437405161819362E-2</v>
      </c>
      <c r="AW167" s="8">
        <v>0.13450742591276452</v>
      </c>
      <c r="AX167" s="8">
        <v>0.13916823199959194</v>
      </c>
      <c r="AY167" s="8">
        <v>5.6568612826788704E-2</v>
      </c>
      <c r="AZ167" s="8">
        <v>0.11806974490264839</v>
      </c>
      <c r="BA167" s="8">
        <v>0.18226715573308064</v>
      </c>
      <c r="BB167" s="8">
        <v>6.236520247321934E-2</v>
      </c>
      <c r="BC167" s="8">
        <v>0.15403933248810642</v>
      </c>
      <c r="BD167" s="8">
        <v>0.22542917154296768</v>
      </c>
      <c r="BE167" s="8">
        <v>6.5673128410348405E-2</v>
      </c>
      <c r="BF167" s="8">
        <v>0.25337216490132258</v>
      </c>
      <c r="BG167" s="8">
        <v>0.34150230195922543</v>
      </c>
      <c r="BH167" s="8">
        <v>5.6972957303414517E-6</v>
      </c>
      <c r="BI167" s="8">
        <v>0.23713887775785447</v>
      </c>
      <c r="BJ167" s="8">
        <v>1.3477184453058066</v>
      </c>
      <c r="BK167" s="8">
        <v>1.3138082026317743</v>
      </c>
      <c r="BL167" s="8">
        <v>1.398671690694516</v>
      </c>
    </row>
    <row r="168" spans="1:64" x14ac:dyDescent="0.25">
      <c r="A168" s="7">
        <v>322110</v>
      </c>
      <c r="B168" s="7" t="s">
        <v>252</v>
      </c>
      <c r="C168" s="8">
        <f t="shared" si="36"/>
        <v>3.2304780119193546E-3</v>
      </c>
      <c r="D168" s="8">
        <f t="shared" si="37"/>
        <v>9.6429014709193545E-4</v>
      </c>
      <c r="E168" s="8">
        <f t="shared" si="38"/>
        <v>5.2289838875000001E-3</v>
      </c>
      <c r="F168" s="8">
        <f t="shared" si="39"/>
        <v>1.4676842168129032E-2</v>
      </c>
      <c r="G168" s="8">
        <f t="shared" si="40"/>
        <v>5.6629637821290317E-3</v>
      </c>
      <c r="H168" s="8">
        <f t="shared" si="41"/>
        <v>1.6734284495645162E-2</v>
      </c>
      <c r="I168" s="8">
        <f t="shared" si="42"/>
        <v>1.3247198769870967E-2</v>
      </c>
      <c r="J168" s="8">
        <f t="shared" si="43"/>
        <v>4.8947885074677421E-3</v>
      </c>
      <c r="K168" s="8">
        <f t="shared" si="44"/>
        <v>1.5876202681709677E-2</v>
      </c>
      <c r="L168" s="8">
        <f t="shared" si="45"/>
        <v>4.9047007554193544E-3</v>
      </c>
      <c r="M168" s="8">
        <f t="shared" si="46"/>
        <v>1.5099252659145162E-3</v>
      </c>
      <c r="N168" s="8">
        <f t="shared" si="47"/>
        <v>9.7446394317741922E-3</v>
      </c>
      <c r="O168" s="8">
        <f t="shared" si="48"/>
        <v>5.8925602707741937E-3</v>
      </c>
      <c r="P168" s="8">
        <f t="shared" si="49"/>
        <v>1.4087528568209678E-8</v>
      </c>
      <c r="Q168" s="8">
        <f t="shared" si="50"/>
        <v>1.2052445875661291E-3</v>
      </c>
      <c r="R168" s="8">
        <f t="shared" si="51"/>
        <v>1</v>
      </c>
      <c r="S168" s="8">
        <f t="shared" si="52"/>
        <v>5.3203122704032255E-2</v>
      </c>
      <c r="T168" s="8">
        <f t="shared" si="53"/>
        <v>5.0147222217096769E-2</v>
      </c>
      <c r="W168" s="7">
        <v>322110</v>
      </c>
      <c r="X168" s="7" t="s">
        <v>252</v>
      </c>
      <c r="Y168" s="364">
        <v>0</v>
      </c>
      <c r="Z168" s="364">
        <v>0</v>
      </c>
      <c r="AA168" s="364">
        <v>0</v>
      </c>
      <c r="AB168" s="364">
        <v>0</v>
      </c>
      <c r="AC168" s="364">
        <v>0</v>
      </c>
      <c r="AD168" s="364">
        <v>0</v>
      </c>
      <c r="AE168" s="364">
        <v>0</v>
      </c>
      <c r="AF168" s="364">
        <v>0</v>
      </c>
      <c r="AG168" s="364">
        <v>0</v>
      </c>
      <c r="AH168" s="364">
        <v>0</v>
      </c>
      <c r="AI168" s="364">
        <v>0</v>
      </c>
      <c r="AJ168" s="364">
        <v>0</v>
      </c>
      <c r="AK168" s="364">
        <v>0</v>
      </c>
      <c r="AL168" s="364">
        <v>0</v>
      </c>
      <c r="AM168" s="364">
        <v>0</v>
      </c>
      <c r="AN168" s="364">
        <v>1</v>
      </c>
      <c r="AO168" s="364">
        <v>0</v>
      </c>
      <c r="AP168" s="364">
        <v>0</v>
      </c>
      <c r="AS168" s="7">
        <v>322110</v>
      </c>
      <c r="AT168" s="7" t="s">
        <v>252</v>
      </c>
      <c r="AU168" s="8">
        <v>3.2304780119193546E-3</v>
      </c>
      <c r="AV168" s="8">
        <v>9.6429014709193545E-4</v>
      </c>
      <c r="AW168" s="8">
        <v>5.2289838875000001E-3</v>
      </c>
      <c r="AX168" s="8">
        <v>1.4676842168129032E-2</v>
      </c>
      <c r="AY168" s="8">
        <v>5.6629637821290317E-3</v>
      </c>
      <c r="AZ168" s="8">
        <v>1.6734284495645162E-2</v>
      </c>
      <c r="BA168" s="8">
        <v>1.3247198769870967E-2</v>
      </c>
      <c r="BB168" s="8">
        <v>4.8947885074677421E-3</v>
      </c>
      <c r="BC168" s="8">
        <v>1.5876202681709677E-2</v>
      </c>
      <c r="BD168" s="8">
        <v>4.9047007554193544E-3</v>
      </c>
      <c r="BE168" s="8">
        <v>1.5099252659145162E-3</v>
      </c>
      <c r="BF168" s="8">
        <v>9.7446394317741922E-3</v>
      </c>
      <c r="BG168" s="8">
        <v>5.8925602707741937E-3</v>
      </c>
      <c r="BH168" s="8">
        <v>1.4087528568209678E-8</v>
      </c>
      <c r="BI168" s="8">
        <v>1.2052445875661291E-3</v>
      </c>
      <c r="BJ168" s="8">
        <v>1.0094237520464515</v>
      </c>
      <c r="BK168" s="8">
        <v>5.3203122704032255E-2</v>
      </c>
      <c r="BL168" s="8">
        <v>5.0147222217096769E-2</v>
      </c>
    </row>
    <row r="169" spans="1:64" x14ac:dyDescent="0.25">
      <c r="A169" s="7">
        <v>322120</v>
      </c>
      <c r="B169" s="7" t="s">
        <v>1204</v>
      </c>
      <c r="C169" s="8">
        <f t="shared" si="36"/>
        <v>4.2220058095454836E-2</v>
      </c>
      <c r="D169" s="8">
        <f t="shared" si="37"/>
        <v>9.2748799706758069E-3</v>
      </c>
      <c r="E169" s="8">
        <f t="shared" si="38"/>
        <v>5.8293419118595168E-2</v>
      </c>
      <c r="F169" s="8">
        <f t="shared" si="39"/>
        <v>0.11320407529485485</v>
      </c>
      <c r="G169" s="8">
        <f t="shared" si="40"/>
        <v>3.8407403859887092E-2</v>
      </c>
      <c r="H169" s="8">
        <f t="shared" si="41"/>
        <v>0.13485115156387098</v>
      </c>
      <c r="I169" s="8">
        <f t="shared" si="42"/>
        <v>7.4259951646290318E-2</v>
      </c>
      <c r="J169" s="8">
        <f t="shared" si="43"/>
        <v>2.0047987444200003E-2</v>
      </c>
      <c r="K169" s="8">
        <f t="shared" si="44"/>
        <v>8.10706560974742E-2</v>
      </c>
      <c r="L169" s="8">
        <f t="shared" si="45"/>
        <v>5.4863530731774197E-2</v>
      </c>
      <c r="M169" s="8">
        <f t="shared" si="46"/>
        <v>1.2430191986259678E-2</v>
      </c>
      <c r="N169" s="8">
        <f t="shared" si="47"/>
        <v>9.5869960983483882E-2</v>
      </c>
      <c r="O169" s="8">
        <f t="shared" si="48"/>
        <v>0.12675899797396778</v>
      </c>
      <c r="P169" s="8">
        <f t="shared" si="49"/>
        <v>4.6805906089967732E-7</v>
      </c>
      <c r="Q169" s="8">
        <f t="shared" si="50"/>
        <v>4.9722952665967761E-2</v>
      </c>
      <c r="R169" s="8">
        <f t="shared" si="51"/>
        <v>1</v>
      </c>
      <c r="S169" s="8">
        <f t="shared" si="52"/>
        <v>0.59291424362193557</v>
      </c>
      <c r="T169" s="8">
        <f t="shared" si="53"/>
        <v>0.48183020809145172</v>
      </c>
      <c r="W169" s="7">
        <v>322120</v>
      </c>
      <c r="X169" s="7" t="s">
        <v>1204</v>
      </c>
      <c r="Y169" s="364">
        <v>0</v>
      </c>
      <c r="Z169" s="364">
        <v>0</v>
      </c>
      <c r="AA169" s="364">
        <v>0</v>
      </c>
      <c r="AB169" s="364">
        <v>0</v>
      </c>
      <c r="AC169" s="364">
        <v>0</v>
      </c>
      <c r="AD169" s="364">
        <v>0</v>
      </c>
      <c r="AE169" s="364">
        <v>0</v>
      </c>
      <c r="AF169" s="364">
        <v>0</v>
      </c>
      <c r="AG169" s="364">
        <v>0</v>
      </c>
      <c r="AH169" s="364">
        <v>0</v>
      </c>
      <c r="AI169" s="364">
        <v>0</v>
      </c>
      <c r="AJ169" s="364">
        <v>0</v>
      </c>
      <c r="AK169" s="364">
        <v>0</v>
      </c>
      <c r="AL169" s="364">
        <v>0</v>
      </c>
      <c r="AM169" s="364">
        <v>0</v>
      </c>
      <c r="AN169" s="364">
        <v>1</v>
      </c>
      <c r="AO169" s="364">
        <v>0</v>
      </c>
      <c r="AP169" s="364">
        <v>0</v>
      </c>
      <c r="AS169" s="7">
        <v>322120</v>
      </c>
      <c r="AT169" s="7" t="s">
        <v>1204</v>
      </c>
      <c r="AU169" s="8">
        <v>4.2220058095454836E-2</v>
      </c>
      <c r="AV169" s="8">
        <v>9.2748799706758069E-3</v>
      </c>
      <c r="AW169" s="8">
        <v>5.8293419118595168E-2</v>
      </c>
      <c r="AX169" s="8">
        <v>0.11320407529485485</v>
      </c>
      <c r="AY169" s="8">
        <v>3.8407403859887092E-2</v>
      </c>
      <c r="AZ169" s="8">
        <v>0.13485115156387098</v>
      </c>
      <c r="BA169" s="8">
        <v>7.4259951646290318E-2</v>
      </c>
      <c r="BB169" s="8">
        <v>2.0047987444200003E-2</v>
      </c>
      <c r="BC169" s="8">
        <v>8.10706560974742E-2</v>
      </c>
      <c r="BD169" s="8">
        <v>5.4863530731774197E-2</v>
      </c>
      <c r="BE169" s="8">
        <v>1.2430191986259678E-2</v>
      </c>
      <c r="BF169" s="8">
        <v>9.5869960983483882E-2</v>
      </c>
      <c r="BG169" s="8">
        <v>0.12675899797396778</v>
      </c>
      <c r="BH169" s="8">
        <v>4.6805906089967732E-7</v>
      </c>
      <c r="BI169" s="8">
        <v>4.9722952665967761E-2</v>
      </c>
      <c r="BJ169" s="8">
        <v>1.1097883571846772</v>
      </c>
      <c r="BK169" s="8">
        <v>0.59291424362193557</v>
      </c>
      <c r="BL169" s="8">
        <v>0.48183020809145172</v>
      </c>
    </row>
    <row r="170" spans="1:64" x14ac:dyDescent="0.25">
      <c r="A170" s="7">
        <v>322130</v>
      </c>
      <c r="B170" s="7" t="s">
        <v>253</v>
      </c>
      <c r="C170" s="8">
        <f t="shared" si="36"/>
        <v>1.3510956096064515E-2</v>
      </c>
      <c r="D170" s="8">
        <f t="shared" si="37"/>
        <v>3.0339854282112905E-3</v>
      </c>
      <c r="E170" s="8">
        <f t="shared" si="38"/>
        <v>1.7334011669129033E-2</v>
      </c>
      <c r="F170" s="8">
        <f t="shared" si="39"/>
        <v>7.2135492985290331E-2</v>
      </c>
      <c r="G170" s="8">
        <f t="shared" si="40"/>
        <v>2.4877493851806452E-2</v>
      </c>
      <c r="H170" s="8">
        <f t="shared" si="41"/>
        <v>7.7325168114064521E-2</v>
      </c>
      <c r="I170" s="8">
        <f t="shared" si="42"/>
        <v>4.2421949015838706E-2</v>
      </c>
      <c r="J170" s="8">
        <f t="shared" si="43"/>
        <v>1.2180286489708066E-2</v>
      </c>
      <c r="K170" s="8">
        <f t="shared" si="44"/>
        <v>4.2091782093919353E-2</v>
      </c>
      <c r="L170" s="8">
        <f t="shared" si="45"/>
        <v>1.8831258268129033E-2</v>
      </c>
      <c r="M170" s="8">
        <f t="shared" si="46"/>
        <v>4.2729319528661287E-3</v>
      </c>
      <c r="N170" s="8">
        <f t="shared" si="47"/>
        <v>3.0498912775435483E-2</v>
      </c>
      <c r="O170" s="8">
        <f t="shared" si="48"/>
        <v>3.1815536892499996E-2</v>
      </c>
      <c r="P170" s="8">
        <f t="shared" si="49"/>
        <v>5.989255149098387E-8</v>
      </c>
      <c r="Q170" s="8">
        <f t="shared" si="50"/>
        <v>6.7856460759435485E-3</v>
      </c>
      <c r="R170" s="8">
        <f t="shared" si="51"/>
        <v>1</v>
      </c>
      <c r="S170" s="8">
        <f t="shared" si="52"/>
        <v>0.2549833162414516</v>
      </c>
      <c r="T170" s="8">
        <f t="shared" si="53"/>
        <v>0.17733917888983872</v>
      </c>
      <c r="W170" s="7">
        <v>322130</v>
      </c>
      <c r="X170" s="7" t="s">
        <v>253</v>
      </c>
      <c r="Y170" s="364">
        <v>0</v>
      </c>
      <c r="Z170" s="364">
        <v>0</v>
      </c>
      <c r="AA170" s="364">
        <v>0</v>
      </c>
      <c r="AB170" s="364">
        <v>0</v>
      </c>
      <c r="AC170" s="364">
        <v>0</v>
      </c>
      <c r="AD170" s="364">
        <v>0</v>
      </c>
      <c r="AE170" s="364">
        <v>0</v>
      </c>
      <c r="AF170" s="364">
        <v>0</v>
      </c>
      <c r="AG170" s="364">
        <v>0</v>
      </c>
      <c r="AH170" s="364">
        <v>0</v>
      </c>
      <c r="AI170" s="364">
        <v>0</v>
      </c>
      <c r="AJ170" s="364">
        <v>0</v>
      </c>
      <c r="AK170" s="364">
        <v>0</v>
      </c>
      <c r="AL170" s="364">
        <v>0</v>
      </c>
      <c r="AM170" s="364">
        <v>0</v>
      </c>
      <c r="AN170" s="364">
        <v>1</v>
      </c>
      <c r="AO170" s="364">
        <v>0</v>
      </c>
      <c r="AP170" s="364">
        <v>0</v>
      </c>
      <c r="AS170" s="7">
        <v>322130</v>
      </c>
      <c r="AT170" s="7" t="s">
        <v>253</v>
      </c>
      <c r="AU170" s="8">
        <v>1.3510956096064515E-2</v>
      </c>
      <c r="AV170" s="8">
        <v>3.0339854282112905E-3</v>
      </c>
      <c r="AW170" s="8">
        <v>1.7334011669129033E-2</v>
      </c>
      <c r="AX170" s="8">
        <v>7.2135492985290331E-2</v>
      </c>
      <c r="AY170" s="8">
        <v>2.4877493851806452E-2</v>
      </c>
      <c r="AZ170" s="8">
        <v>7.7325168114064521E-2</v>
      </c>
      <c r="BA170" s="8">
        <v>4.2421949015838706E-2</v>
      </c>
      <c r="BB170" s="8">
        <v>1.2180286489708066E-2</v>
      </c>
      <c r="BC170" s="8">
        <v>4.2091782093919353E-2</v>
      </c>
      <c r="BD170" s="8">
        <v>1.8831258268129033E-2</v>
      </c>
      <c r="BE170" s="8">
        <v>4.2729319528661287E-3</v>
      </c>
      <c r="BF170" s="8">
        <v>3.0498912775435483E-2</v>
      </c>
      <c r="BG170" s="8">
        <v>3.1815536892499996E-2</v>
      </c>
      <c r="BH170" s="8">
        <v>5.989255149098387E-8</v>
      </c>
      <c r="BI170" s="8">
        <v>6.7856460759435485E-3</v>
      </c>
      <c r="BJ170" s="8">
        <v>1.0338789531933872</v>
      </c>
      <c r="BK170" s="8">
        <v>0.2549833162414516</v>
      </c>
      <c r="BL170" s="8">
        <v>0.17733917888983872</v>
      </c>
    </row>
    <row r="171" spans="1:64" x14ac:dyDescent="0.25">
      <c r="A171" s="7">
        <v>322211</v>
      </c>
      <c r="B171" s="7" t="s">
        <v>254</v>
      </c>
      <c r="C171" s="8">
        <f t="shared" si="36"/>
        <v>5.9681827574358061E-2</v>
      </c>
      <c r="D171" s="8">
        <f t="shared" si="37"/>
        <v>1.5324828944541936E-2</v>
      </c>
      <c r="E171" s="8">
        <f t="shared" si="38"/>
        <v>5.8746289659833868E-2</v>
      </c>
      <c r="F171" s="8">
        <f t="shared" si="39"/>
        <v>0.11971918183429031</v>
      </c>
      <c r="G171" s="8">
        <f t="shared" si="40"/>
        <v>4.6351431501345158E-2</v>
      </c>
      <c r="H171" s="8">
        <f t="shared" si="41"/>
        <v>0.13799307200229033</v>
      </c>
      <c r="I171" s="8">
        <f t="shared" si="42"/>
        <v>8.992888612666132E-2</v>
      </c>
      <c r="J171" s="8">
        <f t="shared" si="43"/>
        <v>3.0021393059262904E-2</v>
      </c>
      <c r="K171" s="8">
        <f t="shared" si="44"/>
        <v>9.3092465435403213E-2</v>
      </c>
      <c r="L171" s="8">
        <f t="shared" si="45"/>
        <v>9.9289645492467743E-2</v>
      </c>
      <c r="M171" s="8">
        <f t="shared" si="46"/>
        <v>2.7485939193724194E-2</v>
      </c>
      <c r="N171" s="8">
        <f t="shared" si="47"/>
        <v>0.12061731467674194</v>
      </c>
      <c r="O171" s="8">
        <f t="shared" si="48"/>
        <v>0.11453048943880641</v>
      </c>
      <c r="P171" s="8">
        <f t="shared" si="49"/>
        <v>6.4088744926048389E-7</v>
      </c>
      <c r="Q171" s="8">
        <f t="shared" si="50"/>
        <v>6.4768142458500003E-2</v>
      </c>
      <c r="R171" s="8">
        <f t="shared" si="51"/>
        <v>1</v>
      </c>
      <c r="S171" s="8">
        <f t="shared" si="52"/>
        <v>0.675031427273871</v>
      </c>
      <c r="T171" s="8">
        <f t="shared" si="53"/>
        <v>0.58401209946016119</v>
      </c>
      <c r="W171" s="7">
        <v>322211</v>
      </c>
      <c r="X171" s="7" t="s">
        <v>254</v>
      </c>
      <c r="Y171" s="364">
        <v>0</v>
      </c>
      <c r="Z171" s="364">
        <v>0</v>
      </c>
      <c r="AA171" s="364">
        <v>0</v>
      </c>
      <c r="AB171" s="364">
        <v>0</v>
      </c>
      <c r="AC171" s="364">
        <v>0</v>
      </c>
      <c r="AD171" s="364">
        <v>0</v>
      </c>
      <c r="AE171" s="364">
        <v>0</v>
      </c>
      <c r="AF171" s="364">
        <v>0</v>
      </c>
      <c r="AG171" s="364">
        <v>0</v>
      </c>
      <c r="AH171" s="364">
        <v>0</v>
      </c>
      <c r="AI171" s="364">
        <v>0</v>
      </c>
      <c r="AJ171" s="364">
        <v>0</v>
      </c>
      <c r="AK171" s="364">
        <v>0</v>
      </c>
      <c r="AL171" s="364">
        <v>0</v>
      </c>
      <c r="AM171" s="364">
        <v>0</v>
      </c>
      <c r="AN171" s="364">
        <v>1</v>
      </c>
      <c r="AO171" s="364">
        <v>0</v>
      </c>
      <c r="AP171" s="364">
        <v>0</v>
      </c>
      <c r="AS171" s="7">
        <v>322211</v>
      </c>
      <c r="AT171" s="7" t="s">
        <v>254</v>
      </c>
      <c r="AU171" s="8">
        <v>5.9681827574358061E-2</v>
      </c>
      <c r="AV171" s="8">
        <v>1.5324828944541936E-2</v>
      </c>
      <c r="AW171" s="8">
        <v>5.8746289659833868E-2</v>
      </c>
      <c r="AX171" s="8">
        <v>0.11971918183429031</v>
      </c>
      <c r="AY171" s="8">
        <v>4.6351431501345158E-2</v>
      </c>
      <c r="AZ171" s="8">
        <v>0.13799307200229033</v>
      </c>
      <c r="BA171" s="8">
        <v>8.992888612666132E-2</v>
      </c>
      <c r="BB171" s="8">
        <v>3.0021393059262904E-2</v>
      </c>
      <c r="BC171" s="8">
        <v>9.3092465435403213E-2</v>
      </c>
      <c r="BD171" s="8">
        <v>9.9289645492467743E-2</v>
      </c>
      <c r="BE171" s="8">
        <v>2.7485939193724194E-2</v>
      </c>
      <c r="BF171" s="8">
        <v>0.12061731467674194</v>
      </c>
      <c r="BG171" s="8">
        <v>0.11453048943880641</v>
      </c>
      <c r="BH171" s="8">
        <v>6.4088744926048389E-7</v>
      </c>
      <c r="BI171" s="8">
        <v>6.4768142458500003E-2</v>
      </c>
      <c r="BJ171" s="8">
        <v>1.1337529461785483</v>
      </c>
      <c r="BK171" s="8">
        <v>0.675031427273871</v>
      </c>
      <c r="BL171" s="8">
        <v>0.58401209946016119</v>
      </c>
    </row>
    <row r="172" spans="1:64" x14ac:dyDescent="0.25">
      <c r="A172" s="7">
        <v>322212</v>
      </c>
      <c r="B172" s="7" t="s">
        <v>255</v>
      </c>
      <c r="C172" s="8">
        <f t="shared" si="36"/>
        <v>3.3948019732782254E-2</v>
      </c>
      <c r="D172" s="8">
        <f t="shared" si="37"/>
        <v>8.6317452109290309E-3</v>
      </c>
      <c r="E172" s="8">
        <f t="shared" si="38"/>
        <v>3.7359291616116126E-2</v>
      </c>
      <c r="F172" s="8">
        <f t="shared" si="39"/>
        <v>7.6223116129483862E-2</v>
      </c>
      <c r="G172" s="8">
        <f t="shared" si="40"/>
        <v>2.9902702228227416E-2</v>
      </c>
      <c r="H172" s="8">
        <f t="shared" si="41"/>
        <v>9.8084033491580638E-2</v>
      </c>
      <c r="I172" s="8">
        <f t="shared" si="42"/>
        <v>5.2666908260838717E-2</v>
      </c>
      <c r="J172" s="8">
        <f t="shared" si="43"/>
        <v>1.7147384292499998E-2</v>
      </c>
      <c r="K172" s="8">
        <f t="shared" si="44"/>
        <v>6.0257314834719355E-2</v>
      </c>
      <c r="L172" s="8">
        <f t="shared" si="45"/>
        <v>5.7098177871338716E-2</v>
      </c>
      <c r="M172" s="8">
        <f t="shared" si="46"/>
        <v>1.5567275257224194E-2</v>
      </c>
      <c r="N172" s="8">
        <f t="shared" si="47"/>
        <v>7.6159154580758059E-2</v>
      </c>
      <c r="O172" s="8">
        <f t="shared" si="48"/>
        <v>6.9743684030241962E-2</v>
      </c>
      <c r="P172" s="8">
        <f t="shared" si="49"/>
        <v>4.0796039553409685E-7</v>
      </c>
      <c r="Q172" s="8">
        <f t="shared" si="50"/>
        <v>3.9628917493435493E-2</v>
      </c>
      <c r="R172" s="8">
        <f t="shared" si="51"/>
        <v>1</v>
      </c>
      <c r="S172" s="8">
        <f t="shared" si="52"/>
        <v>0.43001630346225816</v>
      </c>
      <c r="T172" s="8">
        <f t="shared" si="53"/>
        <v>0.35587967190419356</v>
      </c>
      <c r="W172" s="7">
        <v>322212</v>
      </c>
      <c r="X172" s="7" t="s">
        <v>255</v>
      </c>
      <c r="Y172" s="364">
        <v>0</v>
      </c>
      <c r="Z172" s="364">
        <v>0</v>
      </c>
      <c r="AA172" s="364">
        <v>0</v>
      </c>
      <c r="AB172" s="364">
        <v>0</v>
      </c>
      <c r="AC172" s="364">
        <v>0</v>
      </c>
      <c r="AD172" s="364">
        <v>0</v>
      </c>
      <c r="AE172" s="364">
        <v>0</v>
      </c>
      <c r="AF172" s="364">
        <v>0</v>
      </c>
      <c r="AG172" s="364">
        <v>0</v>
      </c>
      <c r="AH172" s="364">
        <v>0</v>
      </c>
      <c r="AI172" s="364">
        <v>0</v>
      </c>
      <c r="AJ172" s="364">
        <v>0</v>
      </c>
      <c r="AK172" s="364">
        <v>0</v>
      </c>
      <c r="AL172" s="364">
        <v>0</v>
      </c>
      <c r="AM172" s="364">
        <v>0</v>
      </c>
      <c r="AN172" s="364">
        <v>1</v>
      </c>
      <c r="AO172" s="364">
        <v>0</v>
      </c>
      <c r="AP172" s="364">
        <v>0</v>
      </c>
      <c r="AS172" s="7">
        <v>322212</v>
      </c>
      <c r="AT172" s="7" t="s">
        <v>255</v>
      </c>
      <c r="AU172" s="8">
        <v>3.3948019732782254E-2</v>
      </c>
      <c r="AV172" s="8">
        <v>8.6317452109290309E-3</v>
      </c>
      <c r="AW172" s="8">
        <v>3.7359291616116126E-2</v>
      </c>
      <c r="AX172" s="8">
        <v>7.6223116129483862E-2</v>
      </c>
      <c r="AY172" s="8">
        <v>2.9902702228227416E-2</v>
      </c>
      <c r="AZ172" s="8">
        <v>9.8084033491580638E-2</v>
      </c>
      <c r="BA172" s="8">
        <v>5.2666908260838717E-2</v>
      </c>
      <c r="BB172" s="8">
        <v>1.7147384292499998E-2</v>
      </c>
      <c r="BC172" s="8">
        <v>6.0257314834719355E-2</v>
      </c>
      <c r="BD172" s="8">
        <v>5.7098177871338716E-2</v>
      </c>
      <c r="BE172" s="8">
        <v>1.5567275257224194E-2</v>
      </c>
      <c r="BF172" s="8">
        <v>7.6159154580758059E-2</v>
      </c>
      <c r="BG172" s="8">
        <v>6.9743684030241962E-2</v>
      </c>
      <c r="BH172" s="8">
        <v>4.0796039553409685E-7</v>
      </c>
      <c r="BI172" s="8">
        <v>3.9628917493435493E-2</v>
      </c>
      <c r="BJ172" s="8">
        <v>1.07993905656</v>
      </c>
      <c r="BK172" s="8">
        <v>0.43001630346225816</v>
      </c>
      <c r="BL172" s="8">
        <v>0.35587967190419356</v>
      </c>
    </row>
    <row r="173" spans="1:64" x14ac:dyDescent="0.25">
      <c r="A173" s="7">
        <v>322219</v>
      </c>
      <c r="B173" s="7" t="s">
        <v>256</v>
      </c>
      <c r="C173" s="8">
        <f t="shared" si="36"/>
        <v>7.7147139860499994E-2</v>
      </c>
      <c r="D173" s="8">
        <f t="shared" si="37"/>
        <v>1.0194855959900001E-2</v>
      </c>
      <c r="E173" s="8">
        <f t="shared" si="38"/>
        <v>5.7041907936800001E-2</v>
      </c>
      <c r="F173" s="8">
        <f t="shared" si="39"/>
        <v>0.16123788394399999</v>
      </c>
      <c r="G173" s="8">
        <f t="shared" si="40"/>
        <v>3.1516373679499998E-2</v>
      </c>
      <c r="H173" s="8">
        <f t="shared" si="41"/>
        <v>8.3453975506599998E-2</v>
      </c>
      <c r="I173" s="8">
        <f t="shared" si="42"/>
        <v>0.13138492046200001</v>
      </c>
      <c r="J173" s="8">
        <f t="shared" si="43"/>
        <v>1.8857170901299999E-2</v>
      </c>
      <c r="K173" s="8">
        <f t="shared" si="44"/>
        <v>5.0152552595699999E-2</v>
      </c>
      <c r="L173" s="8">
        <f t="shared" si="45"/>
        <v>0.132436658703</v>
      </c>
      <c r="M173" s="8">
        <f t="shared" si="46"/>
        <v>1.7317019113300001E-2</v>
      </c>
      <c r="N173" s="8">
        <f t="shared" si="47"/>
        <v>0.13551927772399999</v>
      </c>
      <c r="O173" s="8">
        <f t="shared" si="48"/>
        <v>0.30878245291700002</v>
      </c>
      <c r="P173" s="8">
        <f t="shared" si="49"/>
        <v>2.4735255434299998E-6</v>
      </c>
      <c r="Q173" s="8">
        <f t="shared" si="50"/>
        <v>0.172794020331</v>
      </c>
      <c r="R173" s="8">
        <f t="shared" si="51"/>
        <v>1.1443839037600001</v>
      </c>
      <c r="S173" s="8">
        <f t="shared" si="52"/>
        <v>1.27620823313</v>
      </c>
      <c r="T173" s="8">
        <f t="shared" si="53"/>
        <v>1.20039464396</v>
      </c>
      <c r="W173" s="7">
        <v>322219</v>
      </c>
      <c r="X173" s="7" t="s">
        <v>256</v>
      </c>
      <c r="Y173" s="364">
        <v>7.7147139860499994E-2</v>
      </c>
      <c r="Z173" s="364">
        <v>1.0194855959900001E-2</v>
      </c>
      <c r="AA173" s="364">
        <v>5.7041907936800001E-2</v>
      </c>
      <c r="AB173" s="364">
        <v>0.16123788394399999</v>
      </c>
      <c r="AC173" s="364">
        <v>3.1516373679499998E-2</v>
      </c>
      <c r="AD173" s="364">
        <v>8.3453975506599998E-2</v>
      </c>
      <c r="AE173" s="364">
        <v>0.13138492046200001</v>
      </c>
      <c r="AF173" s="364">
        <v>1.8857170901299999E-2</v>
      </c>
      <c r="AG173" s="364">
        <v>5.0152552595699999E-2</v>
      </c>
      <c r="AH173" s="364">
        <v>0.132436658703</v>
      </c>
      <c r="AI173" s="364">
        <v>1.7317019113300001E-2</v>
      </c>
      <c r="AJ173" s="364">
        <v>0.13551927772399999</v>
      </c>
      <c r="AK173" s="364">
        <v>0.30878245291700002</v>
      </c>
      <c r="AL173" s="364">
        <v>2.4735255434299998E-6</v>
      </c>
      <c r="AM173" s="364">
        <v>0.172794020331</v>
      </c>
      <c r="AN173" s="364">
        <v>1.1443839037600001</v>
      </c>
      <c r="AO173" s="364">
        <v>1.27620823313</v>
      </c>
      <c r="AP173" s="364">
        <v>1.20039464396</v>
      </c>
      <c r="AS173" s="7">
        <v>322219</v>
      </c>
      <c r="AT173" s="7" t="s">
        <v>256</v>
      </c>
      <c r="AU173" s="8">
        <v>2.2212346333175804E-2</v>
      </c>
      <c r="AV173" s="8">
        <v>4.9509601870709689E-3</v>
      </c>
      <c r="AW173" s="8">
        <v>2.2759497194011293E-2</v>
      </c>
      <c r="AX173" s="8">
        <v>4.6353853166516135E-2</v>
      </c>
      <c r="AY173" s="8">
        <v>1.8180217663996776E-2</v>
      </c>
      <c r="AZ173" s="8">
        <v>6.1054606063445156E-2</v>
      </c>
      <c r="BA173" s="8">
        <v>3.2022006657903231E-2</v>
      </c>
      <c r="BB173" s="8">
        <v>9.7183100248645175E-3</v>
      </c>
      <c r="BC173" s="8">
        <v>3.5165841565285488E-2</v>
      </c>
      <c r="BD173" s="8">
        <v>3.6436523446725808E-2</v>
      </c>
      <c r="BE173" s="8">
        <v>8.8708376628838705E-3</v>
      </c>
      <c r="BF173" s="8">
        <v>4.7312898253935483E-2</v>
      </c>
      <c r="BG173" s="8">
        <v>4.4823542311870967E-2</v>
      </c>
      <c r="BH173" s="8">
        <v>2.5759199378362903E-7</v>
      </c>
      <c r="BI173" s="8">
        <v>2.5083099397548395E-2</v>
      </c>
      <c r="BJ173" s="8">
        <v>1.0499228037143546</v>
      </c>
      <c r="BK173" s="8">
        <v>0.2707483543132258</v>
      </c>
      <c r="BL173" s="8">
        <v>0.22206744857064517</v>
      </c>
    </row>
    <row r="174" spans="1:64" x14ac:dyDescent="0.25">
      <c r="A174" s="7">
        <v>322220</v>
      </c>
      <c r="B174" s="7" t="s">
        <v>257</v>
      </c>
      <c r="C174" s="8">
        <f t="shared" si="36"/>
        <v>5.1853748374561283E-2</v>
      </c>
      <c r="D174" s="8">
        <f t="shared" si="37"/>
        <v>1.2933740002718061E-2</v>
      </c>
      <c r="E174" s="8">
        <f t="shared" si="38"/>
        <v>6.8712806100279022E-2</v>
      </c>
      <c r="F174" s="8">
        <f t="shared" si="39"/>
        <v>7.8122445590606465E-2</v>
      </c>
      <c r="G174" s="8">
        <f t="shared" si="40"/>
        <v>2.8979983610411292E-2</v>
      </c>
      <c r="H174" s="8">
        <f t="shared" si="41"/>
        <v>0.11323286447477096</v>
      </c>
      <c r="I174" s="8">
        <f t="shared" si="42"/>
        <v>7.1102148411979038E-2</v>
      </c>
      <c r="J174" s="8">
        <f t="shared" si="43"/>
        <v>2.1887360425464516E-2</v>
      </c>
      <c r="K174" s="8">
        <f t="shared" si="44"/>
        <v>8.8300606263998396E-2</v>
      </c>
      <c r="L174" s="8">
        <f t="shared" si="45"/>
        <v>6.7755652196525809E-2</v>
      </c>
      <c r="M174" s="8">
        <f t="shared" si="46"/>
        <v>1.8127041156874187E-2</v>
      </c>
      <c r="N174" s="8">
        <f t="shared" si="47"/>
        <v>0.11469342701741933</v>
      </c>
      <c r="O174" s="8">
        <f t="shared" si="48"/>
        <v>0.15117842854080649</v>
      </c>
      <c r="P174" s="8">
        <f t="shared" si="49"/>
        <v>9.7233622114935498E-7</v>
      </c>
      <c r="Q174" s="8">
        <f t="shared" si="50"/>
        <v>7.7915499639999955E-2</v>
      </c>
      <c r="R174" s="8">
        <f t="shared" si="51"/>
        <v>1</v>
      </c>
      <c r="S174" s="8">
        <f t="shared" si="52"/>
        <v>0.60743045496612902</v>
      </c>
      <c r="T174" s="8">
        <f t="shared" si="53"/>
        <v>0.56838688929483872</v>
      </c>
      <c r="W174" s="7">
        <v>322220</v>
      </c>
      <c r="X174" s="7" t="s">
        <v>257</v>
      </c>
      <c r="Y174" s="364">
        <v>0</v>
      </c>
      <c r="Z174" s="364">
        <v>0</v>
      </c>
      <c r="AA174" s="364">
        <v>0</v>
      </c>
      <c r="AB174" s="364">
        <v>0</v>
      </c>
      <c r="AC174" s="364">
        <v>0</v>
      </c>
      <c r="AD174" s="364">
        <v>0</v>
      </c>
      <c r="AE174" s="364">
        <v>0</v>
      </c>
      <c r="AF174" s="364">
        <v>0</v>
      </c>
      <c r="AG174" s="364">
        <v>0</v>
      </c>
      <c r="AH174" s="364">
        <v>0</v>
      </c>
      <c r="AI174" s="364">
        <v>0</v>
      </c>
      <c r="AJ174" s="364">
        <v>0</v>
      </c>
      <c r="AK174" s="364">
        <v>0</v>
      </c>
      <c r="AL174" s="364">
        <v>0</v>
      </c>
      <c r="AM174" s="364">
        <v>0</v>
      </c>
      <c r="AN174" s="364">
        <v>1</v>
      </c>
      <c r="AO174" s="364">
        <v>0</v>
      </c>
      <c r="AP174" s="364">
        <v>0</v>
      </c>
      <c r="AS174" s="7">
        <v>322220</v>
      </c>
      <c r="AT174" s="7" t="s">
        <v>257</v>
      </c>
      <c r="AU174" s="8">
        <v>5.1853748374561283E-2</v>
      </c>
      <c r="AV174" s="8">
        <v>1.2933740002718061E-2</v>
      </c>
      <c r="AW174" s="8">
        <v>6.8712806100279022E-2</v>
      </c>
      <c r="AX174" s="8">
        <v>7.8122445590606465E-2</v>
      </c>
      <c r="AY174" s="8">
        <v>2.8979983610411292E-2</v>
      </c>
      <c r="AZ174" s="8">
        <v>0.11323286447477096</v>
      </c>
      <c r="BA174" s="8">
        <v>7.1102148411979038E-2</v>
      </c>
      <c r="BB174" s="8">
        <v>2.1887360425464516E-2</v>
      </c>
      <c r="BC174" s="8">
        <v>8.8300606263998396E-2</v>
      </c>
      <c r="BD174" s="8">
        <v>6.7755652196525809E-2</v>
      </c>
      <c r="BE174" s="8">
        <v>1.8127041156874187E-2</v>
      </c>
      <c r="BF174" s="8">
        <v>0.11469342701741933</v>
      </c>
      <c r="BG174" s="8">
        <v>0.15117842854080649</v>
      </c>
      <c r="BH174" s="8">
        <v>9.7233622114935498E-7</v>
      </c>
      <c r="BI174" s="8">
        <v>7.7915499639999955E-2</v>
      </c>
      <c r="BJ174" s="8">
        <v>1.133498681574032</v>
      </c>
      <c r="BK174" s="8">
        <v>0.60743045496612902</v>
      </c>
      <c r="BL174" s="8">
        <v>0.56838688929483872</v>
      </c>
    </row>
    <row r="175" spans="1:64" x14ac:dyDescent="0.25">
      <c r="A175" s="7">
        <v>322230</v>
      </c>
      <c r="B175" s="7" t="s">
        <v>258</v>
      </c>
      <c r="C175" s="8">
        <f t="shared" si="36"/>
        <v>7.5797239144422573E-2</v>
      </c>
      <c r="D175" s="8">
        <f t="shared" si="37"/>
        <v>1.9267700740754835E-2</v>
      </c>
      <c r="E175" s="8">
        <f t="shared" si="38"/>
        <v>6.0661205253774199E-2</v>
      </c>
      <c r="F175" s="8">
        <f t="shared" si="39"/>
        <v>7.6370136039198372E-2</v>
      </c>
      <c r="G175" s="8">
        <f t="shared" si="40"/>
        <v>2.7912000783169352E-2</v>
      </c>
      <c r="H175" s="8">
        <f t="shared" si="41"/>
        <v>7.6304486152470971E-2</v>
      </c>
      <c r="I175" s="8">
        <f t="shared" si="42"/>
        <v>0.10107813522246774</v>
      </c>
      <c r="J175" s="8">
        <f t="shared" si="43"/>
        <v>3.0731732577912903E-2</v>
      </c>
      <c r="K175" s="8">
        <f t="shared" si="44"/>
        <v>8.4721939405501615E-2</v>
      </c>
      <c r="L175" s="8">
        <f t="shared" si="45"/>
        <v>0.13563504683622585</v>
      </c>
      <c r="M175" s="8">
        <f t="shared" si="46"/>
        <v>3.6515951888222577E-2</v>
      </c>
      <c r="N175" s="8">
        <f t="shared" si="47"/>
        <v>0.12853147366038711</v>
      </c>
      <c r="O175" s="8">
        <f t="shared" si="48"/>
        <v>0.12168167118901617</v>
      </c>
      <c r="P175" s="8">
        <f t="shared" si="49"/>
        <v>1.6881697380859678E-6</v>
      </c>
      <c r="Q175" s="8">
        <f t="shared" si="50"/>
        <v>8.9659522134451664E-2</v>
      </c>
      <c r="R175" s="8">
        <f t="shared" si="51"/>
        <v>1</v>
      </c>
      <c r="S175" s="8">
        <f t="shared" si="52"/>
        <v>0.59994468749080643</v>
      </c>
      <c r="T175" s="8">
        <f t="shared" si="53"/>
        <v>0.63588987172177402</v>
      </c>
      <c r="W175" s="7">
        <v>322230</v>
      </c>
      <c r="X175" s="7" t="s">
        <v>258</v>
      </c>
      <c r="Y175" s="364">
        <v>0</v>
      </c>
      <c r="Z175" s="364">
        <v>0</v>
      </c>
      <c r="AA175" s="364">
        <v>0</v>
      </c>
      <c r="AB175" s="364">
        <v>0</v>
      </c>
      <c r="AC175" s="364">
        <v>0</v>
      </c>
      <c r="AD175" s="364">
        <v>0</v>
      </c>
      <c r="AE175" s="364">
        <v>0</v>
      </c>
      <c r="AF175" s="364">
        <v>0</v>
      </c>
      <c r="AG175" s="364">
        <v>0</v>
      </c>
      <c r="AH175" s="364">
        <v>0</v>
      </c>
      <c r="AI175" s="364">
        <v>0</v>
      </c>
      <c r="AJ175" s="364">
        <v>0</v>
      </c>
      <c r="AK175" s="364">
        <v>0</v>
      </c>
      <c r="AL175" s="364">
        <v>0</v>
      </c>
      <c r="AM175" s="364">
        <v>0</v>
      </c>
      <c r="AN175" s="364">
        <v>1</v>
      </c>
      <c r="AO175" s="364">
        <v>0</v>
      </c>
      <c r="AP175" s="364">
        <v>0</v>
      </c>
      <c r="AS175" s="7">
        <v>322230</v>
      </c>
      <c r="AT175" s="7" t="s">
        <v>258</v>
      </c>
      <c r="AU175" s="8">
        <v>7.5797239144422573E-2</v>
      </c>
      <c r="AV175" s="8">
        <v>1.9267700740754835E-2</v>
      </c>
      <c r="AW175" s="8">
        <v>6.0661205253774199E-2</v>
      </c>
      <c r="AX175" s="8">
        <v>7.6370136039198372E-2</v>
      </c>
      <c r="AY175" s="8">
        <v>2.7912000783169352E-2</v>
      </c>
      <c r="AZ175" s="8">
        <v>7.6304486152470971E-2</v>
      </c>
      <c r="BA175" s="8">
        <v>0.10107813522246774</v>
      </c>
      <c r="BB175" s="8">
        <v>3.0731732577912903E-2</v>
      </c>
      <c r="BC175" s="8">
        <v>8.4721939405501615E-2</v>
      </c>
      <c r="BD175" s="8">
        <v>0.13563504683622585</v>
      </c>
      <c r="BE175" s="8">
        <v>3.6515951888222577E-2</v>
      </c>
      <c r="BF175" s="8">
        <v>0.12853147366038711</v>
      </c>
      <c r="BG175" s="8">
        <v>0.12168167118901617</v>
      </c>
      <c r="BH175" s="8">
        <v>1.6881697380859678E-6</v>
      </c>
      <c r="BI175" s="8">
        <v>8.9659522134451664E-2</v>
      </c>
      <c r="BJ175" s="8">
        <v>1.1557277580422582</v>
      </c>
      <c r="BK175" s="8">
        <v>0.59994468749080643</v>
      </c>
      <c r="BL175" s="8">
        <v>0.63588987172177402</v>
      </c>
    </row>
    <row r="176" spans="1:64" x14ac:dyDescent="0.25">
      <c r="A176" s="7">
        <v>322291</v>
      </c>
      <c r="B176" s="7" t="s">
        <v>259</v>
      </c>
      <c r="C176" s="8">
        <f t="shared" si="36"/>
        <v>1.7066706292403228E-2</v>
      </c>
      <c r="D176" s="8">
        <f t="shared" si="37"/>
        <v>4.6041584947790325E-3</v>
      </c>
      <c r="E176" s="8">
        <f t="shared" si="38"/>
        <v>2.4696547472483871E-2</v>
      </c>
      <c r="F176" s="8">
        <f t="shared" si="39"/>
        <v>1.694121385119355E-2</v>
      </c>
      <c r="G176" s="8">
        <f t="shared" si="40"/>
        <v>6.8482022571193556E-3</v>
      </c>
      <c r="H176" s="8">
        <f t="shared" si="41"/>
        <v>2.6257950174080641E-2</v>
      </c>
      <c r="I176" s="8">
        <f t="shared" si="42"/>
        <v>1.9259379710145162E-2</v>
      </c>
      <c r="J176" s="8">
        <f t="shared" si="43"/>
        <v>6.7457705569951608E-3</v>
      </c>
      <c r="K176" s="8">
        <f t="shared" si="44"/>
        <v>2.7237387473593548E-2</v>
      </c>
      <c r="L176" s="8">
        <f t="shared" si="45"/>
        <v>2.0029382780387101E-2</v>
      </c>
      <c r="M176" s="8">
        <f t="shared" si="46"/>
        <v>5.9483429978677413E-3</v>
      </c>
      <c r="N176" s="8">
        <f t="shared" si="47"/>
        <v>3.7840408582822581E-2</v>
      </c>
      <c r="O176" s="8">
        <f t="shared" si="48"/>
        <v>4.7974183719677412E-2</v>
      </c>
      <c r="P176" s="8">
        <f t="shared" si="49"/>
        <v>3.6187483379580641E-7</v>
      </c>
      <c r="Q176" s="8">
        <f t="shared" si="50"/>
        <v>2.6586531770919363E-2</v>
      </c>
      <c r="R176" s="8">
        <f t="shared" si="51"/>
        <v>1</v>
      </c>
      <c r="S176" s="8">
        <f t="shared" si="52"/>
        <v>0.16295059208854837</v>
      </c>
      <c r="T176" s="8">
        <f t="shared" si="53"/>
        <v>0.16614576354741933</v>
      </c>
      <c r="W176" s="7">
        <v>322291</v>
      </c>
      <c r="X176" s="7" t="s">
        <v>259</v>
      </c>
      <c r="Y176" s="364">
        <v>0</v>
      </c>
      <c r="Z176" s="364">
        <v>0</v>
      </c>
      <c r="AA176" s="364">
        <v>0</v>
      </c>
      <c r="AB176" s="364">
        <v>0</v>
      </c>
      <c r="AC176" s="364">
        <v>0</v>
      </c>
      <c r="AD176" s="364">
        <v>0</v>
      </c>
      <c r="AE176" s="364">
        <v>0</v>
      </c>
      <c r="AF176" s="364">
        <v>0</v>
      </c>
      <c r="AG176" s="364">
        <v>0</v>
      </c>
      <c r="AH176" s="364">
        <v>0</v>
      </c>
      <c r="AI176" s="364">
        <v>0</v>
      </c>
      <c r="AJ176" s="364">
        <v>0</v>
      </c>
      <c r="AK176" s="364">
        <v>0</v>
      </c>
      <c r="AL176" s="364">
        <v>0</v>
      </c>
      <c r="AM176" s="364">
        <v>0</v>
      </c>
      <c r="AN176" s="364">
        <v>1</v>
      </c>
      <c r="AO176" s="364">
        <v>0</v>
      </c>
      <c r="AP176" s="364">
        <v>0</v>
      </c>
      <c r="AS176" s="7">
        <v>322291</v>
      </c>
      <c r="AT176" s="7" t="s">
        <v>259</v>
      </c>
      <c r="AU176" s="8">
        <v>1.7066706292403228E-2</v>
      </c>
      <c r="AV176" s="8">
        <v>4.6041584947790325E-3</v>
      </c>
      <c r="AW176" s="8">
        <v>2.4696547472483871E-2</v>
      </c>
      <c r="AX176" s="8">
        <v>1.694121385119355E-2</v>
      </c>
      <c r="AY176" s="8">
        <v>6.8482022571193556E-3</v>
      </c>
      <c r="AZ176" s="8">
        <v>2.6257950174080641E-2</v>
      </c>
      <c r="BA176" s="8">
        <v>1.9259379710145162E-2</v>
      </c>
      <c r="BB176" s="8">
        <v>6.7457705569951608E-3</v>
      </c>
      <c r="BC176" s="8">
        <v>2.7237387473593548E-2</v>
      </c>
      <c r="BD176" s="8">
        <v>2.0029382780387101E-2</v>
      </c>
      <c r="BE176" s="8">
        <v>5.9483429978677413E-3</v>
      </c>
      <c r="BF176" s="8">
        <v>3.7840408582822581E-2</v>
      </c>
      <c r="BG176" s="8">
        <v>4.7974183719677412E-2</v>
      </c>
      <c r="BH176" s="8">
        <v>3.6187483379580641E-7</v>
      </c>
      <c r="BI176" s="8">
        <v>2.6586531770919363E-2</v>
      </c>
      <c r="BJ176" s="8">
        <v>1.0463674122596773</v>
      </c>
      <c r="BK176" s="8">
        <v>0.16295059208854837</v>
      </c>
      <c r="BL176" s="8">
        <v>0.16614576354741933</v>
      </c>
    </row>
    <row r="177" spans="1:64" x14ac:dyDescent="0.25">
      <c r="A177" s="7">
        <v>322299</v>
      </c>
      <c r="B177" s="7" t="s">
        <v>260</v>
      </c>
      <c r="C177" s="8">
        <f t="shared" si="36"/>
        <v>2.7877971293266128E-2</v>
      </c>
      <c r="D177" s="8">
        <f t="shared" si="37"/>
        <v>7.5744410101548391E-3</v>
      </c>
      <c r="E177" s="8">
        <f t="shared" si="38"/>
        <v>3.4124079434951611E-2</v>
      </c>
      <c r="F177" s="8">
        <f t="shared" si="39"/>
        <v>2.4731626194066127E-2</v>
      </c>
      <c r="G177" s="8">
        <f t="shared" si="40"/>
        <v>9.1038297882161286E-3</v>
      </c>
      <c r="H177" s="8">
        <f t="shared" si="41"/>
        <v>3.070580794876452E-2</v>
      </c>
      <c r="I177" s="8">
        <f t="shared" si="42"/>
        <v>3.450378326029032E-2</v>
      </c>
      <c r="J177" s="8">
        <f t="shared" si="43"/>
        <v>1.0584970709225806E-2</v>
      </c>
      <c r="K177" s="8">
        <f t="shared" si="44"/>
        <v>3.675957711925807E-2</v>
      </c>
      <c r="L177" s="8">
        <f t="shared" si="45"/>
        <v>3.4576824681209678E-2</v>
      </c>
      <c r="M177" s="8">
        <f t="shared" si="46"/>
        <v>9.6284830816467746E-3</v>
      </c>
      <c r="N177" s="8">
        <f t="shared" si="47"/>
        <v>5.0759278471564515E-2</v>
      </c>
      <c r="O177" s="8">
        <f t="shared" si="48"/>
        <v>7.7104945163967764E-2</v>
      </c>
      <c r="P177" s="8">
        <f t="shared" si="49"/>
        <v>8.4360332916177436E-7</v>
      </c>
      <c r="Q177" s="8">
        <f t="shared" si="50"/>
        <v>4.3497166178258072E-2</v>
      </c>
      <c r="R177" s="8">
        <f t="shared" si="51"/>
        <v>1</v>
      </c>
      <c r="S177" s="8">
        <f t="shared" si="52"/>
        <v>0.24196061877</v>
      </c>
      <c r="T177" s="8">
        <f t="shared" si="53"/>
        <v>0.25926768592741933</v>
      </c>
      <c r="W177" s="7">
        <v>322299</v>
      </c>
      <c r="X177" s="7" t="s">
        <v>260</v>
      </c>
      <c r="Y177" s="364">
        <v>0</v>
      </c>
      <c r="Z177" s="364">
        <v>0</v>
      </c>
      <c r="AA177" s="364">
        <v>0</v>
      </c>
      <c r="AB177" s="364">
        <v>0</v>
      </c>
      <c r="AC177" s="364">
        <v>0</v>
      </c>
      <c r="AD177" s="364">
        <v>0</v>
      </c>
      <c r="AE177" s="364">
        <v>0</v>
      </c>
      <c r="AF177" s="364">
        <v>0</v>
      </c>
      <c r="AG177" s="364">
        <v>0</v>
      </c>
      <c r="AH177" s="364">
        <v>0</v>
      </c>
      <c r="AI177" s="364">
        <v>0</v>
      </c>
      <c r="AJ177" s="364">
        <v>0</v>
      </c>
      <c r="AK177" s="364">
        <v>0</v>
      </c>
      <c r="AL177" s="364">
        <v>0</v>
      </c>
      <c r="AM177" s="364">
        <v>0</v>
      </c>
      <c r="AN177" s="364">
        <v>1</v>
      </c>
      <c r="AO177" s="364">
        <v>0</v>
      </c>
      <c r="AP177" s="364">
        <v>0</v>
      </c>
      <c r="AS177" s="7">
        <v>322299</v>
      </c>
      <c r="AT177" s="7" t="s">
        <v>260</v>
      </c>
      <c r="AU177" s="8">
        <v>2.7877971293266128E-2</v>
      </c>
      <c r="AV177" s="8">
        <v>7.5744410101548391E-3</v>
      </c>
      <c r="AW177" s="8">
        <v>3.4124079434951611E-2</v>
      </c>
      <c r="AX177" s="8">
        <v>2.4731626194066127E-2</v>
      </c>
      <c r="AY177" s="8">
        <v>9.1038297882161286E-3</v>
      </c>
      <c r="AZ177" s="8">
        <v>3.070580794876452E-2</v>
      </c>
      <c r="BA177" s="8">
        <v>3.450378326029032E-2</v>
      </c>
      <c r="BB177" s="8">
        <v>1.0584970709225806E-2</v>
      </c>
      <c r="BC177" s="8">
        <v>3.675957711925807E-2</v>
      </c>
      <c r="BD177" s="8">
        <v>3.4576824681209678E-2</v>
      </c>
      <c r="BE177" s="8">
        <v>9.6284830816467746E-3</v>
      </c>
      <c r="BF177" s="8">
        <v>5.0759278471564515E-2</v>
      </c>
      <c r="BG177" s="8">
        <v>7.7104945163967764E-2</v>
      </c>
      <c r="BH177" s="8">
        <v>8.4360332916177436E-7</v>
      </c>
      <c r="BI177" s="8">
        <v>4.3497166178258072E-2</v>
      </c>
      <c r="BJ177" s="8">
        <v>1.0695764917382258</v>
      </c>
      <c r="BK177" s="8">
        <v>0.24196061877</v>
      </c>
      <c r="BL177" s="8">
        <v>0.25926768592741933</v>
      </c>
    </row>
    <row r="178" spans="1:64" x14ac:dyDescent="0.25">
      <c r="A178" s="7">
        <v>323111</v>
      </c>
      <c r="B178" s="7" t="s">
        <v>261</v>
      </c>
      <c r="C178" s="8">
        <f t="shared" si="36"/>
        <v>7.2176377533899994E-2</v>
      </c>
      <c r="D178" s="8">
        <f t="shared" si="37"/>
        <v>1.02814465098E-2</v>
      </c>
      <c r="E178" s="8">
        <f t="shared" si="38"/>
        <v>8.2217599595499999E-2</v>
      </c>
      <c r="F178" s="8">
        <f t="shared" si="39"/>
        <v>2.7730758515199998E-2</v>
      </c>
      <c r="G178" s="8">
        <f t="shared" si="40"/>
        <v>4.9983839945900001E-3</v>
      </c>
      <c r="H178" s="8">
        <f t="shared" si="41"/>
        <v>1.9517460253899999E-2</v>
      </c>
      <c r="I178" s="8">
        <f t="shared" si="42"/>
        <v>7.2039895407399995E-2</v>
      </c>
      <c r="J178" s="8">
        <f t="shared" si="43"/>
        <v>1.1064989494500001E-2</v>
      </c>
      <c r="K178" s="8">
        <f t="shared" si="44"/>
        <v>4.2756837859299998E-2</v>
      </c>
      <c r="L178" s="8">
        <f t="shared" si="45"/>
        <v>7.5112983808300005E-2</v>
      </c>
      <c r="M178" s="8">
        <f t="shared" si="46"/>
        <v>1.08367857561E-2</v>
      </c>
      <c r="N178" s="8">
        <f t="shared" si="47"/>
        <v>0.119698639265</v>
      </c>
      <c r="O178" s="8">
        <f t="shared" si="48"/>
        <v>0.49886061124999997</v>
      </c>
      <c r="P178" s="8">
        <f t="shared" si="49"/>
        <v>1.6571132018000001E-5</v>
      </c>
      <c r="Q178" s="8">
        <f t="shared" si="50"/>
        <v>0.310040683032</v>
      </c>
      <c r="R178" s="8">
        <f t="shared" si="51"/>
        <v>1.1646754236400001</v>
      </c>
      <c r="S178" s="8">
        <f t="shared" si="52"/>
        <v>1.0522466027599999</v>
      </c>
      <c r="T178" s="8">
        <f t="shared" si="53"/>
        <v>1.1258617227600001</v>
      </c>
      <c r="W178" s="7">
        <v>323111</v>
      </c>
      <c r="X178" s="7" t="s">
        <v>261</v>
      </c>
      <c r="Y178" s="364">
        <v>7.2176377533899994E-2</v>
      </c>
      <c r="Z178" s="364">
        <v>1.02814465098E-2</v>
      </c>
      <c r="AA178" s="364">
        <v>8.2217599595499999E-2</v>
      </c>
      <c r="AB178" s="364">
        <v>2.7730758515199998E-2</v>
      </c>
      <c r="AC178" s="364">
        <v>4.9983839945900001E-3</v>
      </c>
      <c r="AD178" s="364">
        <v>1.9517460253899999E-2</v>
      </c>
      <c r="AE178" s="364">
        <v>7.2039895407399995E-2</v>
      </c>
      <c r="AF178" s="364">
        <v>1.1064989494500001E-2</v>
      </c>
      <c r="AG178" s="364">
        <v>4.2756837859299998E-2</v>
      </c>
      <c r="AH178" s="364">
        <v>7.5112983808300005E-2</v>
      </c>
      <c r="AI178" s="364">
        <v>1.08367857561E-2</v>
      </c>
      <c r="AJ178" s="364">
        <v>0.119698639265</v>
      </c>
      <c r="AK178" s="364">
        <v>0.49886061124999997</v>
      </c>
      <c r="AL178" s="364">
        <v>1.6571132018000001E-5</v>
      </c>
      <c r="AM178" s="364">
        <v>0.310040683032</v>
      </c>
      <c r="AN178" s="364">
        <v>1.1646754236400001</v>
      </c>
      <c r="AO178" s="364">
        <v>1.0522466027599999</v>
      </c>
      <c r="AP178" s="364">
        <v>1.1258617227600001</v>
      </c>
      <c r="AS178" s="7">
        <v>323111</v>
      </c>
      <c r="AT178" s="7" t="s">
        <v>261</v>
      </c>
      <c r="AU178" s="8">
        <v>0.12384872280792901</v>
      </c>
      <c r="AV178" s="8">
        <v>2.8437866102439192E-2</v>
      </c>
      <c r="AW178" s="8">
        <v>0.18074039024735816</v>
      </c>
      <c r="AX178" s="8">
        <v>0.11231057418645969</v>
      </c>
      <c r="AY178" s="8">
        <v>3.2281763337255645E-2</v>
      </c>
      <c r="AZ178" s="8">
        <v>0.13861525298082905</v>
      </c>
      <c r="BA178" s="8">
        <v>0.12542651531543711</v>
      </c>
      <c r="BB178" s="8">
        <v>3.2585541508620967E-2</v>
      </c>
      <c r="BC178" s="8">
        <v>0.15191092741223397</v>
      </c>
      <c r="BD178" s="8">
        <v>0.13124999711335966</v>
      </c>
      <c r="BE178" s="8">
        <v>3.1208909722564519E-2</v>
      </c>
      <c r="BF178" s="8">
        <v>0.23624455638080644</v>
      </c>
      <c r="BG178" s="8">
        <v>0.49081637826612851</v>
      </c>
      <c r="BH178" s="8">
        <v>7.2213873290516124E-6</v>
      </c>
      <c r="BI178" s="8">
        <v>0.30503805832025788</v>
      </c>
      <c r="BJ178" s="8">
        <v>1.3330269791579032</v>
      </c>
      <c r="BK178" s="8">
        <v>1.2670801711496771</v>
      </c>
      <c r="BL178" s="8">
        <v>1.2937939519780643</v>
      </c>
    </row>
    <row r="179" spans="1:64" x14ac:dyDescent="0.25">
      <c r="A179" s="7">
        <v>323113</v>
      </c>
      <c r="B179" s="7" t="s">
        <v>262</v>
      </c>
      <c r="C179" s="8">
        <f t="shared" si="36"/>
        <v>7.2133918837800001E-2</v>
      </c>
      <c r="D179" s="8">
        <f t="shared" si="37"/>
        <v>1.02643687E-2</v>
      </c>
      <c r="E179" s="8">
        <f t="shared" si="38"/>
        <v>8.2419488511000005E-2</v>
      </c>
      <c r="F179" s="8">
        <f t="shared" si="39"/>
        <v>7.9426491866899998E-2</v>
      </c>
      <c r="G179" s="8">
        <f t="shared" si="40"/>
        <v>1.43356878078E-2</v>
      </c>
      <c r="H179" s="8">
        <f t="shared" si="41"/>
        <v>5.6398397585200002E-2</v>
      </c>
      <c r="I179" s="8">
        <f t="shared" si="42"/>
        <v>7.2164804040000002E-2</v>
      </c>
      <c r="J179" s="8">
        <f t="shared" si="43"/>
        <v>1.1076811063599999E-2</v>
      </c>
      <c r="K179" s="8">
        <f t="shared" si="44"/>
        <v>4.3088162686100002E-2</v>
      </c>
      <c r="L179" s="8">
        <f t="shared" si="45"/>
        <v>7.5212462637299998E-2</v>
      </c>
      <c r="M179" s="8">
        <f t="shared" si="46"/>
        <v>1.0835990653E-2</v>
      </c>
      <c r="N179" s="8">
        <f t="shared" si="47"/>
        <v>0.11998702443500001</v>
      </c>
      <c r="O179" s="8">
        <f t="shared" si="48"/>
        <v>0.49847123594300002</v>
      </c>
      <c r="P179" s="8">
        <f t="shared" si="49"/>
        <v>5.7693347028299998E-6</v>
      </c>
      <c r="Q179" s="8">
        <f t="shared" si="50"/>
        <v>0.30946989676800002</v>
      </c>
      <c r="R179" s="8">
        <f t="shared" si="51"/>
        <v>1.16481777605</v>
      </c>
      <c r="S179" s="8">
        <f t="shared" si="52"/>
        <v>1.1501605772600001</v>
      </c>
      <c r="T179" s="8">
        <f t="shared" si="53"/>
        <v>1.1263297777900001</v>
      </c>
      <c r="W179" s="7">
        <v>323113</v>
      </c>
      <c r="X179" s="7" t="s">
        <v>262</v>
      </c>
      <c r="Y179" s="364">
        <v>7.2133918837800001E-2</v>
      </c>
      <c r="Z179" s="364">
        <v>1.02643687E-2</v>
      </c>
      <c r="AA179" s="364">
        <v>8.2419488511000005E-2</v>
      </c>
      <c r="AB179" s="364">
        <v>7.9426491866899998E-2</v>
      </c>
      <c r="AC179" s="364">
        <v>1.43356878078E-2</v>
      </c>
      <c r="AD179" s="364">
        <v>5.6398397585200002E-2</v>
      </c>
      <c r="AE179" s="364">
        <v>7.2164804040000002E-2</v>
      </c>
      <c r="AF179" s="364">
        <v>1.1076811063599999E-2</v>
      </c>
      <c r="AG179" s="364">
        <v>4.3088162686100002E-2</v>
      </c>
      <c r="AH179" s="364">
        <v>7.5212462637299998E-2</v>
      </c>
      <c r="AI179" s="364">
        <v>1.0835990653E-2</v>
      </c>
      <c r="AJ179" s="364">
        <v>0.11998702443500001</v>
      </c>
      <c r="AK179" s="364">
        <v>0.49847123594300002</v>
      </c>
      <c r="AL179" s="364">
        <v>5.7693347028299998E-6</v>
      </c>
      <c r="AM179" s="364">
        <v>0.30946989676800002</v>
      </c>
      <c r="AN179" s="364">
        <v>1.16481777605</v>
      </c>
      <c r="AO179" s="364">
        <v>1.1501605772600001</v>
      </c>
      <c r="AP179" s="364">
        <v>1.1263297777900001</v>
      </c>
      <c r="AS179" s="7">
        <v>323113</v>
      </c>
      <c r="AT179" s="7" t="s">
        <v>262</v>
      </c>
      <c r="AU179" s="8">
        <v>0.11869251394344836</v>
      </c>
      <c r="AV179" s="8">
        <v>2.7529502709059673E-2</v>
      </c>
      <c r="AW179" s="8">
        <v>0.17342939789418224</v>
      </c>
      <c r="AX179" s="8">
        <v>6.5668202829882269E-2</v>
      </c>
      <c r="AY179" s="8">
        <v>1.9151914137798865E-2</v>
      </c>
      <c r="AZ179" s="8">
        <v>7.9948907490514212E-2</v>
      </c>
      <c r="BA179" s="8">
        <v>0.12059617990280648</v>
      </c>
      <c r="BB179" s="8">
        <v>3.1656064642248391E-2</v>
      </c>
      <c r="BC179" s="8">
        <v>0.14684724438970001</v>
      </c>
      <c r="BD179" s="8">
        <v>0.12597679615566776</v>
      </c>
      <c r="BE179" s="8">
        <v>3.0275684753449991E-2</v>
      </c>
      <c r="BF179" s="8">
        <v>0.22654776850867744</v>
      </c>
      <c r="BG179" s="8">
        <v>0.45827333453100033</v>
      </c>
      <c r="BH179" s="8">
        <v>1.4062235801975161E-5</v>
      </c>
      <c r="BI179" s="8">
        <v>0.28451410363664537</v>
      </c>
      <c r="BJ179" s="8">
        <v>1.3196498016435483</v>
      </c>
      <c r="BK179" s="8">
        <v>1.0841270889738706</v>
      </c>
      <c r="BL179" s="8">
        <v>1.2184559405483872</v>
      </c>
    </row>
    <row r="180" spans="1:64" x14ac:dyDescent="0.25">
      <c r="A180" s="7">
        <v>323117</v>
      </c>
      <c r="B180" s="7" t="s">
        <v>263</v>
      </c>
      <c r="C180" s="8">
        <f t="shared" si="36"/>
        <v>4.2698773918499994E-2</v>
      </c>
      <c r="D180" s="8">
        <f t="shared" si="37"/>
        <v>1.2253749041599999E-2</v>
      </c>
      <c r="E180" s="8">
        <f t="shared" si="38"/>
        <v>6.3147583895516127E-2</v>
      </c>
      <c r="F180" s="8">
        <f t="shared" si="39"/>
        <v>3.4215175537527426E-2</v>
      </c>
      <c r="G180" s="8">
        <f t="shared" si="40"/>
        <v>1.1943048718629033E-2</v>
      </c>
      <c r="H180" s="8">
        <f t="shared" si="41"/>
        <v>4.7164194936150004E-2</v>
      </c>
      <c r="I180" s="8">
        <f t="shared" si="42"/>
        <v>4.3592109700258064E-2</v>
      </c>
      <c r="J180" s="8">
        <f t="shared" si="43"/>
        <v>1.4344315668035481E-2</v>
      </c>
      <c r="K180" s="8">
        <f t="shared" si="44"/>
        <v>5.8077688498016124E-2</v>
      </c>
      <c r="L180" s="8">
        <f t="shared" si="45"/>
        <v>4.5323187348693547E-2</v>
      </c>
      <c r="M180" s="8">
        <f t="shared" si="46"/>
        <v>1.3612673738603228E-2</v>
      </c>
      <c r="N180" s="8">
        <f t="shared" si="47"/>
        <v>8.0001107750112904E-2</v>
      </c>
      <c r="O180" s="8">
        <f t="shared" si="48"/>
        <v>0.12071080248358068</v>
      </c>
      <c r="P180" s="8">
        <f t="shared" si="49"/>
        <v>1.9929101223283871E-6</v>
      </c>
      <c r="Q180" s="8">
        <f t="shared" si="50"/>
        <v>7.4617687565709676E-2</v>
      </c>
      <c r="R180" s="8">
        <f t="shared" si="51"/>
        <v>1</v>
      </c>
      <c r="S180" s="8">
        <f t="shared" si="52"/>
        <v>0.33525790306338715</v>
      </c>
      <c r="T180" s="8">
        <f t="shared" si="53"/>
        <v>0.35794959773709678</v>
      </c>
      <c r="W180" s="7">
        <v>323117</v>
      </c>
      <c r="X180" s="7" t="s">
        <v>263</v>
      </c>
      <c r="Y180" s="364">
        <v>0</v>
      </c>
      <c r="Z180" s="364">
        <v>0</v>
      </c>
      <c r="AA180" s="364">
        <v>0</v>
      </c>
      <c r="AB180" s="364">
        <v>0</v>
      </c>
      <c r="AC180" s="364">
        <v>0</v>
      </c>
      <c r="AD180" s="364">
        <v>0</v>
      </c>
      <c r="AE180" s="364">
        <v>0</v>
      </c>
      <c r="AF180" s="364">
        <v>0</v>
      </c>
      <c r="AG180" s="364">
        <v>0</v>
      </c>
      <c r="AH180" s="364">
        <v>0</v>
      </c>
      <c r="AI180" s="364">
        <v>0</v>
      </c>
      <c r="AJ180" s="364">
        <v>0</v>
      </c>
      <c r="AK180" s="364">
        <v>0</v>
      </c>
      <c r="AL180" s="364">
        <v>0</v>
      </c>
      <c r="AM180" s="364">
        <v>0</v>
      </c>
      <c r="AN180" s="364">
        <v>1</v>
      </c>
      <c r="AO180" s="364">
        <v>0</v>
      </c>
      <c r="AP180" s="364">
        <v>0</v>
      </c>
      <c r="AS180" s="7">
        <v>323117</v>
      </c>
      <c r="AT180" s="7" t="s">
        <v>263</v>
      </c>
      <c r="AU180" s="8">
        <v>4.2698773918499994E-2</v>
      </c>
      <c r="AV180" s="8">
        <v>1.2253749041599999E-2</v>
      </c>
      <c r="AW180" s="8">
        <v>6.3147583895516127E-2</v>
      </c>
      <c r="AX180" s="8">
        <v>3.4215175537527426E-2</v>
      </c>
      <c r="AY180" s="8">
        <v>1.1943048718629033E-2</v>
      </c>
      <c r="AZ180" s="8">
        <v>4.7164194936150004E-2</v>
      </c>
      <c r="BA180" s="8">
        <v>4.3592109700258064E-2</v>
      </c>
      <c r="BB180" s="8">
        <v>1.4344315668035481E-2</v>
      </c>
      <c r="BC180" s="8">
        <v>5.8077688498016124E-2</v>
      </c>
      <c r="BD180" s="8">
        <v>4.5323187348693547E-2</v>
      </c>
      <c r="BE180" s="8">
        <v>1.3612673738603228E-2</v>
      </c>
      <c r="BF180" s="8">
        <v>8.0001107750112904E-2</v>
      </c>
      <c r="BG180" s="8">
        <v>0.12071080248358068</v>
      </c>
      <c r="BH180" s="8">
        <v>1.9929101223283871E-6</v>
      </c>
      <c r="BI180" s="8">
        <v>7.4617687565709676E-2</v>
      </c>
      <c r="BJ180" s="8">
        <v>1.1180984939524194</v>
      </c>
      <c r="BK180" s="8">
        <v>0.33525790306338715</v>
      </c>
      <c r="BL180" s="8">
        <v>0.35794959773709678</v>
      </c>
    </row>
    <row r="181" spans="1:64" x14ac:dyDescent="0.25">
      <c r="A181" s="7">
        <v>323120</v>
      </c>
      <c r="B181" s="7" t="s">
        <v>264</v>
      </c>
      <c r="C181" s="8">
        <f t="shared" si="36"/>
        <v>7.7573433467545166E-2</v>
      </c>
      <c r="D181" s="8">
        <f t="shared" si="37"/>
        <v>2.0835968894635484E-2</v>
      </c>
      <c r="E181" s="8">
        <f t="shared" si="38"/>
        <v>0.10845285071182904</v>
      </c>
      <c r="F181" s="8">
        <f t="shared" si="39"/>
        <v>3.419127545803257E-2</v>
      </c>
      <c r="G181" s="8">
        <f t="shared" si="40"/>
        <v>1.0223640797577583E-2</v>
      </c>
      <c r="H181" s="8">
        <f t="shared" si="41"/>
        <v>4.5518664289495643E-2</v>
      </c>
      <c r="I181" s="8">
        <f t="shared" si="42"/>
        <v>5.8286456259349993E-2</v>
      </c>
      <c r="J181" s="8">
        <f t="shared" si="43"/>
        <v>1.527190394664194E-2</v>
      </c>
      <c r="K181" s="8">
        <f t="shared" si="44"/>
        <v>6.9313181632743553E-2</v>
      </c>
      <c r="L181" s="8">
        <f t="shared" si="45"/>
        <v>7.3695137184820972E-2</v>
      </c>
      <c r="M181" s="8">
        <f t="shared" si="46"/>
        <v>1.9777662339841934E-2</v>
      </c>
      <c r="N181" s="8">
        <f t="shared" si="47"/>
        <v>0.1117146964596871</v>
      </c>
      <c r="O181" s="8">
        <f t="shared" si="48"/>
        <v>0.2933194813129032</v>
      </c>
      <c r="P181" s="8">
        <f t="shared" si="49"/>
        <v>1.0950194831848224E-5</v>
      </c>
      <c r="Q181" s="8">
        <f t="shared" si="50"/>
        <v>0.25281399253080666</v>
      </c>
      <c r="R181" s="8">
        <f t="shared" si="51"/>
        <v>1</v>
      </c>
      <c r="S181" s="8">
        <f t="shared" si="52"/>
        <v>0.58993519344854828</v>
      </c>
      <c r="T181" s="8">
        <f t="shared" si="53"/>
        <v>0.64287154183870954</v>
      </c>
      <c r="W181" s="7">
        <v>323120</v>
      </c>
      <c r="X181" s="7" t="s">
        <v>264</v>
      </c>
      <c r="Y181" s="364">
        <v>0</v>
      </c>
      <c r="Z181" s="364">
        <v>0</v>
      </c>
      <c r="AA181" s="364">
        <v>0</v>
      </c>
      <c r="AB181" s="364">
        <v>0</v>
      </c>
      <c r="AC181" s="364">
        <v>0</v>
      </c>
      <c r="AD181" s="364">
        <v>0</v>
      </c>
      <c r="AE181" s="364">
        <v>0</v>
      </c>
      <c r="AF181" s="364">
        <v>0</v>
      </c>
      <c r="AG181" s="364">
        <v>0</v>
      </c>
      <c r="AH181" s="364">
        <v>0</v>
      </c>
      <c r="AI181" s="364">
        <v>0</v>
      </c>
      <c r="AJ181" s="364">
        <v>0</v>
      </c>
      <c r="AK181" s="364">
        <v>0</v>
      </c>
      <c r="AL181" s="364">
        <v>0</v>
      </c>
      <c r="AM181" s="364">
        <v>0</v>
      </c>
      <c r="AN181" s="364">
        <v>1</v>
      </c>
      <c r="AO181" s="364">
        <v>0</v>
      </c>
      <c r="AP181" s="364">
        <v>0</v>
      </c>
      <c r="AS181" s="7">
        <v>323120</v>
      </c>
      <c r="AT181" s="7" t="s">
        <v>264</v>
      </c>
      <c r="AU181" s="8">
        <v>7.7573433467545166E-2</v>
      </c>
      <c r="AV181" s="8">
        <v>2.0835968894635484E-2</v>
      </c>
      <c r="AW181" s="8">
        <v>0.10845285071182904</v>
      </c>
      <c r="AX181" s="8">
        <v>3.419127545803257E-2</v>
      </c>
      <c r="AY181" s="8">
        <v>1.0223640797577583E-2</v>
      </c>
      <c r="AZ181" s="8">
        <v>4.5518664289495643E-2</v>
      </c>
      <c r="BA181" s="8">
        <v>5.8286456259349993E-2</v>
      </c>
      <c r="BB181" s="8">
        <v>1.527190394664194E-2</v>
      </c>
      <c r="BC181" s="8">
        <v>6.9313181632743553E-2</v>
      </c>
      <c r="BD181" s="8">
        <v>7.3695137184820972E-2</v>
      </c>
      <c r="BE181" s="8">
        <v>1.9777662339841934E-2</v>
      </c>
      <c r="BF181" s="8">
        <v>0.1117146964596871</v>
      </c>
      <c r="BG181" s="8">
        <v>0.2933194813129032</v>
      </c>
      <c r="BH181" s="8">
        <v>1.0950194831848224E-5</v>
      </c>
      <c r="BI181" s="8">
        <v>0.25281399253080666</v>
      </c>
      <c r="BJ181" s="8">
        <v>1.2068606401708066</v>
      </c>
      <c r="BK181" s="8">
        <v>0.58993519344854828</v>
      </c>
      <c r="BL181" s="8">
        <v>0.64287154183870954</v>
      </c>
    </row>
    <row r="182" spans="1:64" x14ac:dyDescent="0.25">
      <c r="A182" s="7">
        <v>324110</v>
      </c>
      <c r="B182" s="7" t="s">
        <v>265</v>
      </c>
      <c r="C182" s="8">
        <f t="shared" si="36"/>
        <v>1.2230382322803227E-2</v>
      </c>
      <c r="D182" s="8">
        <f t="shared" si="37"/>
        <v>3.4469122225890322E-3</v>
      </c>
      <c r="E182" s="8">
        <f t="shared" si="38"/>
        <v>1.6130391713370967E-2</v>
      </c>
      <c r="F182" s="8">
        <f t="shared" si="39"/>
        <v>0.13025900809951613</v>
      </c>
      <c r="G182" s="8">
        <f t="shared" si="40"/>
        <v>0.11446028786659677</v>
      </c>
      <c r="H182" s="8">
        <f t="shared" si="41"/>
        <v>0.34277894511258067</v>
      </c>
      <c r="I182" s="8">
        <f t="shared" si="42"/>
        <v>8.3069624422838717E-2</v>
      </c>
      <c r="J182" s="8">
        <f t="shared" si="43"/>
        <v>6.1380928011338709E-2</v>
      </c>
      <c r="K182" s="8">
        <f t="shared" si="44"/>
        <v>0.18829475760580647</v>
      </c>
      <c r="L182" s="8">
        <f t="shared" si="45"/>
        <v>2.5261797003195162E-2</v>
      </c>
      <c r="M182" s="8">
        <f t="shared" si="46"/>
        <v>7.3923475878612905E-3</v>
      </c>
      <c r="N182" s="8">
        <f t="shared" si="47"/>
        <v>4.0512579308612906E-2</v>
      </c>
      <c r="O182" s="8">
        <f t="shared" si="48"/>
        <v>2.1546698152903224E-2</v>
      </c>
      <c r="P182" s="8">
        <f t="shared" si="49"/>
        <v>1.3972134324967743E-8</v>
      </c>
      <c r="Q182" s="8">
        <f t="shared" si="50"/>
        <v>1.566527295619355E-3</v>
      </c>
      <c r="R182" s="8">
        <f t="shared" si="51"/>
        <v>1</v>
      </c>
      <c r="S182" s="8">
        <f t="shared" si="52"/>
        <v>0.66814340236919356</v>
      </c>
      <c r="T182" s="8">
        <f t="shared" si="53"/>
        <v>0.41339208423338702</v>
      </c>
      <c r="W182" s="7">
        <v>324110</v>
      </c>
      <c r="X182" s="7" t="s">
        <v>265</v>
      </c>
      <c r="Y182" s="364">
        <v>0</v>
      </c>
      <c r="Z182" s="364">
        <v>0</v>
      </c>
      <c r="AA182" s="364">
        <v>0</v>
      </c>
      <c r="AB182" s="364">
        <v>0</v>
      </c>
      <c r="AC182" s="364">
        <v>0</v>
      </c>
      <c r="AD182" s="364">
        <v>0</v>
      </c>
      <c r="AE182" s="364">
        <v>0</v>
      </c>
      <c r="AF182" s="364">
        <v>0</v>
      </c>
      <c r="AG182" s="364">
        <v>0</v>
      </c>
      <c r="AH182" s="364">
        <v>0</v>
      </c>
      <c r="AI182" s="364">
        <v>0</v>
      </c>
      <c r="AJ182" s="364">
        <v>0</v>
      </c>
      <c r="AK182" s="364">
        <v>0</v>
      </c>
      <c r="AL182" s="364">
        <v>0</v>
      </c>
      <c r="AM182" s="364">
        <v>0</v>
      </c>
      <c r="AN182" s="364">
        <v>1</v>
      </c>
      <c r="AO182" s="364">
        <v>0</v>
      </c>
      <c r="AP182" s="364">
        <v>0</v>
      </c>
      <c r="AS182" s="7">
        <v>324110</v>
      </c>
      <c r="AT182" s="7" t="s">
        <v>265</v>
      </c>
      <c r="AU182" s="8">
        <v>1.2230382322803227E-2</v>
      </c>
      <c r="AV182" s="8">
        <v>3.4469122225890322E-3</v>
      </c>
      <c r="AW182" s="8">
        <v>1.6130391713370967E-2</v>
      </c>
      <c r="AX182" s="8">
        <v>0.13025900809951613</v>
      </c>
      <c r="AY182" s="8">
        <v>0.11446028786659677</v>
      </c>
      <c r="AZ182" s="8">
        <v>0.34277894511258067</v>
      </c>
      <c r="BA182" s="8">
        <v>8.3069624422838717E-2</v>
      </c>
      <c r="BB182" s="8">
        <v>6.1380928011338709E-2</v>
      </c>
      <c r="BC182" s="8">
        <v>0.18829475760580647</v>
      </c>
      <c r="BD182" s="8">
        <v>2.5261797003195162E-2</v>
      </c>
      <c r="BE182" s="8">
        <v>7.3923475878612905E-3</v>
      </c>
      <c r="BF182" s="8">
        <v>4.0512579308612906E-2</v>
      </c>
      <c r="BG182" s="8">
        <v>2.1546698152903224E-2</v>
      </c>
      <c r="BH182" s="8">
        <v>1.3972134324967743E-8</v>
      </c>
      <c r="BI182" s="8">
        <v>1.566527295619355E-3</v>
      </c>
      <c r="BJ182" s="8">
        <v>1.0318076862587098</v>
      </c>
      <c r="BK182" s="8">
        <v>0.66814340236919356</v>
      </c>
      <c r="BL182" s="8">
        <v>0.41339208423338702</v>
      </c>
    </row>
    <row r="183" spans="1:64" x14ac:dyDescent="0.25">
      <c r="A183" s="7">
        <v>324121</v>
      </c>
      <c r="B183" s="7" t="s">
        <v>266</v>
      </c>
      <c r="C183" s="8">
        <f t="shared" si="36"/>
        <v>0.14159257092300001</v>
      </c>
      <c r="D183" s="8">
        <f t="shared" si="37"/>
        <v>1.7165205596700001E-2</v>
      </c>
      <c r="E183" s="8">
        <f t="shared" si="38"/>
        <v>7.1390387601200006E-2</v>
      </c>
      <c r="F183" s="8">
        <f t="shared" si="39"/>
        <v>0.30635514457899998</v>
      </c>
      <c r="G183" s="8">
        <f t="shared" si="40"/>
        <v>5.9461503628999997E-2</v>
      </c>
      <c r="H183" s="8">
        <f t="shared" si="41"/>
        <v>0.101808185143</v>
      </c>
      <c r="I183" s="8">
        <f t="shared" si="42"/>
        <v>0.33815038842599998</v>
      </c>
      <c r="J183" s="8">
        <f t="shared" si="43"/>
        <v>4.8011330798100001E-2</v>
      </c>
      <c r="K183" s="8">
        <f t="shared" si="44"/>
        <v>7.7462082545400004E-2</v>
      </c>
      <c r="L183" s="8">
        <f t="shared" si="45"/>
        <v>0.27502414765900002</v>
      </c>
      <c r="M183" s="8">
        <f t="shared" si="46"/>
        <v>3.1211208812599998E-2</v>
      </c>
      <c r="N183" s="8">
        <f t="shared" si="47"/>
        <v>0.18511225563700001</v>
      </c>
      <c r="O183" s="8">
        <f t="shared" si="48"/>
        <v>0.293558660172</v>
      </c>
      <c r="P183" s="8">
        <f t="shared" si="49"/>
        <v>1.9419427938599999E-6</v>
      </c>
      <c r="Q183" s="8">
        <f t="shared" si="50"/>
        <v>0.112179433506</v>
      </c>
      <c r="R183" s="8">
        <f t="shared" si="51"/>
        <v>1.2301481641200001</v>
      </c>
      <c r="S183" s="8">
        <f t="shared" si="52"/>
        <v>1.4676248333499999</v>
      </c>
      <c r="T183" s="8">
        <f t="shared" si="53"/>
        <v>1.4636238017700001</v>
      </c>
      <c r="W183" s="7">
        <v>324121</v>
      </c>
      <c r="X183" s="7" t="s">
        <v>266</v>
      </c>
      <c r="Y183" s="364">
        <v>0.14159257092300001</v>
      </c>
      <c r="Z183" s="364">
        <v>1.7165205596700001E-2</v>
      </c>
      <c r="AA183" s="364">
        <v>7.1390387601200006E-2</v>
      </c>
      <c r="AB183" s="364">
        <v>0.30635514457899998</v>
      </c>
      <c r="AC183" s="364">
        <v>5.9461503628999997E-2</v>
      </c>
      <c r="AD183" s="364">
        <v>0.101808185143</v>
      </c>
      <c r="AE183" s="364">
        <v>0.33815038842599998</v>
      </c>
      <c r="AF183" s="364">
        <v>4.8011330798100001E-2</v>
      </c>
      <c r="AG183" s="364">
        <v>7.7462082545400004E-2</v>
      </c>
      <c r="AH183" s="364">
        <v>0.27502414765900002</v>
      </c>
      <c r="AI183" s="364">
        <v>3.1211208812599998E-2</v>
      </c>
      <c r="AJ183" s="364">
        <v>0.18511225563700001</v>
      </c>
      <c r="AK183" s="364">
        <v>0.293558660172</v>
      </c>
      <c r="AL183" s="364">
        <v>1.9419427938599999E-6</v>
      </c>
      <c r="AM183" s="364">
        <v>0.112179433506</v>
      </c>
      <c r="AN183" s="364">
        <v>1.2301481641200001</v>
      </c>
      <c r="AO183" s="364">
        <v>1.4676248333499999</v>
      </c>
      <c r="AP183" s="364">
        <v>1.4636238017700001</v>
      </c>
      <c r="AS183" s="7">
        <v>324121</v>
      </c>
      <c r="AT183" s="7" t="s">
        <v>266</v>
      </c>
      <c r="AU183" s="8">
        <v>0.17431045602062262</v>
      </c>
      <c r="AV183" s="8">
        <v>3.2944899162979033E-2</v>
      </c>
      <c r="AW183" s="8">
        <v>0.15028699662583705</v>
      </c>
      <c r="AX183" s="8">
        <v>0.56659433888887079</v>
      </c>
      <c r="AY183" s="8">
        <v>0.17928598616061286</v>
      </c>
      <c r="AZ183" s="8">
        <v>0.52871680093641937</v>
      </c>
      <c r="BA183" s="8">
        <v>0.40013837761025806</v>
      </c>
      <c r="BB183" s="8">
        <v>9.9499480640699994E-2</v>
      </c>
      <c r="BC183" s="8">
        <v>0.31101700142110322</v>
      </c>
      <c r="BD183" s="8">
        <v>0.34441451860246775</v>
      </c>
      <c r="BE183" s="8">
        <v>6.2741178006298387E-2</v>
      </c>
      <c r="BF183" s="8">
        <v>0.34025432947680645</v>
      </c>
      <c r="BG183" s="8">
        <v>0.29356066048625784</v>
      </c>
      <c r="BH183" s="8">
        <v>1.3534960001185327E-6</v>
      </c>
      <c r="BI183" s="8">
        <v>0.11218042865893553</v>
      </c>
      <c r="BJ183" s="8">
        <v>1.357542351809677</v>
      </c>
      <c r="BK183" s="8">
        <v>2.2745971259859679</v>
      </c>
      <c r="BL183" s="8">
        <v>1.8106548596720973</v>
      </c>
    </row>
    <row r="184" spans="1:64" x14ac:dyDescent="0.25">
      <c r="A184" s="7">
        <v>324122</v>
      </c>
      <c r="B184" s="7" t="s">
        <v>267</v>
      </c>
      <c r="C184" s="8">
        <f t="shared" si="36"/>
        <v>9.5329796496661286E-3</v>
      </c>
      <c r="D184" s="8">
        <f t="shared" si="37"/>
        <v>2.3314162171096772E-3</v>
      </c>
      <c r="E184" s="8">
        <f t="shared" si="38"/>
        <v>2.2592970090290324E-2</v>
      </c>
      <c r="F184" s="8">
        <f t="shared" si="39"/>
        <v>4.8998593057306451E-2</v>
      </c>
      <c r="G184" s="8">
        <f t="shared" si="40"/>
        <v>1.9412655361935486E-2</v>
      </c>
      <c r="H184" s="8">
        <f t="shared" si="41"/>
        <v>0.11237920462374193</v>
      </c>
      <c r="I184" s="8">
        <f t="shared" si="42"/>
        <v>2.9752579335096771E-2</v>
      </c>
      <c r="J184" s="8">
        <f t="shared" si="43"/>
        <v>9.5401006811709679E-3</v>
      </c>
      <c r="K184" s="8">
        <f t="shared" si="44"/>
        <v>5.3304079939612906E-2</v>
      </c>
      <c r="L184" s="8">
        <f t="shared" si="45"/>
        <v>1.041051357201613E-2</v>
      </c>
      <c r="M184" s="8">
        <f t="shared" si="46"/>
        <v>2.4757451799145161E-3</v>
      </c>
      <c r="N184" s="8">
        <f t="shared" si="47"/>
        <v>2.9638829226193548E-2</v>
      </c>
      <c r="O184" s="8">
        <f t="shared" si="48"/>
        <v>4.2903527202709672E-2</v>
      </c>
      <c r="P184" s="8">
        <f t="shared" si="49"/>
        <v>4.5875001367774191E-8</v>
      </c>
      <c r="Q184" s="8">
        <f t="shared" si="50"/>
        <v>6.9947902146258066E-3</v>
      </c>
      <c r="R184" s="8">
        <f t="shared" si="51"/>
        <v>1</v>
      </c>
      <c r="S184" s="8">
        <f t="shared" si="52"/>
        <v>0.26143561433322582</v>
      </c>
      <c r="T184" s="8">
        <f t="shared" si="53"/>
        <v>0.17324192124612903</v>
      </c>
      <c r="W184" s="7">
        <v>324122</v>
      </c>
      <c r="X184" s="7" t="s">
        <v>267</v>
      </c>
      <c r="Y184" s="364">
        <v>0</v>
      </c>
      <c r="Z184" s="364">
        <v>0</v>
      </c>
      <c r="AA184" s="364">
        <v>0</v>
      </c>
      <c r="AB184" s="364">
        <v>0</v>
      </c>
      <c r="AC184" s="364">
        <v>0</v>
      </c>
      <c r="AD184" s="364">
        <v>0</v>
      </c>
      <c r="AE184" s="364">
        <v>0</v>
      </c>
      <c r="AF184" s="364">
        <v>0</v>
      </c>
      <c r="AG184" s="364">
        <v>0</v>
      </c>
      <c r="AH184" s="364">
        <v>0</v>
      </c>
      <c r="AI184" s="364">
        <v>0</v>
      </c>
      <c r="AJ184" s="364">
        <v>0</v>
      </c>
      <c r="AK184" s="364">
        <v>0</v>
      </c>
      <c r="AL184" s="364">
        <v>0</v>
      </c>
      <c r="AM184" s="364">
        <v>0</v>
      </c>
      <c r="AN184" s="364">
        <v>1</v>
      </c>
      <c r="AO184" s="364">
        <v>0</v>
      </c>
      <c r="AP184" s="364">
        <v>0</v>
      </c>
      <c r="AS184" s="7">
        <v>324122</v>
      </c>
      <c r="AT184" s="7" t="s">
        <v>267</v>
      </c>
      <c r="AU184" s="8">
        <v>9.5329796496661286E-3</v>
      </c>
      <c r="AV184" s="8">
        <v>2.3314162171096772E-3</v>
      </c>
      <c r="AW184" s="8">
        <v>2.2592970090290324E-2</v>
      </c>
      <c r="AX184" s="8">
        <v>4.8998593057306451E-2</v>
      </c>
      <c r="AY184" s="8">
        <v>1.9412655361935486E-2</v>
      </c>
      <c r="AZ184" s="8">
        <v>0.11237920462374193</v>
      </c>
      <c r="BA184" s="8">
        <v>2.9752579335096771E-2</v>
      </c>
      <c r="BB184" s="8">
        <v>9.5401006811709679E-3</v>
      </c>
      <c r="BC184" s="8">
        <v>5.3304079939612906E-2</v>
      </c>
      <c r="BD184" s="8">
        <v>1.041051357201613E-2</v>
      </c>
      <c r="BE184" s="8">
        <v>2.4757451799145161E-3</v>
      </c>
      <c r="BF184" s="8">
        <v>2.9638829226193548E-2</v>
      </c>
      <c r="BG184" s="8">
        <v>4.2903527202709672E-2</v>
      </c>
      <c r="BH184" s="8">
        <v>4.5875001367774191E-8</v>
      </c>
      <c r="BI184" s="8">
        <v>6.9947902146258066E-3</v>
      </c>
      <c r="BJ184" s="8">
        <v>1.0344573659569354</v>
      </c>
      <c r="BK184" s="8">
        <v>0.26143561433322582</v>
      </c>
      <c r="BL184" s="8">
        <v>0.17324192124612903</v>
      </c>
    </row>
    <row r="185" spans="1:64" x14ac:dyDescent="0.25">
      <c r="A185" s="7">
        <v>324191</v>
      </c>
      <c r="B185" s="7" t="s">
        <v>268</v>
      </c>
      <c r="C185" s="8">
        <f t="shared" si="36"/>
        <v>2.4372707576948392E-2</v>
      </c>
      <c r="D185" s="8">
        <f t="shared" si="37"/>
        <v>5.9105145257120966E-3</v>
      </c>
      <c r="E185" s="8">
        <f t="shared" si="38"/>
        <v>5.0621165442000002E-2</v>
      </c>
      <c r="F185" s="8">
        <f t="shared" si="39"/>
        <v>9.0477620376927428E-2</v>
      </c>
      <c r="G185" s="8">
        <f t="shared" si="40"/>
        <v>3.8494209525001613E-2</v>
      </c>
      <c r="H185" s="8">
        <f t="shared" si="41"/>
        <v>0.20731228201343549</v>
      </c>
      <c r="I185" s="8">
        <f t="shared" si="42"/>
        <v>9.4457515243693585E-2</v>
      </c>
      <c r="J185" s="8">
        <f t="shared" si="43"/>
        <v>3.1581900155990328E-2</v>
      </c>
      <c r="K185" s="8">
        <f t="shared" si="44"/>
        <v>0.16102363602058065</v>
      </c>
      <c r="L185" s="8">
        <f t="shared" si="45"/>
        <v>3.1548096218267742E-2</v>
      </c>
      <c r="M185" s="8">
        <f t="shared" si="46"/>
        <v>7.525675693964516E-3</v>
      </c>
      <c r="N185" s="8">
        <f t="shared" si="47"/>
        <v>7.9785618765435481E-2</v>
      </c>
      <c r="O185" s="8">
        <f t="shared" si="48"/>
        <v>9.92636314607903E-2</v>
      </c>
      <c r="P185" s="8">
        <f t="shared" si="49"/>
        <v>2.8049325966369357E-7</v>
      </c>
      <c r="Q185" s="8">
        <f t="shared" si="50"/>
        <v>1.4889950487127426E-2</v>
      </c>
      <c r="R185" s="8">
        <f t="shared" si="51"/>
        <v>1</v>
      </c>
      <c r="S185" s="8">
        <f t="shared" si="52"/>
        <v>0.56208895062483888</v>
      </c>
      <c r="T185" s="8">
        <f t="shared" si="53"/>
        <v>0.51286789012983869</v>
      </c>
      <c r="W185" s="7">
        <v>324191</v>
      </c>
      <c r="X185" s="7" t="s">
        <v>268</v>
      </c>
      <c r="Y185" s="364">
        <v>0</v>
      </c>
      <c r="Z185" s="364">
        <v>0</v>
      </c>
      <c r="AA185" s="364">
        <v>0</v>
      </c>
      <c r="AB185" s="364">
        <v>0</v>
      </c>
      <c r="AC185" s="364">
        <v>0</v>
      </c>
      <c r="AD185" s="364">
        <v>0</v>
      </c>
      <c r="AE185" s="364">
        <v>0</v>
      </c>
      <c r="AF185" s="364">
        <v>0</v>
      </c>
      <c r="AG185" s="364">
        <v>0</v>
      </c>
      <c r="AH185" s="364">
        <v>0</v>
      </c>
      <c r="AI185" s="364">
        <v>0</v>
      </c>
      <c r="AJ185" s="364">
        <v>0</v>
      </c>
      <c r="AK185" s="364">
        <v>0</v>
      </c>
      <c r="AL185" s="364">
        <v>0</v>
      </c>
      <c r="AM185" s="364">
        <v>0</v>
      </c>
      <c r="AN185" s="364">
        <v>1</v>
      </c>
      <c r="AO185" s="364">
        <v>0</v>
      </c>
      <c r="AP185" s="364">
        <v>0</v>
      </c>
      <c r="AS185" s="7">
        <v>324191</v>
      </c>
      <c r="AT185" s="7" t="s">
        <v>268</v>
      </c>
      <c r="AU185" s="8">
        <v>2.4372707576948392E-2</v>
      </c>
      <c r="AV185" s="8">
        <v>5.9105145257120966E-3</v>
      </c>
      <c r="AW185" s="8">
        <v>5.0621165442000002E-2</v>
      </c>
      <c r="AX185" s="8">
        <v>9.0477620376927428E-2</v>
      </c>
      <c r="AY185" s="8">
        <v>3.8494209525001613E-2</v>
      </c>
      <c r="AZ185" s="8">
        <v>0.20731228201343549</v>
      </c>
      <c r="BA185" s="8">
        <v>9.4457515243693585E-2</v>
      </c>
      <c r="BB185" s="8">
        <v>3.1581900155990328E-2</v>
      </c>
      <c r="BC185" s="8">
        <v>0.16102363602058065</v>
      </c>
      <c r="BD185" s="8">
        <v>3.1548096218267742E-2</v>
      </c>
      <c r="BE185" s="8">
        <v>7.525675693964516E-3</v>
      </c>
      <c r="BF185" s="8">
        <v>7.9785618765435481E-2</v>
      </c>
      <c r="BG185" s="8">
        <v>9.92636314607903E-2</v>
      </c>
      <c r="BH185" s="8">
        <v>2.8049325966369357E-7</v>
      </c>
      <c r="BI185" s="8">
        <v>1.4889950487127426E-2</v>
      </c>
      <c r="BJ185" s="8">
        <v>1.0809027746412905</v>
      </c>
      <c r="BK185" s="8">
        <v>0.56208895062483888</v>
      </c>
      <c r="BL185" s="8">
        <v>0.51286789012983869</v>
      </c>
    </row>
    <row r="186" spans="1:64" x14ac:dyDescent="0.25">
      <c r="A186" s="7">
        <v>324199</v>
      </c>
      <c r="B186" s="7" t="s">
        <v>269</v>
      </c>
      <c r="C186" s="8">
        <f t="shared" si="36"/>
        <v>1.4397446124587095E-2</v>
      </c>
      <c r="D186" s="8">
        <f t="shared" si="37"/>
        <v>3.6663744656435485E-3</v>
      </c>
      <c r="E186" s="8">
        <f t="shared" si="38"/>
        <v>3.3527240364225802E-2</v>
      </c>
      <c r="F186" s="8">
        <f t="shared" si="39"/>
        <v>0.1132073271081129</v>
      </c>
      <c r="G186" s="8">
        <f t="shared" si="40"/>
        <v>5.0005466637838711E-2</v>
      </c>
      <c r="H186" s="8">
        <f t="shared" si="41"/>
        <v>0.28151795590920969</v>
      </c>
      <c r="I186" s="8">
        <f t="shared" si="42"/>
        <v>5.5527784617129046E-2</v>
      </c>
      <c r="J186" s="8">
        <f t="shared" si="43"/>
        <v>2.0015384907132262E-2</v>
      </c>
      <c r="K186" s="8">
        <f t="shared" si="44"/>
        <v>0.11318910221770968</v>
      </c>
      <c r="L186" s="8">
        <f t="shared" si="45"/>
        <v>1.8661467529017744E-2</v>
      </c>
      <c r="M186" s="8">
        <f t="shared" si="46"/>
        <v>4.6531296534725805E-3</v>
      </c>
      <c r="N186" s="8">
        <f t="shared" si="47"/>
        <v>5.2176195450032263E-2</v>
      </c>
      <c r="O186" s="8">
        <f t="shared" si="48"/>
        <v>5.6803677252983874E-2</v>
      </c>
      <c r="P186" s="8">
        <f t="shared" si="49"/>
        <v>4.6253612369564519E-8</v>
      </c>
      <c r="Q186" s="8">
        <f t="shared" si="50"/>
        <v>8.3627513012064503E-3</v>
      </c>
      <c r="R186" s="8">
        <f t="shared" si="51"/>
        <v>1</v>
      </c>
      <c r="S186" s="8">
        <f t="shared" si="52"/>
        <v>0.57376139481645161</v>
      </c>
      <c r="T186" s="8">
        <f t="shared" si="53"/>
        <v>0.31776291690306446</v>
      </c>
      <c r="W186" s="7">
        <v>324199</v>
      </c>
      <c r="X186" s="7" t="s">
        <v>269</v>
      </c>
      <c r="Y186" s="364">
        <v>0</v>
      </c>
      <c r="Z186" s="364">
        <v>0</v>
      </c>
      <c r="AA186" s="364">
        <v>0</v>
      </c>
      <c r="AB186" s="364">
        <v>0</v>
      </c>
      <c r="AC186" s="364">
        <v>0</v>
      </c>
      <c r="AD186" s="364">
        <v>0</v>
      </c>
      <c r="AE186" s="364">
        <v>0</v>
      </c>
      <c r="AF186" s="364">
        <v>0</v>
      </c>
      <c r="AG186" s="364">
        <v>0</v>
      </c>
      <c r="AH186" s="364">
        <v>0</v>
      </c>
      <c r="AI186" s="364">
        <v>0</v>
      </c>
      <c r="AJ186" s="364">
        <v>0</v>
      </c>
      <c r="AK186" s="364">
        <v>0</v>
      </c>
      <c r="AL186" s="364">
        <v>0</v>
      </c>
      <c r="AM186" s="364">
        <v>0</v>
      </c>
      <c r="AN186" s="364">
        <v>1</v>
      </c>
      <c r="AO186" s="364">
        <v>0</v>
      </c>
      <c r="AP186" s="364">
        <v>0</v>
      </c>
      <c r="AS186" s="7">
        <v>324199</v>
      </c>
      <c r="AT186" s="7" t="s">
        <v>269</v>
      </c>
      <c r="AU186" s="8">
        <v>1.4397446124587095E-2</v>
      </c>
      <c r="AV186" s="8">
        <v>3.6663744656435485E-3</v>
      </c>
      <c r="AW186" s="8">
        <v>3.3527240364225802E-2</v>
      </c>
      <c r="AX186" s="8">
        <v>0.1132073271081129</v>
      </c>
      <c r="AY186" s="8">
        <v>5.0005466637838711E-2</v>
      </c>
      <c r="AZ186" s="8">
        <v>0.28151795590920969</v>
      </c>
      <c r="BA186" s="8">
        <v>5.5527784617129046E-2</v>
      </c>
      <c r="BB186" s="8">
        <v>2.0015384907132262E-2</v>
      </c>
      <c r="BC186" s="8">
        <v>0.11318910221770968</v>
      </c>
      <c r="BD186" s="8">
        <v>1.8661467529017744E-2</v>
      </c>
      <c r="BE186" s="8">
        <v>4.6531296534725805E-3</v>
      </c>
      <c r="BF186" s="8">
        <v>5.2176195450032263E-2</v>
      </c>
      <c r="BG186" s="8">
        <v>5.6803677252983874E-2</v>
      </c>
      <c r="BH186" s="8">
        <v>4.6253612369564519E-8</v>
      </c>
      <c r="BI186" s="8">
        <v>8.3627513012064503E-3</v>
      </c>
      <c r="BJ186" s="8">
        <v>1.0515894480512902</v>
      </c>
      <c r="BK186" s="8">
        <v>0.57376139481645161</v>
      </c>
      <c r="BL186" s="8">
        <v>0.31776291690306446</v>
      </c>
    </row>
    <row r="187" spans="1:64" x14ac:dyDescent="0.25">
      <c r="A187" s="7">
        <v>325110</v>
      </c>
      <c r="B187" s="7" t="s">
        <v>270</v>
      </c>
      <c r="C187" s="8">
        <f t="shared" si="36"/>
        <v>0</v>
      </c>
      <c r="D187" s="8">
        <f t="shared" si="37"/>
        <v>0</v>
      </c>
      <c r="E187" s="8">
        <f t="shared" si="38"/>
        <v>0</v>
      </c>
      <c r="F187" s="8">
        <f t="shared" si="39"/>
        <v>0</v>
      </c>
      <c r="G187" s="8">
        <f t="shared" si="40"/>
        <v>0</v>
      </c>
      <c r="H187" s="8">
        <f t="shared" si="41"/>
        <v>0</v>
      </c>
      <c r="I187" s="8">
        <f t="shared" si="42"/>
        <v>0</v>
      </c>
      <c r="J187" s="8">
        <f t="shared" si="43"/>
        <v>0</v>
      </c>
      <c r="K187" s="8">
        <f t="shared" si="44"/>
        <v>0</v>
      </c>
      <c r="L187" s="8">
        <f t="shared" si="45"/>
        <v>0</v>
      </c>
      <c r="M187" s="8">
        <f t="shared" si="46"/>
        <v>0</v>
      </c>
      <c r="N187" s="8">
        <f t="shared" si="47"/>
        <v>0</v>
      </c>
      <c r="O187" s="8">
        <f t="shared" si="48"/>
        <v>0</v>
      </c>
      <c r="P187" s="8">
        <f t="shared" si="49"/>
        <v>0</v>
      </c>
      <c r="Q187" s="8">
        <f t="shared" si="50"/>
        <v>0</v>
      </c>
      <c r="R187" s="8">
        <f t="shared" si="51"/>
        <v>1</v>
      </c>
      <c r="S187" s="8">
        <f t="shared" si="52"/>
        <v>0</v>
      </c>
      <c r="T187" s="8">
        <f t="shared" si="53"/>
        <v>0</v>
      </c>
      <c r="W187" s="7">
        <v>325110</v>
      </c>
      <c r="X187" s="7" t="s">
        <v>270</v>
      </c>
      <c r="Y187" s="364">
        <v>0</v>
      </c>
      <c r="Z187" s="364">
        <v>0</v>
      </c>
      <c r="AA187" s="364">
        <v>0</v>
      </c>
      <c r="AB187" s="364">
        <v>0</v>
      </c>
      <c r="AC187" s="364">
        <v>0</v>
      </c>
      <c r="AD187" s="364">
        <v>0</v>
      </c>
      <c r="AE187" s="364">
        <v>0</v>
      </c>
      <c r="AF187" s="364">
        <v>0</v>
      </c>
      <c r="AG187" s="364">
        <v>0</v>
      </c>
      <c r="AH187" s="364">
        <v>0</v>
      </c>
      <c r="AI187" s="364">
        <v>0</v>
      </c>
      <c r="AJ187" s="364">
        <v>0</v>
      </c>
      <c r="AK187" s="364">
        <v>0</v>
      </c>
      <c r="AL187" s="364">
        <v>0</v>
      </c>
      <c r="AM187" s="364">
        <v>0</v>
      </c>
      <c r="AN187" s="364">
        <v>1</v>
      </c>
      <c r="AO187" s="364">
        <v>0</v>
      </c>
      <c r="AP187" s="364">
        <v>0</v>
      </c>
      <c r="AS187" s="7">
        <v>325110</v>
      </c>
      <c r="AT187" s="7" t="s">
        <v>270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1</v>
      </c>
      <c r="BK187" s="8">
        <v>0</v>
      </c>
      <c r="BL187" s="8">
        <v>0</v>
      </c>
    </row>
    <row r="188" spans="1:64" x14ac:dyDescent="0.25">
      <c r="A188" s="7">
        <v>325120</v>
      </c>
      <c r="B188" s="7" t="s">
        <v>271</v>
      </c>
      <c r="C188" s="8">
        <f t="shared" si="36"/>
        <v>3.8884631288500004E-2</v>
      </c>
      <c r="D188" s="8">
        <f t="shared" si="37"/>
        <v>9.1263233799564521E-3</v>
      </c>
      <c r="E188" s="8">
        <f t="shared" si="38"/>
        <v>4.3487608547693554E-2</v>
      </c>
      <c r="F188" s="8">
        <f t="shared" si="39"/>
        <v>6.1582327940017743E-2</v>
      </c>
      <c r="G188" s="8">
        <f t="shared" si="40"/>
        <v>2.4697301501785486E-2</v>
      </c>
      <c r="H188" s="8">
        <f t="shared" si="41"/>
        <v>0.10162183296083065</v>
      </c>
      <c r="I188" s="8">
        <f t="shared" si="42"/>
        <v>4.2319996714322579E-2</v>
      </c>
      <c r="J188" s="8">
        <f t="shared" si="43"/>
        <v>1.2944239004843549E-2</v>
      </c>
      <c r="K188" s="8">
        <f t="shared" si="44"/>
        <v>4.9539342674725796E-2</v>
      </c>
      <c r="L188" s="8">
        <f t="shared" si="45"/>
        <v>5.4552933041580647E-2</v>
      </c>
      <c r="M188" s="8">
        <f t="shared" si="46"/>
        <v>1.1998531510527419E-2</v>
      </c>
      <c r="N188" s="8">
        <f t="shared" si="47"/>
        <v>6.3255921436241938E-2</v>
      </c>
      <c r="O188" s="8">
        <f t="shared" si="48"/>
        <v>7.7070200881129022E-2</v>
      </c>
      <c r="P188" s="8">
        <f t="shared" si="49"/>
        <v>5.2223193368677416E-7</v>
      </c>
      <c r="Q188" s="8">
        <f t="shared" si="50"/>
        <v>4.3327836088548378E-2</v>
      </c>
      <c r="R188" s="8">
        <f t="shared" si="51"/>
        <v>1</v>
      </c>
      <c r="S188" s="8">
        <f t="shared" si="52"/>
        <v>0.36532081724112903</v>
      </c>
      <c r="T188" s="8">
        <f t="shared" si="53"/>
        <v>0.28222293323258063</v>
      </c>
      <c r="W188" s="7">
        <v>325120</v>
      </c>
      <c r="X188" s="7" t="s">
        <v>271</v>
      </c>
      <c r="Y188" s="364">
        <v>0</v>
      </c>
      <c r="Z188" s="364">
        <v>0</v>
      </c>
      <c r="AA188" s="364">
        <v>0</v>
      </c>
      <c r="AB188" s="364">
        <v>0</v>
      </c>
      <c r="AC188" s="364">
        <v>0</v>
      </c>
      <c r="AD188" s="364">
        <v>0</v>
      </c>
      <c r="AE188" s="364">
        <v>0</v>
      </c>
      <c r="AF188" s="364">
        <v>0</v>
      </c>
      <c r="AG188" s="364">
        <v>0</v>
      </c>
      <c r="AH188" s="364">
        <v>0</v>
      </c>
      <c r="AI188" s="364">
        <v>0</v>
      </c>
      <c r="AJ188" s="364">
        <v>0</v>
      </c>
      <c r="AK188" s="364">
        <v>0</v>
      </c>
      <c r="AL188" s="364">
        <v>0</v>
      </c>
      <c r="AM188" s="364">
        <v>0</v>
      </c>
      <c r="AN188" s="364">
        <v>1</v>
      </c>
      <c r="AO188" s="364">
        <v>0</v>
      </c>
      <c r="AP188" s="364">
        <v>0</v>
      </c>
      <c r="AS188" s="7">
        <v>325120</v>
      </c>
      <c r="AT188" s="7" t="s">
        <v>271</v>
      </c>
      <c r="AU188" s="8">
        <v>3.8884631288500004E-2</v>
      </c>
      <c r="AV188" s="8">
        <v>9.1263233799564521E-3</v>
      </c>
      <c r="AW188" s="8">
        <v>4.3487608547693554E-2</v>
      </c>
      <c r="AX188" s="8">
        <v>6.1582327940017743E-2</v>
      </c>
      <c r="AY188" s="8">
        <v>2.4697301501785486E-2</v>
      </c>
      <c r="AZ188" s="8">
        <v>0.10162183296083065</v>
      </c>
      <c r="BA188" s="8">
        <v>4.2319996714322579E-2</v>
      </c>
      <c r="BB188" s="8">
        <v>1.2944239004843549E-2</v>
      </c>
      <c r="BC188" s="8">
        <v>4.9539342674725796E-2</v>
      </c>
      <c r="BD188" s="8">
        <v>5.4552933041580647E-2</v>
      </c>
      <c r="BE188" s="8">
        <v>1.1998531510527419E-2</v>
      </c>
      <c r="BF188" s="8">
        <v>6.3255921436241938E-2</v>
      </c>
      <c r="BG188" s="8">
        <v>7.7070200881129022E-2</v>
      </c>
      <c r="BH188" s="8">
        <v>5.2223193368677416E-7</v>
      </c>
      <c r="BI188" s="8">
        <v>4.3327836088548378E-2</v>
      </c>
      <c r="BJ188" s="8">
        <v>1.0914985632162904</v>
      </c>
      <c r="BK188" s="8">
        <v>0.36532081724112903</v>
      </c>
      <c r="BL188" s="8">
        <v>0.28222293323258063</v>
      </c>
    </row>
    <row r="189" spans="1:64" x14ac:dyDescent="0.25">
      <c r="A189" s="7">
        <v>325130</v>
      </c>
      <c r="B189" s="7" t="s">
        <v>272</v>
      </c>
      <c r="C189" s="8">
        <f t="shared" si="36"/>
        <v>1.2520105332280646E-2</v>
      </c>
      <c r="D189" s="8">
        <f t="shared" si="37"/>
        <v>3.1744571995645158E-3</v>
      </c>
      <c r="E189" s="8">
        <f t="shared" si="38"/>
        <v>2.3620165385451614E-2</v>
      </c>
      <c r="F189" s="8">
        <f t="shared" si="39"/>
        <v>2.7365719743341933E-2</v>
      </c>
      <c r="G189" s="8">
        <f t="shared" si="40"/>
        <v>8.9840195512532264E-3</v>
      </c>
      <c r="H189" s="8">
        <f t="shared" si="41"/>
        <v>4.1172753801749992E-2</v>
      </c>
      <c r="I189" s="8">
        <f t="shared" si="42"/>
        <v>2.269192380633871E-2</v>
      </c>
      <c r="J189" s="8">
        <f t="shared" si="43"/>
        <v>6.1031815487064519E-3</v>
      </c>
      <c r="K189" s="8">
        <f t="shared" si="44"/>
        <v>2.9566978212903227E-2</v>
      </c>
      <c r="L189" s="8">
        <f t="shared" si="45"/>
        <v>1.6371275060670966E-2</v>
      </c>
      <c r="M189" s="8">
        <f t="shared" si="46"/>
        <v>4.0645931101419355E-3</v>
      </c>
      <c r="N189" s="8">
        <f t="shared" si="47"/>
        <v>3.6531444623677418E-2</v>
      </c>
      <c r="O189" s="8">
        <f t="shared" si="48"/>
        <v>4.9176888456387097E-2</v>
      </c>
      <c r="P189" s="8">
        <f t="shared" si="49"/>
        <v>3.119187676682258E-7</v>
      </c>
      <c r="Q189" s="8">
        <f t="shared" si="50"/>
        <v>2.0804921799403225E-2</v>
      </c>
      <c r="R189" s="8">
        <f t="shared" si="51"/>
        <v>1</v>
      </c>
      <c r="S189" s="8">
        <f t="shared" si="52"/>
        <v>0.19042571890306451</v>
      </c>
      <c r="T189" s="8">
        <f t="shared" si="53"/>
        <v>0.17126530937435483</v>
      </c>
      <c r="W189" s="7">
        <v>325130</v>
      </c>
      <c r="X189" s="7" t="s">
        <v>272</v>
      </c>
      <c r="Y189" s="364">
        <v>0</v>
      </c>
      <c r="Z189" s="364">
        <v>0</v>
      </c>
      <c r="AA189" s="364">
        <v>0</v>
      </c>
      <c r="AB189" s="364">
        <v>0</v>
      </c>
      <c r="AC189" s="364">
        <v>0</v>
      </c>
      <c r="AD189" s="364">
        <v>0</v>
      </c>
      <c r="AE189" s="364">
        <v>0</v>
      </c>
      <c r="AF189" s="364">
        <v>0</v>
      </c>
      <c r="AG189" s="364">
        <v>0</v>
      </c>
      <c r="AH189" s="364">
        <v>0</v>
      </c>
      <c r="AI189" s="364">
        <v>0</v>
      </c>
      <c r="AJ189" s="364">
        <v>0</v>
      </c>
      <c r="AK189" s="364">
        <v>0</v>
      </c>
      <c r="AL189" s="364">
        <v>0</v>
      </c>
      <c r="AM189" s="364">
        <v>0</v>
      </c>
      <c r="AN189" s="364">
        <v>1</v>
      </c>
      <c r="AO189" s="364">
        <v>0</v>
      </c>
      <c r="AP189" s="364">
        <v>0</v>
      </c>
      <c r="AS189" s="7">
        <v>325130</v>
      </c>
      <c r="AT189" s="7" t="s">
        <v>272</v>
      </c>
      <c r="AU189" s="8">
        <v>1.2520105332280646E-2</v>
      </c>
      <c r="AV189" s="8">
        <v>3.1744571995645158E-3</v>
      </c>
      <c r="AW189" s="8">
        <v>2.3620165385451614E-2</v>
      </c>
      <c r="AX189" s="8">
        <v>2.7365719743341933E-2</v>
      </c>
      <c r="AY189" s="8">
        <v>8.9840195512532264E-3</v>
      </c>
      <c r="AZ189" s="8">
        <v>4.1172753801749992E-2</v>
      </c>
      <c r="BA189" s="8">
        <v>2.269192380633871E-2</v>
      </c>
      <c r="BB189" s="8">
        <v>6.1031815487064519E-3</v>
      </c>
      <c r="BC189" s="8">
        <v>2.9566978212903227E-2</v>
      </c>
      <c r="BD189" s="8">
        <v>1.6371275060670966E-2</v>
      </c>
      <c r="BE189" s="8">
        <v>4.0645931101419355E-3</v>
      </c>
      <c r="BF189" s="8">
        <v>3.6531444623677418E-2</v>
      </c>
      <c r="BG189" s="8">
        <v>4.9176888456387097E-2</v>
      </c>
      <c r="BH189" s="8">
        <v>3.119187676682258E-7</v>
      </c>
      <c r="BI189" s="8">
        <v>2.0804921799403225E-2</v>
      </c>
      <c r="BJ189" s="8">
        <v>1.0393147279170967</v>
      </c>
      <c r="BK189" s="8">
        <v>0.19042571890306451</v>
      </c>
      <c r="BL189" s="8">
        <v>0.17126530937435483</v>
      </c>
    </row>
    <row r="190" spans="1:64" x14ac:dyDescent="0.25">
      <c r="A190" s="7">
        <v>325180</v>
      </c>
      <c r="B190" s="7" t="s">
        <v>273</v>
      </c>
      <c r="C190" s="8">
        <f t="shared" si="36"/>
        <v>3.8447027548961288E-2</v>
      </c>
      <c r="D190" s="8">
        <f t="shared" si="37"/>
        <v>8.3924397420951612E-3</v>
      </c>
      <c r="E190" s="8">
        <f t="shared" si="38"/>
        <v>7.9212306851435488E-2</v>
      </c>
      <c r="F190" s="8">
        <f t="shared" si="39"/>
        <v>0.12944721347712901</v>
      </c>
      <c r="G190" s="8">
        <f t="shared" si="40"/>
        <v>4.3823951794185488E-2</v>
      </c>
      <c r="H190" s="8">
        <f t="shared" si="41"/>
        <v>0.23432476712285485</v>
      </c>
      <c r="I190" s="8">
        <f t="shared" si="42"/>
        <v>7.4740744097096773E-2</v>
      </c>
      <c r="J190" s="8">
        <f t="shared" si="43"/>
        <v>2.1492615534096777E-2</v>
      </c>
      <c r="K190" s="8">
        <f t="shared" si="44"/>
        <v>0.1257158707932258</v>
      </c>
      <c r="L190" s="8">
        <f t="shared" si="45"/>
        <v>4.1054579514861293E-2</v>
      </c>
      <c r="M190" s="8">
        <f t="shared" si="46"/>
        <v>8.701895682075805E-3</v>
      </c>
      <c r="N190" s="8">
        <f t="shared" si="47"/>
        <v>0.10070046202304839</v>
      </c>
      <c r="O190" s="8">
        <f t="shared" si="48"/>
        <v>0.15740269289117742</v>
      </c>
      <c r="P190" s="8">
        <f t="shared" si="49"/>
        <v>3.5557728243800005E-7</v>
      </c>
      <c r="Q190" s="8">
        <f t="shared" si="50"/>
        <v>3.8525140243000001E-2</v>
      </c>
      <c r="R190" s="8">
        <f t="shared" si="51"/>
        <v>1</v>
      </c>
      <c r="S190" s="8">
        <f t="shared" si="52"/>
        <v>0.69791851303935482</v>
      </c>
      <c r="T190" s="8">
        <f t="shared" si="53"/>
        <v>0.51227181106967756</v>
      </c>
      <c r="W190" s="7">
        <v>325180</v>
      </c>
      <c r="X190" s="7" t="s">
        <v>273</v>
      </c>
      <c r="Y190" s="364">
        <v>0</v>
      </c>
      <c r="Z190" s="364">
        <v>0</v>
      </c>
      <c r="AA190" s="364">
        <v>0</v>
      </c>
      <c r="AB190" s="364">
        <v>0</v>
      </c>
      <c r="AC190" s="364">
        <v>0</v>
      </c>
      <c r="AD190" s="364">
        <v>0</v>
      </c>
      <c r="AE190" s="364">
        <v>0</v>
      </c>
      <c r="AF190" s="364">
        <v>0</v>
      </c>
      <c r="AG190" s="364">
        <v>0</v>
      </c>
      <c r="AH190" s="364">
        <v>0</v>
      </c>
      <c r="AI190" s="364">
        <v>0</v>
      </c>
      <c r="AJ190" s="364">
        <v>0</v>
      </c>
      <c r="AK190" s="364">
        <v>0</v>
      </c>
      <c r="AL190" s="364">
        <v>0</v>
      </c>
      <c r="AM190" s="364">
        <v>0</v>
      </c>
      <c r="AN190" s="364">
        <v>1</v>
      </c>
      <c r="AO190" s="364">
        <v>0</v>
      </c>
      <c r="AP190" s="364">
        <v>0</v>
      </c>
      <c r="AS190" s="7">
        <v>325180</v>
      </c>
      <c r="AT190" s="7" t="s">
        <v>273</v>
      </c>
      <c r="AU190" s="8">
        <v>3.8447027548961288E-2</v>
      </c>
      <c r="AV190" s="8">
        <v>8.3924397420951612E-3</v>
      </c>
      <c r="AW190" s="8">
        <v>7.9212306851435488E-2</v>
      </c>
      <c r="AX190" s="8">
        <v>0.12944721347712901</v>
      </c>
      <c r="AY190" s="8">
        <v>4.3823951794185488E-2</v>
      </c>
      <c r="AZ190" s="8">
        <v>0.23432476712285485</v>
      </c>
      <c r="BA190" s="8">
        <v>7.4740744097096773E-2</v>
      </c>
      <c r="BB190" s="8">
        <v>2.1492615534096777E-2</v>
      </c>
      <c r="BC190" s="8">
        <v>0.1257158707932258</v>
      </c>
      <c r="BD190" s="8">
        <v>4.1054579514861293E-2</v>
      </c>
      <c r="BE190" s="8">
        <v>8.701895682075805E-3</v>
      </c>
      <c r="BF190" s="8">
        <v>0.10070046202304839</v>
      </c>
      <c r="BG190" s="8">
        <v>0.15740269289117742</v>
      </c>
      <c r="BH190" s="8">
        <v>3.5557728243800005E-7</v>
      </c>
      <c r="BI190" s="8">
        <v>3.8525140243000001E-2</v>
      </c>
      <c r="BJ190" s="8">
        <v>1.1260517741425806</v>
      </c>
      <c r="BK190" s="8">
        <v>0.69791851303935482</v>
      </c>
      <c r="BL190" s="8">
        <v>0.51227181106967756</v>
      </c>
    </row>
    <row r="191" spans="1:64" x14ac:dyDescent="0.25">
      <c r="A191" s="7">
        <v>325193</v>
      </c>
      <c r="B191" s="7" t="s">
        <v>274</v>
      </c>
      <c r="C191" s="8">
        <f t="shared" si="36"/>
        <v>4.5007763508064513E-3</v>
      </c>
      <c r="D191" s="8">
        <f t="shared" si="37"/>
        <v>1.1079363168403225E-3</v>
      </c>
      <c r="E191" s="8">
        <f t="shared" si="38"/>
        <v>4.1891480491129032E-3</v>
      </c>
      <c r="F191" s="8">
        <f t="shared" si="39"/>
        <v>3.373996229901613E-2</v>
      </c>
      <c r="G191" s="8">
        <f t="shared" si="40"/>
        <v>1.1763120896935484E-2</v>
      </c>
      <c r="H191" s="8">
        <f t="shared" si="41"/>
        <v>2.1605465291096772E-2</v>
      </c>
      <c r="I191" s="8">
        <f t="shared" si="42"/>
        <v>2.3095409000919356E-2</v>
      </c>
      <c r="J191" s="8">
        <f t="shared" si="43"/>
        <v>8.4543680095E-3</v>
      </c>
      <c r="K191" s="8">
        <f t="shared" si="44"/>
        <v>1.7029977340403228E-2</v>
      </c>
      <c r="L191" s="8">
        <f t="shared" si="45"/>
        <v>6.9997486171612909E-3</v>
      </c>
      <c r="M191" s="8">
        <f t="shared" si="46"/>
        <v>1.8305626682548388E-3</v>
      </c>
      <c r="N191" s="8">
        <f t="shared" si="47"/>
        <v>8.4090354748064498E-3</v>
      </c>
      <c r="O191" s="8">
        <f t="shared" si="48"/>
        <v>1.1115742093193548E-2</v>
      </c>
      <c r="P191" s="8">
        <f t="shared" si="49"/>
        <v>1.3114116259806452E-8</v>
      </c>
      <c r="Q191" s="8">
        <f t="shared" si="50"/>
        <v>1.5228224240870969E-3</v>
      </c>
      <c r="R191" s="8">
        <f t="shared" si="51"/>
        <v>1</v>
      </c>
      <c r="S191" s="8">
        <f t="shared" si="52"/>
        <v>9.9366613003064527E-2</v>
      </c>
      <c r="T191" s="8">
        <f t="shared" si="53"/>
        <v>8.0837818866935487E-2</v>
      </c>
      <c r="W191" s="7">
        <v>325193</v>
      </c>
      <c r="X191" s="7" t="s">
        <v>274</v>
      </c>
      <c r="Y191" s="364">
        <v>0</v>
      </c>
      <c r="Z191" s="364">
        <v>0</v>
      </c>
      <c r="AA191" s="364">
        <v>0</v>
      </c>
      <c r="AB191" s="364">
        <v>0</v>
      </c>
      <c r="AC191" s="364">
        <v>0</v>
      </c>
      <c r="AD191" s="364">
        <v>0</v>
      </c>
      <c r="AE191" s="364">
        <v>0</v>
      </c>
      <c r="AF191" s="364">
        <v>0</v>
      </c>
      <c r="AG191" s="364">
        <v>0</v>
      </c>
      <c r="AH191" s="364">
        <v>0</v>
      </c>
      <c r="AI191" s="364">
        <v>0</v>
      </c>
      <c r="AJ191" s="364">
        <v>0</v>
      </c>
      <c r="AK191" s="364">
        <v>0</v>
      </c>
      <c r="AL191" s="364">
        <v>0</v>
      </c>
      <c r="AM191" s="364">
        <v>0</v>
      </c>
      <c r="AN191" s="364">
        <v>1</v>
      </c>
      <c r="AO191" s="364">
        <v>0</v>
      </c>
      <c r="AP191" s="364">
        <v>0</v>
      </c>
      <c r="AS191" s="7">
        <v>325193</v>
      </c>
      <c r="AT191" s="7" t="s">
        <v>274</v>
      </c>
      <c r="AU191" s="8">
        <v>4.5007763508064513E-3</v>
      </c>
      <c r="AV191" s="8">
        <v>1.1079363168403225E-3</v>
      </c>
      <c r="AW191" s="8">
        <v>4.1891480491129032E-3</v>
      </c>
      <c r="AX191" s="8">
        <v>3.373996229901613E-2</v>
      </c>
      <c r="AY191" s="8">
        <v>1.1763120896935484E-2</v>
      </c>
      <c r="AZ191" s="8">
        <v>2.1605465291096772E-2</v>
      </c>
      <c r="BA191" s="8">
        <v>2.3095409000919356E-2</v>
      </c>
      <c r="BB191" s="8">
        <v>8.4543680095E-3</v>
      </c>
      <c r="BC191" s="8">
        <v>1.7029977340403228E-2</v>
      </c>
      <c r="BD191" s="8">
        <v>6.9997486171612909E-3</v>
      </c>
      <c r="BE191" s="8">
        <v>1.8305626682548388E-3</v>
      </c>
      <c r="BF191" s="8">
        <v>8.4090354748064498E-3</v>
      </c>
      <c r="BG191" s="8">
        <v>1.1115742093193548E-2</v>
      </c>
      <c r="BH191" s="8">
        <v>1.3114116259806452E-8</v>
      </c>
      <c r="BI191" s="8">
        <v>1.5228224240870969E-3</v>
      </c>
      <c r="BJ191" s="8">
        <v>1.0097978607167741</v>
      </c>
      <c r="BK191" s="8">
        <v>9.9366613003064527E-2</v>
      </c>
      <c r="BL191" s="8">
        <v>8.0837818866935487E-2</v>
      </c>
    </row>
    <row r="192" spans="1:64" x14ac:dyDescent="0.25">
      <c r="A192" s="7">
        <v>325194</v>
      </c>
      <c r="B192" s="7" t="s">
        <v>275</v>
      </c>
      <c r="C192" s="8">
        <f t="shared" si="36"/>
        <v>0</v>
      </c>
      <c r="D192" s="8">
        <f t="shared" si="37"/>
        <v>0</v>
      </c>
      <c r="E192" s="8">
        <f t="shared" si="38"/>
        <v>0</v>
      </c>
      <c r="F192" s="8">
        <f t="shared" si="39"/>
        <v>0</v>
      </c>
      <c r="G192" s="8">
        <f t="shared" si="40"/>
        <v>0</v>
      </c>
      <c r="H192" s="8">
        <f t="shared" si="41"/>
        <v>0</v>
      </c>
      <c r="I192" s="8">
        <f t="shared" si="42"/>
        <v>0</v>
      </c>
      <c r="J192" s="8">
        <f t="shared" si="43"/>
        <v>0</v>
      </c>
      <c r="K192" s="8">
        <f t="shared" si="44"/>
        <v>0</v>
      </c>
      <c r="L192" s="8">
        <f t="shared" si="45"/>
        <v>0</v>
      </c>
      <c r="M192" s="8">
        <f t="shared" si="46"/>
        <v>0</v>
      </c>
      <c r="N192" s="8">
        <f t="shared" si="47"/>
        <v>0</v>
      </c>
      <c r="O192" s="8">
        <f t="shared" si="48"/>
        <v>0</v>
      </c>
      <c r="P192" s="8">
        <f t="shared" si="49"/>
        <v>0</v>
      </c>
      <c r="Q192" s="8">
        <f t="shared" si="50"/>
        <v>0</v>
      </c>
      <c r="R192" s="8">
        <f t="shared" si="51"/>
        <v>1</v>
      </c>
      <c r="S192" s="8">
        <f t="shared" si="52"/>
        <v>0</v>
      </c>
      <c r="T192" s="8">
        <f t="shared" si="53"/>
        <v>0</v>
      </c>
      <c r="W192" s="7">
        <v>325194</v>
      </c>
      <c r="X192" s="7" t="s">
        <v>275</v>
      </c>
      <c r="Y192" s="364">
        <v>0</v>
      </c>
      <c r="Z192" s="364">
        <v>0</v>
      </c>
      <c r="AA192" s="364">
        <v>0</v>
      </c>
      <c r="AB192" s="364">
        <v>0</v>
      </c>
      <c r="AC192" s="364">
        <v>0</v>
      </c>
      <c r="AD192" s="364">
        <v>0</v>
      </c>
      <c r="AE192" s="364">
        <v>0</v>
      </c>
      <c r="AF192" s="364">
        <v>0</v>
      </c>
      <c r="AG192" s="364">
        <v>0</v>
      </c>
      <c r="AH192" s="364">
        <v>0</v>
      </c>
      <c r="AI192" s="364">
        <v>0</v>
      </c>
      <c r="AJ192" s="364">
        <v>0</v>
      </c>
      <c r="AK192" s="364">
        <v>0</v>
      </c>
      <c r="AL192" s="364">
        <v>0</v>
      </c>
      <c r="AM192" s="364">
        <v>0</v>
      </c>
      <c r="AN192" s="364">
        <v>1</v>
      </c>
      <c r="AO192" s="364">
        <v>0</v>
      </c>
      <c r="AP192" s="364">
        <v>0</v>
      </c>
      <c r="AS192" s="7">
        <v>325194</v>
      </c>
      <c r="AT192" s="7" t="s">
        <v>275</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1</v>
      </c>
      <c r="BK192" s="8">
        <v>0</v>
      </c>
      <c r="BL192" s="8">
        <v>0</v>
      </c>
    </row>
    <row r="193" spans="1:64" x14ac:dyDescent="0.25">
      <c r="A193" s="7">
        <v>325199</v>
      </c>
      <c r="B193" s="7" t="s">
        <v>276</v>
      </c>
      <c r="C193" s="8">
        <f t="shared" si="36"/>
        <v>3.9233655358727415E-2</v>
      </c>
      <c r="D193" s="8">
        <f t="shared" si="37"/>
        <v>9.3226826159188685E-3</v>
      </c>
      <c r="E193" s="8">
        <f t="shared" si="38"/>
        <v>5.430977431770323E-2</v>
      </c>
      <c r="F193" s="8">
        <f t="shared" si="39"/>
        <v>0.37248078560556452</v>
      </c>
      <c r="G193" s="8">
        <f t="shared" si="40"/>
        <v>0.14219661387496127</v>
      </c>
      <c r="H193" s="8">
        <f t="shared" si="41"/>
        <v>0.44041502671679034</v>
      </c>
      <c r="I193" s="8">
        <f t="shared" si="42"/>
        <v>0.20745278926608066</v>
      </c>
      <c r="J193" s="8">
        <f t="shared" si="43"/>
        <v>7.1836343488933863E-2</v>
      </c>
      <c r="K193" s="8">
        <f t="shared" si="44"/>
        <v>0.26069454194093544</v>
      </c>
      <c r="L193" s="8">
        <f t="shared" si="45"/>
        <v>5.9592037842241929E-2</v>
      </c>
      <c r="M193" s="8">
        <f t="shared" si="46"/>
        <v>1.5093068486148387E-2</v>
      </c>
      <c r="N193" s="8">
        <f t="shared" si="47"/>
        <v>0.10793482039824194</v>
      </c>
      <c r="O193" s="8">
        <f t="shared" si="48"/>
        <v>8.888542054064516E-2</v>
      </c>
      <c r="P193" s="8">
        <f t="shared" si="49"/>
        <v>9.8919939453451616E-8</v>
      </c>
      <c r="Q193" s="8">
        <f t="shared" si="50"/>
        <v>1.1429191556137098E-2</v>
      </c>
      <c r="R193" s="8">
        <f t="shared" si="51"/>
        <v>1</v>
      </c>
      <c r="S193" s="8">
        <f t="shared" si="52"/>
        <v>1.2131569423264517</v>
      </c>
      <c r="T193" s="8">
        <f t="shared" si="53"/>
        <v>0.79804819082451595</v>
      </c>
      <c r="W193" s="7">
        <v>325199</v>
      </c>
      <c r="X193" s="7" t="s">
        <v>276</v>
      </c>
      <c r="Y193" s="364">
        <v>0</v>
      </c>
      <c r="Z193" s="364">
        <v>0</v>
      </c>
      <c r="AA193" s="364">
        <v>0</v>
      </c>
      <c r="AB193" s="364">
        <v>0</v>
      </c>
      <c r="AC193" s="364">
        <v>0</v>
      </c>
      <c r="AD193" s="364">
        <v>0</v>
      </c>
      <c r="AE193" s="364">
        <v>0</v>
      </c>
      <c r="AF193" s="364">
        <v>0</v>
      </c>
      <c r="AG193" s="364">
        <v>0</v>
      </c>
      <c r="AH193" s="364">
        <v>0</v>
      </c>
      <c r="AI193" s="364">
        <v>0</v>
      </c>
      <c r="AJ193" s="364">
        <v>0</v>
      </c>
      <c r="AK193" s="364">
        <v>0</v>
      </c>
      <c r="AL193" s="364">
        <v>0</v>
      </c>
      <c r="AM193" s="364">
        <v>0</v>
      </c>
      <c r="AN193" s="364">
        <v>1</v>
      </c>
      <c r="AO193" s="364">
        <v>0</v>
      </c>
      <c r="AP193" s="364">
        <v>0</v>
      </c>
      <c r="AS193" s="7">
        <v>325199</v>
      </c>
      <c r="AT193" s="7" t="s">
        <v>276</v>
      </c>
      <c r="AU193" s="8">
        <v>3.9233655358727415E-2</v>
      </c>
      <c r="AV193" s="8">
        <v>9.3226826159188685E-3</v>
      </c>
      <c r="AW193" s="8">
        <v>5.430977431770323E-2</v>
      </c>
      <c r="AX193" s="8">
        <v>0.37248078560556452</v>
      </c>
      <c r="AY193" s="8">
        <v>0.14219661387496127</v>
      </c>
      <c r="AZ193" s="8">
        <v>0.44041502671679034</v>
      </c>
      <c r="BA193" s="8">
        <v>0.20745278926608066</v>
      </c>
      <c r="BB193" s="8">
        <v>7.1836343488933863E-2</v>
      </c>
      <c r="BC193" s="8">
        <v>0.26069454194093544</v>
      </c>
      <c r="BD193" s="8">
        <v>5.9592037842241929E-2</v>
      </c>
      <c r="BE193" s="8">
        <v>1.5093068486148387E-2</v>
      </c>
      <c r="BF193" s="8">
        <v>0.10793482039824194</v>
      </c>
      <c r="BG193" s="8">
        <v>8.888542054064516E-2</v>
      </c>
      <c r="BH193" s="8">
        <v>9.8919939453451616E-8</v>
      </c>
      <c r="BI193" s="8">
        <v>1.1429191556137098E-2</v>
      </c>
      <c r="BJ193" s="8">
        <v>1.102866112292419</v>
      </c>
      <c r="BK193" s="8">
        <v>1.2131569423264517</v>
      </c>
      <c r="BL193" s="8">
        <v>0.79804819082451595</v>
      </c>
    </row>
    <row r="194" spans="1:64" x14ac:dyDescent="0.25">
      <c r="A194" s="7">
        <v>325211</v>
      </c>
      <c r="B194" s="7" t="s">
        <v>277</v>
      </c>
      <c r="C194" s="8">
        <f t="shared" si="36"/>
        <v>4.6949665722999995E-2</v>
      </c>
      <c r="D194" s="8">
        <f t="shared" si="37"/>
        <v>1.0570096026136129E-2</v>
      </c>
      <c r="E194" s="8">
        <f t="shared" si="38"/>
        <v>6.6414739352133864E-2</v>
      </c>
      <c r="F194" s="8">
        <f t="shared" si="39"/>
        <v>0.25638498685767741</v>
      </c>
      <c r="G194" s="8">
        <f t="shared" si="40"/>
        <v>0.11146275455148874</v>
      </c>
      <c r="H194" s="8">
        <f t="shared" si="41"/>
        <v>0.43470705591309672</v>
      </c>
      <c r="I194" s="8">
        <f t="shared" si="42"/>
        <v>0.14863302378722584</v>
      </c>
      <c r="J194" s="8">
        <f t="shared" si="43"/>
        <v>5.1559431946574204E-2</v>
      </c>
      <c r="K194" s="8">
        <f t="shared" si="44"/>
        <v>0.22013493544216128</v>
      </c>
      <c r="L194" s="8">
        <f t="shared" si="45"/>
        <v>7.7377282392549998E-2</v>
      </c>
      <c r="M194" s="8">
        <f t="shared" si="46"/>
        <v>1.8827150681345155E-2</v>
      </c>
      <c r="N194" s="8">
        <f t="shared" si="47"/>
        <v>0.14793911577246777</v>
      </c>
      <c r="O194" s="8">
        <f t="shared" si="48"/>
        <v>0.12341505555608062</v>
      </c>
      <c r="P194" s="8">
        <f t="shared" si="49"/>
        <v>1.9638108485829028E-7</v>
      </c>
      <c r="Q194" s="8">
        <f t="shared" si="50"/>
        <v>2.6467633087067753E-2</v>
      </c>
      <c r="R194" s="8">
        <f t="shared" si="51"/>
        <v>1</v>
      </c>
      <c r="S194" s="8">
        <f t="shared" si="52"/>
        <v>1.2057822166770966</v>
      </c>
      <c r="T194" s="8">
        <f t="shared" si="53"/>
        <v>0.82355319762774182</v>
      </c>
      <c r="W194" s="7">
        <v>325211</v>
      </c>
      <c r="X194" s="7" t="s">
        <v>277</v>
      </c>
      <c r="Y194" s="364">
        <v>0</v>
      </c>
      <c r="Z194" s="364">
        <v>0</v>
      </c>
      <c r="AA194" s="364">
        <v>0</v>
      </c>
      <c r="AB194" s="364">
        <v>0</v>
      </c>
      <c r="AC194" s="364">
        <v>0</v>
      </c>
      <c r="AD194" s="364">
        <v>0</v>
      </c>
      <c r="AE194" s="364">
        <v>0</v>
      </c>
      <c r="AF194" s="364">
        <v>0</v>
      </c>
      <c r="AG194" s="364">
        <v>0</v>
      </c>
      <c r="AH194" s="364">
        <v>0</v>
      </c>
      <c r="AI194" s="364">
        <v>0</v>
      </c>
      <c r="AJ194" s="364">
        <v>0</v>
      </c>
      <c r="AK194" s="364">
        <v>0</v>
      </c>
      <c r="AL194" s="364">
        <v>0</v>
      </c>
      <c r="AM194" s="364">
        <v>0</v>
      </c>
      <c r="AN194" s="364">
        <v>1</v>
      </c>
      <c r="AO194" s="364">
        <v>0</v>
      </c>
      <c r="AP194" s="364">
        <v>0</v>
      </c>
      <c r="AS194" s="7">
        <v>325211</v>
      </c>
      <c r="AT194" s="7" t="s">
        <v>277</v>
      </c>
      <c r="AU194" s="8">
        <v>4.6949665722999995E-2</v>
      </c>
      <c r="AV194" s="8">
        <v>1.0570096026136129E-2</v>
      </c>
      <c r="AW194" s="8">
        <v>6.6414739352133864E-2</v>
      </c>
      <c r="AX194" s="8">
        <v>0.25638498685767741</v>
      </c>
      <c r="AY194" s="8">
        <v>0.11146275455148874</v>
      </c>
      <c r="AZ194" s="8">
        <v>0.43470705591309672</v>
      </c>
      <c r="BA194" s="8">
        <v>0.14863302378722584</v>
      </c>
      <c r="BB194" s="8">
        <v>5.1559431946574204E-2</v>
      </c>
      <c r="BC194" s="8">
        <v>0.22013493544216128</v>
      </c>
      <c r="BD194" s="8">
        <v>7.7377282392549998E-2</v>
      </c>
      <c r="BE194" s="8">
        <v>1.8827150681345155E-2</v>
      </c>
      <c r="BF194" s="8">
        <v>0.14793911577246777</v>
      </c>
      <c r="BG194" s="8">
        <v>0.12341505555608062</v>
      </c>
      <c r="BH194" s="8">
        <v>1.9638108485829028E-7</v>
      </c>
      <c r="BI194" s="8">
        <v>2.6467633087067753E-2</v>
      </c>
      <c r="BJ194" s="8">
        <v>1.1239345011012905</v>
      </c>
      <c r="BK194" s="8">
        <v>1.2057822166770966</v>
      </c>
      <c r="BL194" s="8">
        <v>0.82355319762774182</v>
      </c>
    </row>
    <row r="195" spans="1:64" x14ac:dyDescent="0.25">
      <c r="A195" s="7">
        <v>325212</v>
      </c>
      <c r="B195" s="7" t="s">
        <v>278</v>
      </c>
      <c r="C195" s="8">
        <f t="shared" ref="C195:C258" si="54">IF(Y195=0,VLOOKUP(A195,$AS$2:$BL$948,3,FALSE),Y195)</f>
        <v>1.4630181970387098E-2</v>
      </c>
      <c r="D195" s="8">
        <f t="shared" ref="D195:D258" si="55">IF(Z195=0,VLOOKUP(A195,$AS$2:$BL$948,4,FALSE),Z195)</f>
        <v>3.9098636871048387E-3</v>
      </c>
      <c r="E195" s="8">
        <f t="shared" ref="E195:E258" si="56">IF(AA195=0,VLOOKUP(A195,$AS$2:$BL$948,5,FALSE),AA195)</f>
        <v>1.9924065038290324E-2</v>
      </c>
      <c r="F195" s="8">
        <f t="shared" ref="F195:F258" si="57">IF(AB195=0,VLOOKUP($A195,$AS$2:$BL$948,6,FALSE),AB195)</f>
        <v>2.3155091422385487E-2</v>
      </c>
      <c r="G195" s="8">
        <f t="shared" ref="G195:G258" si="58">IF(AC195=0,VLOOKUP($A195,$AS$2:$BL$948,7,FALSE),AC195)</f>
        <v>9.8339405299629045E-3</v>
      </c>
      <c r="H195" s="8">
        <f t="shared" ref="H195:H258" si="59">IF(AD195=0,VLOOKUP($A195,$AS$2:$BL$948,8,FALSE),AD195)</f>
        <v>4.3260409732604838E-2</v>
      </c>
      <c r="I195" s="8">
        <f t="shared" ref="I195:I258" si="60">IF(AE195=0,VLOOKUP($A195,$AS$2:$BL$948,9,FALSE),AE195)</f>
        <v>1.9530563683774191E-2</v>
      </c>
      <c r="J195" s="8">
        <f t="shared" ref="J195:J258" si="61">IF(AF195=0,VLOOKUP($A195,$AS$2:$BL$948,10,FALSE),AF195)</f>
        <v>6.3290117093822585E-3</v>
      </c>
      <c r="K195" s="8">
        <f t="shared" ref="K195:K258" si="62">IF(AG195=0,VLOOKUP($A195,$AS$2:$BL$948,11,FALSE),AG195)</f>
        <v>2.6621579217467745E-2</v>
      </c>
      <c r="L195" s="8">
        <f t="shared" ref="L195:L258" si="63">IF(AH195=0,VLOOKUP($A195,$AS$2:$BL$948,12,FALSE),AH195)</f>
        <v>2.1646290320725806E-2</v>
      </c>
      <c r="M195" s="8">
        <f t="shared" ref="M195:M258" si="64">IF(AI195=0,VLOOKUP($A195,$AS$2:$BL$948,13,FALSE),AI195)</f>
        <v>6.0236955407838699E-3</v>
      </c>
      <c r="N195" s="8">
        <f t="shared" ref="N195:N258" si="65">IF(AJ195=0,VLOOKUP($A195,$AS$2:$BL$948,14,FALSE),AJ195)</f>
        <v>3.4564951173967746E-2</v>
      </c>
      <c r="O195" s="8">
        <f t="shared" ref="O195:O258" si="66">IF(AK195=0,VLOOKUP($A195,$AS$2:$BL$948,15,FALSE),AK195)</f>
        <v>3.4962617310403225E-2</v>
      </c>
      <c r="P195" s="8">
        <f t="shared" ref="P195:P258" si="67">IF(AL195=0,VLOOKUP($A195,$AS$2:$BL$948,16,FALSE),AL195)</f>
        <v>2.5550164945301612E-7</v>
      </c>
      <c r="Q195" s="8">
        <f t="shared" ref="Q195:Q258" si="68">IF(AM195=0,VLOOKUP($A195,$AS$2:$BL$948,17,FALSE),AM195)</f>
        <v>2.0872127589274189E-2</v>
      </c>
      <c r="R195" s="8">
        <f t="shared" ref="R195:R258" si="69">IF(AN195=0,VLOOKUP($A195,$AS$2:$BL$948,18,FALSE),AN195)</f>
        <v>1</v>
      </c>
      <c r="S195" s="8">
        <f t="shared" ref="S195:S258" si="70">IF(AO195=0,VLOOKUP($A195,$AS$2:$BL$948,19,FALSE),AO195)</f>
        <v>0.17302524813661291</v>
      </c>
      <c r="T195" s="8">
        <f t="shared" ref="T195:T258" si="71">IF(AP195=0,VLOOKUP($A195,$AS$2:$BL$948,20,FALSE),AP195)</f>
        <v>0.14925534815903227</v>
      </c>
      <c r="W195" s="7">
        <v>325212</v>
      </c>
      <c r="X195" s="7" t="s">
        <v>278</v>
      </c>
      <c r="Y195" s="364">
        <v>0</v>
      </c>
      <c r="Z195" s="364">
        <v>0</v>
      </c>
      <c r="AA195" s="364">
        <v>0</v>
      </c>
      <c r="AB195" s="364">
        <v>0</v>
      </c>
      <c r="AC195" s="364">
        <v>0</v>
      </c>
      <c r="AD195" s="364">
        <v>0</v>
      </c>
      <c r="AE195" s="364">
        <v>0</v>
      </c>
      <c r="AF195" s="364">
        <v>0</v>
      </c>
      <c r="AG195" s="364">
        <v>0</v>
      </c>
      <c r="AH195" s="364">
        <v>0</v>
      </c>
      <c r="AI195" s="364">
        <v>0</v>
      </c>
      <c r="AJ195" s="364">
        <v>0</v>
      </c>
      <c r="AK195" s="364">
        <v>0</v>
      </c>
      <c r="AL195" s="364">
        <v>0</v>
      </c>
      <c r="AM195" s="364">
        <v>0</v>
      </c>
      <c r="AN195" s="364">
        <v>1</v>
      </c>
      <c r="AO195" s="364">
        <v>0</v>
      </c>
      <c r="AP195" s="364">
        <v>0</v>
      </c>
      <c r="AS195" s="7">
        <v>325212</v>
      </c>
      <c r="AT195" s="7" t="s">
        <v>278</v>
      </c>
      <c r="AU195" s="8">
        <v>1.4630181970387098E-2</v>
      </c>
      <c r="AV195" s="8">
        <v>3.9098636871048387E-3</v>
      </c>
      <c r="AW195" s="8">
        <v>1.9924065038290324E-2</v>
      </c>
      <c r="AX195" s="8">
        <v>2.3155091422385487E-2</v>
      </c>
      <c r="AY195" s="8">
        <v>9.8339405299629045E-3</v>
      </c>
      <c r="AZ195" s="8">
        <v>4.3260409732604838E-2</v>
      </c>
      <c r="BA195" s="8">
        <v>1.9530563683774191E-2</v>
      </c>
      <c r="BB195" s="8">
        <v>6.3290117093822585E-3</v>
      </c>
      <c r="BC195" s="8">
        <v>2.6621579217467745E-2</v>
      </c>
      <c r="BD195" s="8">
        <v>2.1646290320725806E-2</v>
      </c>
      <c r="BE195" s="8">
        <v>6.0236955407838699E-3</v>
      </c>
      <c r="BF195" s="8">
        <v>3.4564951173967746E-2</v>
      </c>
      <c r="BG195" s="8">
        <v>3.4962617310403225E-2</v>
      </c>
      <c r="BH195" s="8">
        <v>2.5550164945301612E-7</v>
      </c>
      <c r="BI195" s="8">
        <v>2.0872127589274189E-2</v>
      </c>
      <c r="BJ195" s="8">
        <v>1.0384641106956449</v>
      </c>
      <c r="BK195" s="8">
        <v>0.17302524813661291</v>
      </c>
      <c r="BL195" s="8">
        <v>0.14925534815903227</v>
      </c>
    </row>
    <row r="196" spans="1:64" x14ac:dyDescent="0.25">
      <c r="A196" s="7">
        <v>325220</v>
      </c>
      <c r="B196" s="7" t="s">
        <v>279</v>
      </c>
      <c r="C196" s="8">
        <f t="shared" si="54"/>
        <v>4.9301431519516133E-3</v>
      </c>
      <c r="D196" s="8">
        <f t="shared" si="55"/>
        <v>1.2438740035064515E-3</v>
      </c>
      <c r="E196" s="8">
        <f t="shared" si="56"/>
        <v>5.9844296355000002E-3</v>
      </c>
      <c r="F196" s="8">
        <f t="shared" si="57"/>
        <v>4.7940469208870963E-3</v>
      </c>
      <c r="G196" s="8">
        <f t="shared" si="58"/>
        <v>1.8730474579129032E-3</v>
      </c>
      <c r="H196" s="8">
        <f t="shared" si="59"/>
        <v>9.240729105161289E-3</v>
      </c>
      <c r="I196" s="8">
        <f t="shared" si="60"/>
        <v>5.6505076098870956E-3</v>
      </c>
      <c r="J196" s="8">
        <f t="shared" si="61"/>
        <v>1.7701011139274194E-3</v>
      </c>
      <c r="K196" s="8">
        <f t="shared" si="62"/>
        <v>8.117301267596775E-3</v>
      </c>
      <c r="L196" s="8">
        <f t="shared" si="63"/>
        <v>6.9250139588709677E-3</v>
      </c>
      <c r="M196" s="8">
        <f t="shared" si="64"/>
        <v>1.8402297744806451E-3</v>
      </c>
      <c r="N196" s="8">
        <f t="shared" si="65"/>
        <v>1.0138508812870968E-2</v>
      </c>
      <c r="O196" s="8">
        <f t="shared" si="66"/>
        <v>1.1644299189032259E-2</v>
      </c>
      <c r="P196" s="8">
        <f t="shared" si="67"/>
        <v>1.1768147237612903E-7</v>
      </c>
      <c r="Q196" s="8">
        <f t="shared" si="68"/>
        <v>7.0715695490645158E-3</v>
      </c>
      <c r="R196" s="8">
        <f t="shared" si="69"/>
        <v>1</v>
      </c>
      <c r="S196" s="8">
        <f t="shared" si="70"/>
        <v>4.8165888000161285E-2</v>
      </c>
      <c r="T196" s="8">
        <f t="shared" si="71"/>
        <v>4.7795974507580649E-2</v>
      </c>
      <c r="W196" s="7">
        <v>325220</v>
      </c>
      <c r="X196" s="7" t="s">
        <v>279</v>
      </c>
      <c r="Y196" s="364">
        <v>0</v>
      </c>
      <c r="Z196" s="364">
        <v>0</v>
      </c>
      <c r="AA196" s="364">
        <v>0</v>
      </c>
      <c r="AB196" s="364">
        <v>0</v>
      </c>
      <c r="AC196" s="364">
        <v>0</v>
      </c>
      <c r="AD196" s="364">
        <v>0</v>
      </c>
      <c r="AE196" s="364">
        <v>0</v>
      </c>
      <c r="AF196" s="364">
        <v>0</v>
      </c>
      <c r="AG196" s="364">
        <v>0</v>
      </c>
      <c r="AH196" s="364">
        <v>0</v>
      </c>
      <c r="AI196" s="364">
        <v>0</v>
      </c>
      <c r="AJ196" s="364">
        <v>0</v>
      </c>
      <c r="AK196" s="364">
        <v>0</v>
      </c>
      <c r="AL196" s="364">
        <v>0</v>
      </c>
      <c r="AM196" s="364">
        <v>0</v>
      </c>
      <c r="AN196" s="364">
        <v>1</v>
      </c>
      <c r="AO196" s="364">
        <v>0</v>
      </c>
      <c r="AP196" s="364">
        <v>0</v>
      </c>
      <c r="AS196" s="7">
        <v>325220</v>
      </c>
      <c r="AT196" s="7" t="s">
        <v>279</v>
      </c>
      <c r="AU196" s="8">
        <v>4.9301431519516133E-3</v>
      </c>
      <c r="AV196" s="8">
        <v>1.2438740035064515E-3</v>
      </c>
      <c r="AW196" s="8">
        <v>5.9844296355000002E-3</v>
      </c>
      <c r="AX196" s="8">
        <v>4.7940469208870963E-3</v>
      </c>
      <c r="AY196" s="8">
        <v>1.8730474579129032E-3</v>
      </c>
      <c r="AZ196" s="8">
        <v>9.240729105161289E-3</v>
      </c>
      <c r="BA196" s="8">
        <v>5.6505076098870956E-3</v>
      </c>
      <c r="BB196" s="8">
        <v>1.7701011139274194E-3</v>
      </c>
      <c r="BC196" s="8">
        <v>8.117301267596775E-3</v>
      </c>
      <c r="BD196" s="8">
        <v>6.9250139588709677E-3</v>
      </c>
      <c r="BE196" s="8">
        <v>1.8402297744806451E-3</v>
      </c>
      <c r="BF196" s="8">
        <v>1.0138508812870968E-2</v>
      </c>
      <c r="BG196" s="8">
        <v>1.1644299189032259E-2</v>
      </c>
      <c r="BH196" s="8">
        <v>1.1768147237612903E-7</v>
      </c>
      <c r="BI196" s="8">
        <v>7.0715695490645158E-3</v>
      </c>
      <c r="BJ196" s="8">
        <v>1.0121584467909677</v>
      </c>
      <c r="BK196" s="8">
        <v>4.8165888000161285E-2</v>
      </c>
      <c r="BL196" s="8">
        <v>4.7795974507580649E-2</v>
      </c>
    </row>
    <row r="197" spans="1:64" x14ac:dyDescent="0.25">
      <c r="A197" s="7">
        <v>325311</v>
      </c>
      <c r="B197" s="7" t="s">
        <v>280</v>
      </c>
      <c r="C197" s="8">
        <f t="shared" si="54"/>
        <v>1.6933258076011291E-2</v>
      </c>
      <c r="D197" s="8">
        <f t="shared" si="55"/>
        <v>4.1726816402887102E-3</v>
      </c>
      <c r="E197" s="8">
        <f t="shared" si="56"/>
        <v>3.7136123244935482E-2</v>
      </c>
      <c r="F197" s="8">
        <f t="shared" si="57"/>
        <v>4.4796337275354835E-2</v>
      </c>
      <c r="G197" s="8">
        <f t="shared" si="58"/>
        <v>1.6739144846601613E-2</v>
      </c>
      <c r="H197" s="8">
        <f t="shared" si="59"/>
        <v>8.3717075079451614E-2</v>
      </c>
      <c r="I197" s="8">
        <f t="shared" si="60"/>
        <v>3.6320954800241931E-2</v>
      </c>
      <c r="J197" s="8">
        <f t="shared" si="61"/>
        <v>1.2114087345530645E-2</v>
      </c>
      <c r="K197" s="8">
        <f t="shared" si="62"/>
        <v>6.2936712073854845E-2</v>
      </c>
      <c r="L197" s="8">
        <f t="shared" si="63"/>
        <v>1.8570281626717741E-2</v>
      </c>
      <c r="M197" s="8">
        <f t="shared" si="64"/>
        <v>4.4146509453387101E-3</v>
      </c>
      <c r="N197" s="8">
        <f t="shared" si="65"/>
        <v>4.8033363977403223E-2</v>
      </c>
      <c r="O197" s="8">
        <f t="shared" si="66"/>
        <v>6.0575232696096763E-2</v>
      </c>
      <c r="P197" s="8">
        <f t="shared" si="67"/>
        <v>2.2850090182346775E-7</v>
      </c>
      <c r="Q197" s="8">
        <f t="shared" si="68"/>
        <v>1.3867304533419354E-2</v>
      </c>
      <c r="R197" s="8">
        <f t="shared" si="69"/>
        <v>1</v>
      </c>
      <c r="S197" s="8">
        <f t="shared" si="70"/>
        <v>0.25815578300790321</v>
      </c>
      <c r="T197" s="8">
        <f t="shared" si="71"/>
        <v>0.22427498002596774</v>
      </c>
      <c r="W197" s="7">
        <v>325311</v>
      </c>
      <c r="X197" s="7" t="s">
        <v>280</v>
      </c>
      <c r="Y197" s="364">
        <v>0</v>
      </c>
      <c r="Z197" s="364">
        <v>0</v>
      </c>
      <c r="AA197" s="364">
        <v>0</v>
      </c>
      <c r="AB197" s="364">
        <v>0</v>
      </c>
      <c r="AC197" s="364">
        <v>0</v>
      </c>
      <c r="AD197" s="364">
        <v>0</v>
      </c>
      <c r="AE197" s="364">
        <v>0</v>
      </c>
      <c r="AF197" s="364">
        <v>0</v>
      </c>
      <c r="AG197" s="364">
        <v>0</v>
      </c>
      <c r="AH197" s="364">
        <v>0</v>
      </c>
      <c r="AI197" s="364">
        <v>0</v>
      </c>
      <c r="AJ197" s="364">
        <v>0</v>
      </c>
      <c r="AK197" s="364">
        <v>0</v>
      </c>
      <c r="AL197" s="364">
        <v>0</v>
      </c>
      <c r="AM197" s="364">
        <v>0</v>
      </c>
      <c r="AN197" s="364">
        <v>1</v>
      </c>
      <c r="AO197" s="364">
        <v>0</v>
      </c>
      <c r="AP197" s="364">
        <v>0</v>
      </c>
      <c r="AS197" s="7">
        <v>325311</v>
      </c>
      <c r="AT197" s="7" t="s">
        <v>280</v>
      </c>
      <c r="AU197" s="8">
        <v>1.6933258076011291E-2</v>
      </c>
      <c r="AV197" s="8">
        <v>4.1726816402887102E-3</v>
      </c>
      <c r="AW197" s="8">
        <v>3.7136123244935482E-2</v>
      </c>
      <c r="AX197" s="8">
        <v>4.4796337275354835E-2</v>
      </c>
      <c r="AY197" s="8">
        <v>1.6739144846601613E-2</v>
      </c>
      <c r="AZ197" s="8">
        <v>8.3717075079451614E-2</v>
      </c>
      <c r="BA197" s="8">
        <v>3.6320954800241931E-2</v>
      </c>
      <c r="BB197" s="8">
        <v>1.2114087345530645E-2</v>
      </c>
      <c r="BC197" s="8">
        <v>6.2936712073854845E-2</v>
      </c>
      <c r="BD197" s="8">
        <v>1.8570281626717741E-2</v>
      </c>
      <c r="BE197" s="8">
        <v>4.4146509453387101E-3</v>
      </c>
      <c r="BF197" s="8">
        <v>4.8033363977403223E-2</v>
      </c>
      <c r="BG197" s="8">
        <v>6.0575232696096763E-2</v>
      </c>
      <c r="BH197" s="8">
        <v>2.2850090182346775E-7</v>
      </c>
      <c r="BI197" s="8">
        <v>1.3867304533419354E-2</v>
      </c>
      <c r="BJ197" s="8">
        <v>1.0582420629611291</v>
      </c>
      <c r="BK197" s="8">
        <v>0.25815578300790321</v>
      </c>
      <c r="BL197" s="8">
        <v>0.22427498002596774</v>
      </c>
    </row>
    <row r="198" spans="1:64" x14ac:dyDescent="0.25">
      <c r="A198" s="7">
        <v>325312</v>
      </c>
      <c r="B198" s="7" t="s">
        <v>281</v>
      </c>
      <c r="C198" s="8">
        <f t="shared" si="54"/>
        <v>0</v>
      </c>
      <c r="D198" s="8">
        <f t="shared" si="55"/>
        <v>0</v>
      </c>
      <c r="E198" s="8">
        <f t="shared" si="56"/>
        <v>0</v>
      </c>
      <c r="F198" s="8">
        <f t="shared" si="57"/>
        <v>0</v>
      </c>
      <c r="G198" s="8">
        <f t="shared" si="58"/>
        <v>0</v>
      </c>
      <c r="H198" s="8">
        <f t="shared" si="59"/>
        <v>0</v>
      </c>
      <c r="I198" s="8">
        <f t="shared" si="60"/>
        <v>0</v>
      </c>
      <c r="J198" s="8">
        <f t="shared" si="61"/>
        <v>0</v>
      </c>
      <c r="K198" s="8">
        <f t="shared" si="62"/>
        <v>0</v>
      </c>
      <c r="L198" s="8">
        <f t="shared" si="63"/>
        <v>0</v>
      </c>
      <c r="M198" s="8">
        <f t="shared" si="64"/>
        <v>0</v>
      </c>
      <c r="N198" s="8">
        <f t="shared" si="65"/>
        <v>0</v>
      </c>
      <c r="O198" s="8">
        <f t="shared" si="66"/>
        <v>0</v>
      </c>
      <c r="P198" s="8">
        <f t="shared" si="67"/>
        <v>0</v>
      </c>
      <c r="Q198" s="8">
        <f t="shared" si="68"/>
        <v>0</v>
      </c>
      <c r="R198" s="8">
        <f t="shared" si="69"/>
        <v>1</v>
      </c>
      <c r="S198" s="8">
        <f t="shared" si="70"/>
        <v>0</v>
      </c>
      <c r="T198" s="8">
        <f t="shared" si="71"/>
        <v>0</v>
      </c>
      <c r="W198" s="7">
        <v>325312</v>
      </c>
      <c r="X198" s="7" t="s">
        <v>281</v>
      </c>
      <c r="Y198" s="364">
        <v>0</v>
      </c>
      <c r="Z198" s="364">
        <v>0</v>
      </c>
      <c r="AA198" s="364">
        <v>0</v>
      </c>
      <c r="AB198" s="364">
        <v>0</v>
      </c>
      <c r="AC198" s="364">
        <v>0</v>
      </c>
      <c r="AD198" s="364">
        <v>0</v>
      </c>
      <c r="AE198" s="364">
        <v>0</v>
      </c>
      <c r="AF198" s="364">
        <v>0</v>
      </c>
      <c r="AG198" s="364">
        <v>0</v>
      </c>
      <c r="AH198" s="364">
        <v>0</v>
      </c>
      <c r="AI198" s="364">
        <v>0</v>
      </c>
      <c r="AJ198" s="364">
        <v>0</v>
      </c>
      <c r="AK198" s="364">
        <v>0</v>
      </c>
      <c r="AL198" s="364">
        <v>0</v>
      </c>
      <c r="AM198" s="364">
        <v>0</v>
      </c>
      <c r="AN198" s="364">
        <v>1</v>
      </c>
      <c r="AO198" s="364">
        <v>0</v>
      </c>
      <c r="AP198" s="364">
        <v>0</v>
      </c>
      <c r="AS198" s="7">
        <v>325312</v>
      </c>
      <c r="AT198" s="7" t="s">
        <v>281</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1</v>
      </c>
      <c r="BK198" s="8">
        <v>0</v>
      </c>
      <c r="BL198" s="8">
        <v>0</v>
      </c>
    </row>
    <row r="199" spans="1:64" x14ac:dyDescent="0.25">
      <c r="A199" s="7">
        <v>325314</v>
      </c>
      <c r="B199" s="7" t="s">
        <v>282</v>
      </c>
      <c r="C199" s="8">
        <f t="shared" si="54"/>
        <v>2.9824680617483872E-2</v>
      </c>
      <c r="D199" s="8">
        <f t="shared" si="55"/>
        <v>7.7746250700080647E-3</v>
      </c>
      <c r="E199" s="8">
        <f t="shared" si="56"/>
        <v>6.077493385946451E-2</v>
      </c>
      <c r="F199" s="8">
        <f t="shared" si="57"/>
        <v>5.0049345766653229E-2</v>
      </c>
      <c r="G199" s="8">
        <f t="shared" si="58"/>
        <v>1.9821291606495161E-2</v>
      </c>
      <c r="H199" s="8">
        <f t="shared" si="59"/>
        <v>9.334420275917743E-2</v>
      </c>
      <c r="I199" s="8">
        <f t="shared" si="60"/>
        <v>6.5513459585241934E-2</v>
      </c>
      <c r="J199" s="8">
        <f t="shared" si="61"/>
        <v>2.2874635546129028E-2</v>
      </c>
      <c r="K199" s="8">
        <f t="shared" si="62"/>
        <v>0.11350527235670968</v>
      </c>
      <c r="L199" s="8">
        <f t="shared" si="63"/>
        <v>3.260101711669354E-2</v>
      </c>
      <c r="M199" s="8">
        <f t="shared" si="64"/>
        <v>8.2267657270741947E-3</v>
      </c>
      <c r="N199" s="8">
        <f t="shared" si="65"/>
        <v>7.65353140645645E-2</v>
      </c>
      <c r="O199" s="8">
        <f t="shared" si="66"/>
        <v>0.10390032979912904</v>
      </c>
      <c r="P199" s="8">
        <f t="shared" si="67"/>
        <v>4.9964245098187094E-7</v>
      </c>
      <c r="Q199" s="8">
        <f t="shared" si="68"/>
        <v>2.3754332307935479E-2</v>
      </c>
      <c r="R199" s="8">
        <f t="shared" si="69"/>
        <v>1</v>
      </c>
      <c r="S199" s="8">
        <f t="shared" si="70"/>
        <v>0.35676161432548387</v>
      </c>
      <c r="T199" s="8">
        <f t="shared" si="71"/>
        <v>0.39544014168161284</v>
      </c>
      <c r="W199" s="7">
        <v>325314</v>
      </c>
      <c r="X199" s="7" t="s">
        <v>282</v>
      </c>
      <c r="Y199" s="364">
        <v>0</v>
      </c>
      <c r="Z199" s="364">
        <v>0</v>
      </c>
      <c r="AA199" s="364">
        <v>0</v>
      </c>
      <c r="AB199" s="364">
        <v>0</v>
      </c>
      <c r="AC199" s="364">
        <v>0</v>
      </c>
      <c r="AD199" s="364">
        <v>0</v>
      </c>
      <c r="AE199" s="364">
        <v>0</v>
      </c>
      <c r="AF199" s="364">
        <v>0</v>
      </c>
      <c r="AG199" s="364">
        <v>0</v>
      </c>
      <c r="AH199" s="364">
        <v>0</v>
      </c>
      <c r="AI199" s="364">
        <v>0</v>
      </c>
      <c r="AJ199" s="364">
        <v>0</v>
      </c>
      <c r="AK199" s="364">
        <v>0</v>
      </c>
      <c r="AL199" s="364">
        <v>0</v>
      </c>
      <c r="AM199" s="364">
        <v>0</v>
      </c>
      <c r="AN199" s="364">
        <v>1</v>
      </c>
      <c r="AO199" s="364">
        <v>0</v>
      </c>
      <c r="AP199" s="364">
        <v>0</v>
      </c>
      <c r="AS199" s="7">
        <v>325314</v>
      </c>
      <c r="AT199" s="7" t="s">
        <v>282</v>
      </c>
      <c r="AU199" s="8">
        <v>2.9824680617483872E-2</v>
      </c>
      <c r="AV199" s="8">
        <v>7.7746250700080647E-3</v>
      </c>
      <c r="AW199" s="8">
        <v>6.077493385946451E-2</v>
      </c>
      <c r="AX199" s="8">
        <v>5.0049345766653229E-2</v>
      </c>
      <c r="AY199" s="8">
        <v>1.9821291606495161E-2</v>
      </c>
      <c r="AZ199" s="8">
        <v>9.334420275917743E-2</v>
      </c>
      <c r="BA199" s="8">
        <v>6.5513459585241934E-2</v>
      </c>
      <c r="BB199" s="8">
        <v>2.2874635546129028E-2</v>
      </c>
      <c r="BC199" s="8">
        <v>0.11350527235670968</v>
      </c>
      <c r="BD199" s="8">
        <v>3.260101711669354E-2</v>
      </c>
      <c r="BE199" s="8">
        <v>8.2267657270741947E-3</v>
      </c>
      <c r="BF199" s="8">
        <v>7.65353140645645E-2</v>
      </c>
      <c r="BG199" s="8">
        <v>0.10390032979912904</v>
      </c>
      <c r="BH199" s="8">
        <v>4.9964245098187094E-7</v>
      </c>
      <c r="BI199" s="8">
        <v>2.3754332307935479E-2</v>
      </c>
      <c r="BJ199" s="8">
        <v>1.0983742395467739</v>
      </c>
      <c r="BK199" s="8">
        <v>0.35676161432548387</v>
      </c>
      <c r="BL199" s="8">
        <v>0.39544014168161284</v>
      </c>
    </row>
    <row r="200" spans="1:64" x14ac:dyDescent="0.25">
      <c r="A200" s="7">
        <v>325315</v>
      </c>
      <c r="B200" s="7" t="s">
        <v>1205</v>
      </c>
      <c r="C200" s="8">
        <f t="shared" si="54"/>
        <v>1.9419015166764513E-2</v>
      </c>
      <c r="D200" s="8">
        <f t="shared" si="55"/>
        <v>5.4205452398258056E-3</v>
      </c>
      <c r="E200" s="8">
        <f t="shared" si="56"/>
        <v>4.2581832703000005E-2</v>
      </c>
      <c r="F200" s="8">
        <f t="shared" si="57"/>
        <v>3.8194927944516129E-2</v>
      </c>
      <c r="G200" s="8">
        <f t="shared" si="58"/>
        <v>1.6486424406993549E-2</v>
      </c>
      <c r="H200" s="8">
        <f t="shared" si="59"/>
        <v>7.606751696514677E-2</v>
      </c>
      <c r="I200" s="8">
        <f t="shared" si="60"/>
        <v>4.1809716563532259E-2</v>
      </c>
      <c r="J200" s="8">
        <f t="shared" si="61"/>
        <v>1.5789909421185484E-2</v>
      </c>
      <c r="K200" s="8">
        <f t="shared" si="62"/>
        <v>7.5128634037387079E-2</v>
      </c>
      <c r="L200" s="8">
        <f t="shared" si="63"/>
        <v>2.1284973060840321E-2</v>
      </c>
      <c r="M200" s="8">
        <f t="shared" si="64"/>
        <v>5.7479157602564508E-3</v>
      </c>
      <c r="N200" s="8">
        <f t="shared" si="65"/>
        <v>5.4096357970467739E-2</v>
      </c>
      <c r="O200" s="8">
        <f t="shared" si="66"/>
        <v>6.9255176637548377E-2</v>
      </c>
      <c r="P200" s="8">
        <f t="shared" si="67"/>
        <v>4.8891360065825809E-7</v>
      </c>
      <c r="Q200" s="8">
        <f t="shared" si="68"/>
        <v>1.607578169614516E-2</v>
      </c>
      <c r="R200" s="8">
        <f t="shared" si="69"/>
        <v>1</v>
      </c>
      <c r="S200" s="8">
        <f t="shared" si="70"/>
        <v>0.25977951447806447</v>
      </c>
      <c r="T200" s="8">
        <f t="shared" si="71"/>
        <v>0.26176051808629031</v>
      </c>
      <c r="W200" s="7">
        <v>325315</v>
      </c>
      <c r="X200" s="7" t="s">
        <v>1205</v>
      </c>
      <c r="Y200" s="364">
        <v>0</v>
      </c>
      <c r="Z200" s="364">
        <v>0</v>
      </c>
      <c r="AA200" s="364">
        <v>0</v>
      </c>
      <c r="AB200" s="364">
        <v>0</v>
      </c>
      <c r="AC200" s="364">
        <v>0</v>
      </c>
      <c r="AD200" s="364">
        <v>0</v>
      </c>
      <c r="AE200" s="364">
        <v>0</v>
      </c>
      <c r="AF200" s="364">
        <v>0</v>
      </c>
      <c r="AG200" s="364">
        <v>0</v>
      </c>
      <c r="AH200" s="364">
        <v>0</v>
      </c>
      <c r="AI200" s="364">
        <v>0</v>
      </c>
      <c r="AJ200" s="364">
        <v>0</v>
      </c>
      <c r="AK200" s="364">
        <v>0</v>
      </c>
      <c r="AL200" s="364">
        <v>0</v>
      </c>
      <c r="AM200" s="364">
        <v>0</v>
      </c>
      <c r="AN200" s="364">
        <v>1</v>
      </c>
      <c r="AO200" s="364">
        <v>0</v>
      </c>
      <c r="AP200" s="364">
        <v>0</v>
      </c>
      <c r="AS200" s="7">
        <v>325315</v>
      </c>
      <c r="AT200" s="7" t="s">
        <v>1205</v>
      </c>
      <c r="AU200" s="8">
        <v>1.9419015166764513E-2</v>
      </c>
      <c r="AV200" s="8">
        <v>5.4205452398258056E-3</v>
      </c>
      <c r="AW200" s="8">
        <v>4.2581832703000005E-2</v>
      </c>
      <c r="AX200" s="8">
        <v>3.8194927944516129E-2</v>
      </c>
      <c r="AY200" s="8">
        <v>1.6486424406993549E-2</v>
      </c>
      <c r="AZ200" s="8">
        <v>7.606751696514677E-2</v>
      </c>
      <c r="BA200" s="8">
        <v>4.1809716563532259E-2</v>
      </c>
      <c r="BB200" s="8">
        <v>1.5789909421185484E-2</v>
      </c>
      <c r="BC200" s="8">
        <v>7.5128634037387079E-2</v>
      </c>
      <c r="BD200" s="8">
        <v>2.1284973060840321E-2</v>
      </c>
      <c r="BE200" s="8">
        <v>5.7479157602564508E-3</v>
      </c>
      <c r="BF200" s="8">
        <v>5.4096357970467739E-2</v>
      </c>
      <c r="BG200" s="8">
        <v>6.9255176637548377E-2</v>
      </c>
      <c r="BH200" s="8">
        <v>4.8891360065825809E-7</v>
      </c>
      <c r="BI200" s="8">
        <v>1.607578169614516E-2</v>
      </c>
      <c r="BJ200" s="8">
        <v>1.0674213931096774</v>
      </c>
      <c r="BK200" s="8">
        <v>0.25977951447806447</v>
      </c>
      <c r="BL200" s="8">
        <v>0.26176051808629031</v>
      </c>
    </row>
    <row r="201" spans="1:64" x14ac:dyDescent="0.25">
      <c r="A201" s="7">
        <v>325320</v>
      </c>
      <c r="B201" s="7" t="s">
        <v>283</v>
      </c>
      <c r="C201" s="8">
        <f t="shared" si="54"/>
        <v>2.0279326223174195E-2</v>
      </c>
      <c r="D201" s="8">
        <f t="shared" si="55"/>
        <v>5.1932449018151621E-3</v>
      </c>
      <c r="E201" s="8">
        <f t="shared" si="56"/>
        <v>5.0735249461661296E-2</v>
      </c>
      <c r="F201" s="8">
        <f t="shared" si="57"/>
        <v>6.2475691887998383E-2</v>
      </c>
      <c r="G201" s="8">
        <f t="shared" si="58"/>
        <v>3.3990676271190325E-2</v>
      </c>
      <c r="H201" s="8">
        <f t="shared" si="59"/>
        <v>0.18677388927106453</v>
      </c>
      <c r="I201" s="8">
        <f t="shared" si="60"/>
        <v>5.1106900739085484E-2</v>
      </c>
      <c r="J201" s="8">
        <f t="shared" si="61"/>
        <v>1.9702284850379032E-2</v>
      </c>
      <c r="K201" s="8">
        <f t="shared" si="62"/>
        <v>0.12047673300030644</v>
      </c>
      <c r="L201" s="8">
        <f t="shared" si="63"/>
        <v>2.160500508549839E-2</v>
      </c>
      <c r="M201" s="8">
        <f t="shared" si="64"/>
        <v>6.0024746902582263E-3</v>
      </c>
      <c r="N201" s="8">
        <f t="shared" si="65"/>
        <v>7.3867987818048403E-2</v>
      </c>
      <c r="O201" s="8">
        <f t="shared" si="66"/>
        <v>9.1908086136387124E-2</v>
      </c>
      <c r="P201" s="8">
        <f t="shared" si="67"/>
        <v>2.721754474842419E-7</v>
      </c>
      <c r="Q201" s="8">
        <f t="shared" si="68"/>
        <v>1.7127939600619355E-2</v>
      </c>
      <c r="R201" s="8">
        <f t="shared" si="69"/>
        <v>1</v>
      </c>
      <c r="S201" s="8">
        <f t="shared" si="70"/>
        <v>0.47678864452693553</v>
      </c>
      <c r="T201" s="8">
        <f t="shared" si="71"/>
        <v>0.38483430568645166</v>
      </c>
      <c r="W201" s="7">
        <v>325320</v>
      </c>
      <c r="X201" s="7" t="s">
        <v>283</v>
      </c>
      <c r="Y201" s="364">
        <v>0</v>
      </c>
      <c r="Z201" s="364">
        <v>0</v>
      </c>
      <c r="AA201" s="364">
        <v>0</v>
      </c>
      <c r="AB201" s="364">
        <v>0</v>
      </c>
      <c r="AC201" s="364">
        <v>0</v>
      </c>
      <c r="AD201" s="364">
        <v>0</v>
      </c>
      <c r="AE201" s="364">
        <v>0</v>
      </c>
      <c r="AF201" s="364">
        <v>0</v>
      </c>
      <c r="AG201" s="364">
        <v>0</v>
      </c>
      <c r="AH201" s="364">
        <v>0</v>
      </c>
      <c r="AI201" s="364">
        <v>0</v>
      </c>
      <c r="AJ201" s="364">
        <v>0</v>
      </c>
      <c r="AK201" s="364">
        <v>0</v>
      </c>
      <c r="AL201" s="364">
        <v>0</v>
      </c>
      <c r="AM201" s="364">
        <v>0</v>
      </c>
      <c r="AN201" s="364">
        <v>1</v>
      </c>
      <c r="AO201" s="364">
        <v>0</v>
      </c>
      <c r="AP201" s="364">
        <v>0</v>
      </c>
      <c r="AS201" s="7">
        <v>325320</v>
      </c>
      <c r="AT201" s="7" t="s">
        <v>283</v>
      </c>
      <c r="AU201" s="8">
        <v>2.0279326223174195E-2</v>
      </c>
      <c r="AV201" s="8">
        <v>5.1932449018151621E-3</v>
      </c>
      <c r="AW201" s="8">
        <v>5.0735249461661296E-2</v>
      </c>
      <c r="AX201" s="8">
        <v>6.2475691887998383E-2</v>
      </c>
      <c r="AY201" s="8">
        <v>3.3990676271190325E-2</v>
      </c>
      <c r="AZ201" s="8">
        <v>0.18677388927106453</v>
      </c>
      <c r="BA201" s="8">
        <v>5.1106900739085484E-2</v>
      </c>
      <c r="BB201" s="8">
        <v>1.9702284850379032E-2</v>
      </c>
      <c r="BC201" s="8">
        <v>0.12047673300030644</v>
      </c>
      <c r="BD201" s="8">
        <v>2.160500508549839E-2</v>
      </c>
      <c r="BE201" s="8">
        <v>6.0024746902582263E-3</v>
      </c>
      <c r="BF201" s="8">
        <v>7.3867987818048403E-2</v>
      </c>
      <c r="BG201" s="8">
        <v>9.1908086136387124E-2</v>
      </c>
      <c r="BH201" s="8">
        <v>2.721754474842419E-7</v>
      </c>
      <c r="BI201" s="8">
        <v>1.7127939600619355E-2</v>
      </c>
      <c r="BJ201" s="8">
        <v>1.0762078205866128</v>
      </c>
      <c r="BK201" s="8">
        <v>0.47678864452693553</v>
      </c>
      <c r="BL201" s="8">
        <v>0.38483430568645166</v>
      </c>
    </row>
    <row r="202" spans="1:64" x14ac:dyDescent="0.25">
      <c r="A202" s="7">
        <v>325411</v>
      </c>
      <c r="B202" s="7" t="s">
        <v>284</v>
      </c>
      <c r="C202" s="8">
        <f t="shared" si="54"/>
        <v>3.8479956202398385E-2</v>
      </c>
      <c r="D202" s="8">
        <f t="shared" si="55"/>
        <v>1.035695030213968E-2</v>
      </c>
      <c r="E202" s="8">
        <f t="shared" si="56"/>
        <v>8.602778887548386E-2</v>
      </c>
      <c r="F202" s="8">
        <f t="shared" si="57"/>
        <v>7.6327946636143548E-2</v>
      </c>
      <c r="G202" s="8">
        <f t="shared" si="58"/>
        <v>2.7878165002022583E-2</v>
      </c>
      <c r="H202" s="8">
        <f t="shared" si="59"/>
        <v>0.14848040889578062</v>
      </c>
      <c r="I202" s="8">
        <f t="shared" si="60"/>
        <v>5.164212744485E-2</v>
      </c>
      <c r="J202" s="8">
        <f t="shared" si="61"/>
        <v>1.6173596321679036E-2</v>
      </c>
      <c r="K202" s="8">
        <f t="shared" si="62"/>
        <v>8.8898857517520954E-2</v>
      </c>
      <c r="L202" s="8">
        <f t="shared" si="63"/>
        <v>4.2386750416977419E-2</v>
      </c>
      <c r="M202" s="8">
        <f t="shared" si="64"/>
        <v>1.115818092960871E-2</v>
      </c>
      <c r="N202" s="8">
        <f t="shared" si="65"/>
        <v>0.11104085191261291</v>
      </c>
      <c r="O202" s="8">
        <f t="shared" si="66"/>
        <v>0.19206654194556447</v>
      </c>
      <c r="P202" s="8">
        <f t="shared" si="67"/>
        <v>1.2111584616324193E-6</v>
      </c>
      <c r="Q202" s="8">
        <f t="shared" si="68"/>
        <v>8.7553195821064494E-2</v>
      </c>
      <c r="R202" s="8">
        <f t="shared" si="69"/>
        <v>1</v>
      </c>
      <c r="S202" s="8">
        <f t="shared" si="70"/>
        <v>0.62365426246919353</v>
      </c>
      <c r="T202" s="8">
        <f t="shared" si="71"/>
        <v>0.52768071031612895</v>
      </c>
      <c r="W202" s="7">
        <v>325411</v>
      </c>
      <c r="X202" s="7" t="s">
        <v>284</v>
      </c>
      <c r="Y202" s="364">
        <v>0</v>
      </c>
      <c r="Z202" s="364">
        <v>0</v>
      </c>
      <c r="AA202" s="364">
        <v>0</v>
      </c>
      <c r="AB202" s="364">
        <v>0</v>
      </c>
      <c r="AC202" s="364">
        <v>0</v>
      </c>
      <c r="AD202" s="364">
        <v>0</v>
      </c>
      <c r="AE202" s="364">
        <v>0</v>
      </c>
      <c r="AF202" s="364">
        <v>0</v>
      </c>
      <c r="AG202" s="364">
        <v>0</v>
      </c>
      <c r="AH202" s="364">
        <v>0</v>
      </c>
      <c r="AI202" s="364">
        <v>0</v>
      </c>
      <c r="AJ202" s="364">
        <v>0</v>
      </c>
      <c r="AK202" s="364">
        <v>0</v>
      </c>
      <c r="AL202" s="364">
        <v>0</v>
      </c>
      <c r="AM202" s="364">
        <v>0</v>
      </c>
      <c r="AN202" s="364">
        <v>1</v>
      </c>
      <c r="AO202" s="364">
        <v>0</v>
      </c>
      <c r="AP202" s="364">
        <v>0</v>
      </c>
      <c r="AS202" s="7">
        <v>325411</v>
      </c>
      <c r="AT202" s="7" t="s">
        <v>284</v>
      </c>
      <c r="AU202" s="8">
        <v>3.8479956202398385E-2</v>
      </c>
      <c r="AV202" s="8">
        <v>1.035695030213968E-2</v>
      </c>
      <c r="AW202" s="8">
        <v>8.602778887548386E-2</v>
      </c>
      <c r="AX202" s="8">
        <v>7.6327946636143548E-2</v>
      </c>
      <c r="AY202" s="8">
        <v>2.7878165002022583E-2</v>
      </c>
      <c r="AZ202" s="8">
        <v>0.14848040889578062</v>
      </c>
      <c r="BA202" s="8">
        <v>5.164212744485E-2</v>
      </c>
      <c r="BB202" s="8">
        <v>1.6173596321679036E-2</v>
      </c>
      <c r="BC202" s="8">
        <v>8.8898857517520954E-2</v>
      </c>
      <c r="BD202" s="8">
        <v>4.2386750416977419E-2</v>
      </c>
      <c r="BE202" s="8">
        <v>1.115818092960871E-2</v>
      </c>
      <c r="BF202" s="8">
        <v>0.11104085191261291</v>
      </c>
      <c r="BG202" s="8">
        <v>0.19206654194556447</v>
      </c>
      <c r="BH202" s="8">
        <v>1.2111584616324193E-6</v>
      </c>
      <c r="BI202" s="8">
        <v>8.7553195821064494E-2</v>
      </c>
      <c r="BJ202" s="8">
        <v>1.1348646953800001</v>
      </c>
      <c r="BK202" s="8">
        <v>0.62365426246919353</v>
      </c>
      <c r="BL202" s="8">
        <v>0.52768071031612895</v>
      </c>
    </row>
    <row r="203" spans="1:64" x14ac:dyDescent="0.25">
      <c r="A203" s="7">
        <v>325412</v>
      </c>
      <c r="B203" s="7" t="s">
        <v>285</v>
      </c>
      <c r="C203" s="8">
        <f t="shared" si="54"/>
        <v>3.3553403917845157E-2</v>
      </c>
      <c r="D203" s="8">
        <f t="shared" si="55"/>
        <v>8.4772373236395148E-3</v>
      </c>
      <c r="E203" s="8">
        <f t="shared" si="56"/>
        <v>0.16985706864487096</v>
      </c>
      <c r="F203" s="8">
        <f t="shared" si="57"/>
        <v>0.13376740179900806</v>
      </c>
      <c r="G203" s="8">
        <f t="shared" si="58"/>
        <v>4.5823729659772584E-2</v>
      </c>
      <c r="H203" s="8">
        <f t="shared" si="59"/>
        <v>0.42034278242809686</v>
      </c>
      <c r="I203" s="8">
        <f t="shared" si="60"/>
        <v>7.9771711909772586E-2</v>
      </c>
      <c r="J203" s="8">
        <f t="shared" si="61"/>
        <v>2.1930265980779354E-2</v>
      </c>
      <c r="K203" s="8">
        <f t="shared" si="62"/>
        <v>0.2342053016050645</v>
      </c>
      <c r="L203" s="8">
        <f t="shared" si="63"/>
        <v>3.025340829283225E-2</v>
      </c>
      <c r="M203" s="8">
        <f t="shared" si="64"/>
        <v>7.3512383822111286E-3</v>
      </c>
      <c r="N203" s="8">
        <f t="shared" si="65"/>
        <v>0.18515954602933871</v>
      </c>
      <c r="O203" s="8">
        <f t="shared" si="66"/>
        <v>0.39462747600749981</v>
      </c>
      <c r="P203" s="8">
        <f t="shared" si="67"/>
        <v>7.6550454289461288E-7</v>
      </c>
      <c r="Q203" s="8">
        <f t="shared" si="68"/>
        <v>8.7423367716693595E-2</v>
      </c>
      <c r="R203" s="8">
        <f t="shared" si="69"/>
        <v>1</v>
      </c>
      <c r="S203" s="8">
        <f t="shared" si="70"/>
        <v>1.212837139693387</v>
      </c>
      <c r="T203" s="8">
        <f t="shared" si="71"/>
        <v>0.94881373110838707</v>
      </c>
      <c r="W203" s="7">
        <v>325412</v>
      </c>
      <c r="X203" s="7" t="s">
        <v>285</v>
      </c>
      <c r="Y203" s="364">
        <v>0</v>
      </c>
      <c r="Z203" s="364">
        <v>0</v>
      </c>
      <c r="AA203" s="364">
        <v>0</v>
      </c>
      <c r="AB203" s="364">
        <v>0</v>
      </c>
      <c r="AC203" s="364">
        <v>0</v>
      </c>
      <c r="AD203" s="364">
        <v>0</v>
      </c>
      <c r="AE203" s="364">
        <v>0</v>
      </c>
      <c r="AF203" s="364">
        <v>0</v>
      </c>
      <c r="AG203" s="364">
        <v>0</v>
      </c>
      <c r="AH203" s="364">
        <v>0</v>
      </c>
      <c r="AI203" s="364">
        <v>0</v>
      </c>
      <c r="AJ203" s="364">
        <v>0</v>
      </c>
      <c r="AK203" s="364">
        <v>0</v>
      </c>
      <c r="AL203" s="364">
        <v>0</v>
      </c>
      <c r="AM203" s="364">
        <v>0</v>
      </c>
      <c r="AN203" s="364">
        <v>1</v>
      </c>
      <c r="AO203" s="364">
        <v>0</v>
      </c>
      <c r="AP203" s="364">
        <v>0</v>
      </c>
      <c r="AS203" s="7">
        <v>325412</v>
      </c>
      <c r="AT203" s="7" t="s">
        <v>285</v>
      </c>
      <c r="AU203" s="8">
        <v>3.3553403917845157E-2</v>
      </c>
      <c r="AV203" s="8">
        <v>8.4772373236395148E-3</v>
      </c>
      <c r="AW203" s="8">
        <v>0.16985706864487096</v>
      </c>
      <c r="AX203" s="8">
        <v>0.13376740179900806</v>
      </c>
      <c r="AY203" s="8">
        <v>4.5823729659772584E-2</v>
      </c>
      <c r="AZ203" s="8">
        <v>0.42034278242809686</v>
      </c>
      <c r="BA203" s="8">
        <v>7.9771711909772586E-2</v>
      </c>
      <c r="BB203" s="8">
        <v>2.1930265980779354E-2</v>
      </c>
      <c r="BC203" s="8">
        <v>0.2342053016050645</v>
      </c>
      <c r="BD203" s="8">
        <v>3.025340829283225E-2</v>
      </c>
      <c r="BE203" s="8">
        <v>7.3512383822111286E-3</v>
      </c>
      <c r="BF203" s="8">
        <v>0.18515954602933871</v>
      </c>
      <c r="BG203" s="8">
        <v>0.39462747600749981</v>
      </c>
      <c r="BH203" s="8">
        <v>7.6550454289461288E-7</v>
      </c>
      <c r="BI203" s="8">
        <v>8.7423367716693595E-2</v>
      </c>
      <c r="BJ203" s="8">
        <v>1.2118893227895167</v>
      </c>
      <c r="BK203" s="8">
        <v>1.212837139693387</v>
      </c>
      <c r="BL203" s="8">
        <v>0.94881373110838707</v>
      </c>
    </row>
    <row r="204" spans="1:64" x14ac:dyDescent="0.25">
      <c r="A204" s="7">
        <v>325413</v>
      </c>
      <c r="B204" s="7" t="s">
        <v>286</v>
      </c>
      <c r="C204" s="8">
        <f t="shared" si="54"/>
        <v>1.8550330273490324E-2</v>
      </c>
      <c r="D204" s="8">
        <f t="shared" si="55"/>
        <v>5.6534831425516137E-3</v>
      </c>
      <c r="E204" s="8">
        <f t="shared" si="56"/>
        <v>5.3172081163564519E-2</v>
      </c>
      <c r="F204" s="8">
        <f t="shared" si="57"/>
        <v>3.8931933086403227E-2</v>
      </c>
      <c r="G204" s="8">
        <f t="shared" si="58"/>
        <v>1.6991365182159678E-2</v>
      </c>
      <c r="H204" s="8">
        <f t="shared" si="59"/>
        <v>0.10478180751446775</v>
      </c>
      <c r="I204" s="8">
        <f t="shared" si="60"/>
        <v>3.2565293504758064E-2</v>
      </c>
      <c r="J204" s="8">
        <f t="shared" si="61"/>
        <v>1.2642781808374194E-2</v>
      </c>
      <c r="K204" s="8">
        <f t="shared" si="62"/>
        <v>7.4670168477693546E-2</v>
      </c>
      <c r="L204" s="8">
        <f t="shared" si="63"/>
        <v>1.8424684015188712E-2</v>
      </c>
      <c r="M204" s="8">
        <f t="shared" si="64"/>
        <v>5.5700428659338714E-3</v>
      </c>
      <c r="N204" s="8">
        <f t="shared" si="65"/>
        <v>6.229264886832258E-2</v>
      </c>
      <c r="O204" s="8">
        <f t="shared" si="66"/>
        <v>9.2647926519564522E-2</v>
      </c>
      <c r="P204" s="8">
        <f t="shared" si="67"/>
        <v>2.9822145448806458E-7</v>
      </c>
      <c r="Q204" s="8">
        <f t="shared" si="68"/>
        <v>2.6952024803032264E-2</v>
      </c>
      <c r="R204" s="8">
        <f t="shared" si="69"/>
        <v>1</v>
      </c>
      <c r="S204" s="8">
        <f t="shared" si="70"/>
        <v>0.32199381546048395</v>
      </c>
      <c r="T204" s="8">
        <f t="shared" si="71"/>
        <v>0.28116856637161292</v>
      </c>
      <c r="W204" s="7">
        <v>325413</v>
      </c>
      <c r="X204" s="7" t="s">
        <v>286</v>
      </c>
      <c r="Y204" s="364">
        <v>0</v>
      </c>
      <c r="Z204" s="364">
        <v>0</v>
      </c>
      <c r="AA204" s="364">
        <v>0</v>
      </c>
      <c r="AB204" s="364">
        <v>0</v>
      </c>
      <c r="AC204" s="364">
        <v>0</v>
      </c>
      <c r="AD204" s="364">
        <v>0</v>
      </c>
      <c r="AE204" s="364">
        <v>0</v>
      </c>
      <c r="AF204" s="364">
        <v>0</v>
      </c>
      <c r="AG204" s="364">
        <v>0</v>
      </c>
      <c r="AH204" s="364">
        <v>0</v>
      </c>
      <c r="AI204" s="364">
        <v>0</v>
      </c>
      <c r="AJ204" s="364">
        <v>0</v>
      </c>
      <c r="AK204" s="364">
        <v>0</v>
      </c>
      <c r="AL204" s="364">
        <v>0</v>
      </c>
      <c r="AM204" s="364">
        <v>0</v>
      </c>
      <c r="AN204" s="364">
        <v>1</v>
      </c>
      <c r="AO204" s="364">
        <v>0</v>
      </c>
      <c r="AP204" s="364">
        <v>0</v>
      </c>
      <c r="AS204" s="7">
        <v>325413</v>
      </c>
      <c r="AT204" s="7" t="s">
        <v>286</v>
      </c>
      <c r="AU204" s="8">
        <v>1.8550330273490324E-2</v>
      </c>
      <c r="AV204" s="8">
        <v>5.6534831425516137E-3</v>
      </c>
      <c r="AW204" s="8">
        <v>5.3172081163564519E-2</v>
      </c>
      <c r="AX204" s="8">
        <v>3.8931933086403227E-2</v>
      </c>
      <c r="AY204" s="8">
        <v>1.6991365182159678E-2</v>
      </c>
      <c r="AZ204" s="8">
        <v>0.10478180751446775</v>
      </c>
      <c r="BA204" s="8">
        <v>3.2565293504758064E-2</v>
      </c>
      <c r="BB204" s="8">
        <v>1.2642781808374194E-2</v>
      </c>
      <c r="BC204" s="8">
        <v>7.4670168477693546E-2</v>
      </c>
      <c r="BD204" s="8">
        <v>1.8424684015188712E-2</v>
      </c>
      <c r="BE204" s="8">
        <v>5.5700428659338714E-3</v>
      </c>
      <c r="BF204" s="8">
        <v>6.229264886832258E-2</v>
      </c>
      <c r="BG204" s="8">
        <v>9.2647926519564522E-2</v>
      </c>
      <c r="BH204" s="8">
        <v>2.9822145448806458E-7</v>
      </c>
      <c r="BI204" s="8">
        <v>2.6952024803032264E-2</v>
      </c>
      <c r="BJ204" s="8">
        <v>1.0773775074832257</v>
      </c>
      <c r="BK204" s="8">
        <v>0.32199381546048395</v>
      </c>
      <c r="BL204" s="8">
        <v>0.28116856637161292</v>
      </c>
    </row>
    <row r="205" spans="1:64" x14ac:dyDescent="0.25">
      <c r="A205" s="7">
        <v>325414</v>
      </c>
      <c r="B205" s="7" t="s">
        <v>287</v>
      </c>
      <c r="C205" s="8">
        <f t="shared" si="54"/>
        <v>2.0451461084627417E-2</v>
      </c>
      <c r="D205" s="8">
        <f t="shared" si="55"/>
        <v>5.5415122457632259E-3</v>
      </c>
      <c r="E205" s="8">
        <f t="shared" si="56"/>
        <v>8.5796111431346772E-2</v>
      </c>
      <c r="F205" s="8">
        <f t="shared" si="57"/>
        <v>0.1125946424936129</v>
      </c>
      <c r="G205" s="8">
        <f t="shared" si="58"/>
        <v>4.9958898965558059E-2</v>
      </c>
      <c r="H205" s="8">
        <f t="shared" si="59"/>
        <v>0.41814664038122579</v>
      </c>
      <c r="I205" s="8">
        <f t="shared" si="60"/>
        <v>4.8288112723096771E-2</v>
      </c>
      <c r="J205" s="8">
        <f t="shared" si="61"/>
        <v>1.8378044174598391E-2</v>
      </c>
      <c r="K205" s="8">
        <f t="shared" si="62"/>
        <v>0.15812357197403223</v>
      </c>
      <c r="L205" s="8">
        <f t="shared" si="63"/>
        <v>1.7827273996996774E-2</v>
      </c>
      <c r="M205" s="8">
        <f t="shared" si="64"/>
        <v>4.781510484990645E-3</v>
      </c>
      <c r="N205" s="8">
        <f t="shared" si="65"/>
        <v>9.1703392456467719E-2</v>
      </c>
      <c r="O205" s="8">
        <f t="shared" si="66"/>
        <v>0.16850700566596777</v>
      </c>
      <c r="P205" s="8">
        <f t="shared" si="67"/>
        <v>1.8665922036433871E-7</v>
      </c>
      <c r="Q205" s="8">
        <f t="shared" si="68"/>
        <v>2.8819782146290329E-2</v>
      </c>
      <c r="R205" s="8">
        <f t="shared" si="69"/>
        <v>1</v>
      </c>
      <c r="S205" s="8">
        <f t="shared" si="70"/>
        <v>0.83876308506596786</v>
      </c>
      <c r="T205" s="8">
        <f t="shared" si="71"/>
        <v>0.48285585790419355</v>
      </c>
      <c r="W205" s="7">
        <v>325414</v>
      </c>
      <c r="X205" s="7" t="s">
        <v>287</v>
      </c>
      <c r="Y205" s="364">
        <v>0</v>
      </c>
      <c r="Z205" s="364">
        <v>0</v>
      </c>
      <c r="AA205" s="364">
        <v>0</v>
      </c>
      <c r="AB205" s="364">
        <v>0</v>
      </c>
      <c r="AC205" s="364">
        <v>0</v>
      </c>
      <c r="AD205" s="364">
        <v>0</v>
      </c>
      <c r="AE205" s="364">
        <v>0</v>
      </c>
      <c r="AF205" s="364">
        <v>0</v>
      </c>
      <c r="AG205" s="364">
        <v>0</v>
      </c>
      <c r="AH205" s="364">
        <v>0</v>
      </c>
      <c r="AI205" s="364">
        <v>0</v>
      </c>
      <c r="AJ205" s="364">
        <v>0</v>
      </c>
      <c r="AK205" s="364">
        <v>0</v>
      </c>
      <c r="AL205" s="364">
        <v>0</v>
      </c>
      <c r="AM205" s="364">
        <v>0</v>
      </c>
      <c r="AN205" s="364">
        <v>1</v>
      </c>
      <c r="AO205" s="364">
        <v>0</v>
      </c>
      <c r="AP205" s="364">
        <v>0</v>
      </c>
      <c r="AS205" s="7">
        <v>325414</v>
      </c>
      <c r="AT205" s="7" t="s">
        <v>287</v>
      </c>
      <c r="AU205" s="8">
        <v>2.0451461084627417E-2</v>
      </c>
      <c r="AV205" s="8">
        <v>5.5415122457632259E-3</v>
      </c>
      <c r="AW205" s="8">
        <v>8.5796111431346772E-2</v>
      </c>
      <c r="AX205" s="8">
        <v>0.1125946424936129</v>
      </c>
      <c r="AY205" s="8">
        <v>4.9958898965558059E-2</v>
      </c>
      <c r="AZ205" s="8">
        <v>0.41814664038122579</v>
      </c>
      <c r="BA205" s="8">
        <v>4.8288112723096771E-2</v>
      </c>
      <c r="BB205" s="8">
        <v>1.8378044174598391E-2</v>
      </c>
      <c r="BC205" s="8">
        <v>0.15812357197403223</v>
      </c>
      <c r="BD205" s="8">
        <v>1.7827273996996774E-2</v>
      </c>
      <c r="BE205" s="8">
        <v>4.781510484990645E-3</v>
      </c>
      <c r="BF205" s="8">
        <v>9.1703392456467719E-2</v>
      </c>
      <c r="BG205" s="8">
        <v>0.16850700566596777</v>
      </c>
      <c r="BH205" s="8">
        <v>1.8665922036433871E-7</v>
      </c>
      <c r="BI205" s="8">
        <v>2.8819782146290329E-2</v>
      </c>
      <c r="BJ205" s="8">
        <v>1.1117890847617742</v>
      </c>
      <c r="BK205" s="8">
        <v>0.83876308506596786</v>
      </c>
      <c r="BL205" s="8">
        <v>0.48285585790419355</v>
      </c>
    </row>
    <row r="206" spans="1:64" x14ac:dyDescent="0.25">
      <c r="A206" s="7">
        <v>325510</v>
      </c>
      <c r="B206" s="7" t="s">
        <v>288</v>
      </c>
      <c r="C206" s="8">
        <f t="shared" si="54"/>
        <v>4.8964256405427398E-2</v>
      </c>
      <c r="D206" s="8">
        <f t="shared" si="55"/>
        <v>1.1020537542005323E-2</v>
      </c>
      <c r="E206" s="8">
        <f t="shared" si="56"/>
        <v>0.10739769640880643</v>
      </c>
      <c r="F206" s="8">
        <f t="shared" si="57"/>
        <v>9.9963321796216156E-2</v>
      </c>
      <c r="G206" s="8">
        <f t="shared" si="58"/>
        <v>4.0354375183432274E-2</v>
      </c>
      <c r="H206" s="8">
        <f t="shared" si="59"/>
        <v>0.22243939170650004</v>
      </c>
      <c r="I206" s="8">
        <f t="shared" si="60"/>
        <v>0.10142868482596289</v>
      </c>
      <c r="J206" s="8">
        <f t="shared" si="61"/>
        <v>2.9946609472061285E-2</v>
      </c>
      <c r="K206" s="8">
        <f t="shared" si="62"/>
        <v>0.1809208690897097</v>
      </c>
      <c r="L206" s="8">
        <f t="shared" si="63"/>
        <v>5.6133402917416121E-2</v>
      </c>
      <c r="M206" s="8">
        <f t="shared" si="64"/>
        <v>1.3452122442354997E-2</v>
      </c>
      <c r="N206" s="8">
        <f t="shared" si="65"/>
        <v>0.16703019514761291</v>
      </c>
      <c r="O206" s="8">
        <f t="shared" si="66"/>
        <v>0.24500755303270952</v>
      </c>
      <c r="P206" s="8">
        <f t="shared" si="67"/>
        <v>9.5587689625720989E-7</v>
      </c>
      <c r="Q206" s="8">
        <f t="shared" si="68"/>
        <v>6.6420009860354831E-2</v>
      </c>
      <c r="R206" s="8">
        <f t="shared" si="69"/>
        <v>1</v>
      </c>
      <c r="S206" s="8">
        <f t="shared" si="70"/>
        <v>0.91114579836370968</v>
      </c>
      <c r="T206" s="8">
        <f t="shared" si="71"/>
        <v>0.86068164725887109</v>
      </c>
      <c r="W206" s="7">
        <v>325510</v>
      </c>
      <c r="X206" s="7" t="s">
        <v>288</v>
      </c>
      <c r="Y206" s="364">
        <v>0</v>
      </c>
      <c r="Z206" s="364">
        <v>0</v>
      </c>
      <c r="AA206" s="364">
        <v>0</v>
      </c>
      <c r="AB206" s="364">
        <v>0</v>
      </c>
      <c r="AC206" s="364">
        <v>0</v>
      </c>
      <c r="AD206" s="364">
        <v>0</v>
      </c>
      <c r="AE206" s="364">
        <v>0</v>
      </c>
      <c r="AF206" s="364">
        <v>0</v>
      </c>
      <c r="AG206" s="364">
        <v>0</v>
      </c>
      <c r="AH206" s="364">
        <v>0</v>
      </c>
      <c r="AI206" s="364">
        <v>0</v>
      </c>
      <c r="AJ206" s="364">
        <v>0</v>
      </c>
      <c r="AK206" s="364">
        <v>0</v>
      </c>
      <c r="AL206" s="364">
        <v>0</v>
      </c>
      <c r="AM206" s="364">
        <v>0</v>
      </c>
      <c r="AN206" s="364">
        <v>1</v>
      </c>
      <c r="AO206" s="364">
        <v>0</v>
      </c>
      <c r="AP206" s="364">
        <v>0</v>
      </c>
      <c r="AS206" s="7">
        <v>325510</v>
      </c>
      <c r="AT206" s="7" t="s">
        <v>288</v>
      </c>
      <c r="AU206" s="8">
        <v>4.8964256405427398E-2</v>
      </c>
      <c r="AV206" s="8">
        <v>1.1020537542005323E-2</v>
      </c>
      <c r="AW206" s="8">
        <v>0.10739769640880643</v>
      </c>
      <c r="AX206" s="8">
        <v>9.9963321796216156E-2</v>
      </c>
      <c r="AY206" s="8">
        <v>4.0354375183432274E-2</v>
      </c>
      <c r="AZ206" s="8">
        <v>0.22243939170650004</v>
      </c>
      <c r="BA206" s="8">
        <v>0.10142868482596289</v>
      </c>
      <c r="BB206" s="8">
        <v>2.9946609472061285E-2</v>
      </c>
      <c r="BC206" s="8">
        <v>0.1809208690897097</v>
      </c>
      <c r="BD206" s="8">
        <v>5.6133402917416121E-2</v>
      </c>
      <c r="BE206" s="8">
        <v>1.3452122442354997E-2</v>
      </c>
      <c r="BF206" s="8">
        <v>0.16703019514761291</v>
      </c>
      <c r="BG206" s="8">
        <v>0.24500755303270952</v>
      </c>
      <c r="BH206" s="8">
        <v>9.5587689625720989E-7</v>
      </c>
      <c r="BI206" s="8">
        <v>6.6420009860354831E-2</v>
      </c>
      <c r="BJ206" s="8">
        <v>1.1673857161625809</v>
      </c>
      <c r="BK206" s="8">
        <v>0.91114579836370968</v>
      </c>
      <c r="BL206" s="8">
        <v>0.86068164725887109</v>
      </c>
    </row>
    <row r="207" spans="1:64" x14ac:dyDescent="0.25">
      <c r="A207" s="7">
        <v>325520</v>
      </c>
      <c r="B207" s="7" t="s">
        <v>289</v>
      </c>
      <c r="C207" s="8">
        <f t="shared" si="54"/>
        <v>3.4316709501901618E-2</v>
      </c>
      <c r="D207" s="8">
        <f t="shared" si="55"/>
        <v>9.0091947257677409E-3</v>
      </c>
      <c r="E207" s="8">
        <f t="shared" si="56"/>
        <v>7.4714463089887093E-2</v>
      </c>
      <c r="F207" s="8">
        <f t="shared" si="57"/>
        <v>8.1910537971548403E-2</v>
      </c>
      <c r="G207" s="8">
        <f t="shared" si="58"/>
        <v>3.6887401228658058E-2</v>
      </c>
      <c r="H207" s="8">
        <f t="shared" si="59"/>
        <v>0.18515967061317903</v>
      </c>
      <c r="I207" s="8">
        <f t="shared" si="60"/>
        <v>6.9009607753580657E-2</v>
      </c>
      <c r="J207" s="8">
        <f t="shared" si="61"/>
        <v>2.3606072229787094E-2</v>
      </c>
      <c r="K207" s="8">
        <f t="shared" si="62"/>
        <v>0.12886022373232256</v>
      </c>
      <c r="L207" s="8">
        <f t="shared" si="63"/>
        <v>3.8292798161969357E-2</v>
      </c>
      <c r="M207" s="8">
        <f t="shared" si="64"/>
        <v>1.0644126706680645E-2</v>
      </c>
      <c r="N207" s="8">
        <f t="shared" si="65"/>
        <v>0.10894768444688709</v>
      </c>
      <c r="O207" s="8">
        <f t="shared" si="66"/>
        <v>0.14304952738287099</v>
      </c>
      <c r="P207" s="8">
        <f t="shared" si="67"/>
        <v>6.8322017622938722E-7</v>
      </c>
      <c r="Q207" s="8">
        <f t="shared" si="68"/>
        <v>3.9851421048064509E-2</v>
      </c>
      <c r="R207" s="8">
        <f t="shared" si="69"/>
        <v>1</v>
      </c>
      <c r="S207" s="8">
        <f t="shared" si="70"/>
        <v>0.61040922271677445</v>
      </c>
      <c r="T207" s="8">
        <f t="shared" si="71"/>
        <v>0.52792751661854831</v>
      </c>
      <c r="W207" s="7">
        <v>325520</v>
      </c>
      <c r="X207" s="7" t="s">
        <v>289</v>
      </c>
      <c r="Y207" s="364">
        <v>0</v>
      </c>
      <c r="Z207" s="364">
        <v>0</v>
      </c>
      <c r="AA207" s="364">
        <v>0</v>
      </c>
      <c r="AB207" s="364">
        <v>0</v>
      </c>
      <c r="AC207" s="364">
        <v>0</v>
      </c>
      <c r="AD207" s="364">
        <v>0</v>
      </c>
      <c r="AE207" s="364">
        <v>0</v>
      </c>
      <c r="AF207" s="364">
        <v>0</v>
      </c>
      <c r="AG207" s="364">
        <v>0</v>
      </c>
      <c r="AH207" s="364">
        <v>0</v>
      </c>
      <c r="AI207" s="364">
        <v>0</v>
      </c>
      <c r="AJ207" s="364">
        <v>0</v>
      </c>
      <c r="AK207" s="364">
        <v>0</v>
      </c>
      <c r="AL207" s="364">
        <v>0</v>
      </c>
      <c r="AM207" s="364">
        <v>0</v>
      </c>
      <c r="AN207" s="364">
        <v>1</v>
      </c>
      <c r="AO207" s="364">
        <v>0</v>
      </c>
      <c r="AP207" s="364">
        <v>0</v>
      </c>
      <c r="AS207" s="7">
        <v>325520</v>
      </c>
      <c r="AT207" s="7" t="s">
        <v>289</v>
      </c>
      <c r="AU207" s="8">
        <v>3.4316709501901618E-2</v>
      </c>
      <c r="AV207" s="8">
        <v>9.0091947257677409E-3</v>
      </c>
      <c r="AW207" s="8">
        <v>7.4714463089887093E-2</v>
      </c>
      <c r="AX207" s="8">
        <v>8.1910537971548403E-2</v>
      </c>
      <c r="AY207" s="8">
        <v>3.6887401228658058E-2</v>
      </c>
      <c r="AZ207" s="8">
        <v>0.18515967061317903</v>
      </c>
      <c r="BA207" s="8">
        <v>6.9009607753580657E-2</v>
      </c>
      <c r="BB207" s="8">
        <v>2.3606072229787094E-2</v>
      </c>
      <c r="BC207" s="8">
        <v>0.12886022373232256</v>
      </c>
      <c r="BD207" s="8">
        <v>3.8292798161969357E-2</v>
      </c>
      <c r="BE207" s="8">
        <v>1.0644126706680645E-2</v>
      </c>
      <c r="BF207" s="8">
        <v>0.10894768444688709</v>
      </c>
      <c r="BG207" s="8">
        <v>0.14304952738287099</v>
      </c>
      <c r="BH207" s="8">
        <v>6.8322017622938722E-7</v>
      </c>
      <c r="BI207" s="8">
        <v>3.9851421048064509E-2</v>
      </c>
      <c r="BJ207" s="8">
        <v>1.1180419802206452</v>
      </c>
      <c r="BK207" s="8">
        <v>0.61040922271677445</v>
      </c>
      <c r="BL207" s="8">
        <v>0.52792751661854831</v>
      </c>
    </row>
    <row r="208" spans="1:64" x14ac:dyDescent="0.25">
      <c r="A208" s="7">
        <v>325611</v>
      </c>
      <c r="B208" s="7" t="s">
        <v>290</v>
      </c>
      <c r="C208" s="8">
        <f t="shared" si="54"/>
        <v>5.773542478554354E-2</v>
      </c>
      <c r="D208" s="8">
        <f t="shared" si="55"/>
        <v>1.2780499819759679E-2</v>
      </c>
      <c r="E208" s="8">
        <f t="shared" si="56"/>
        <v>0.19132697293450801</v>
      </c>
      <c r="F208" s="8">
        <f t="shared" si="57"/>
        <v>0.10322982123250969</v>
      </c>
      <c r="G208" s="8">
        <f t="shared" si="58"/>
        <v>3.837485318757887E-2</v>
      </c>
      <c r="H208" s="8">
        <f t="shared" si="59"/>
        <v>0.27003276767128065</v>
      </c>
      <c r="I208" s="8">
        <f t="shared" si="60"/>
        <v>0.12404590320147743</v>
      </c>
      <c r="J208" s="8">
        <f t="shared" si="61"/>
        <v>3.4754769194619367E-2</v>
      </c>
      <c r="K208" s="8">
        <f t="shared" si="62"/>
        <v>0.28893920264793549</v>
      </c>
      <c r="L208" s="8">
        <f t="shared" si="63"/>
        <v>5.3585064867429054E-2</v>
      </c>
      <c r="M208" s="8">
        <f t="shared" si="64"/>
        <v>1.1803769852368225E-2</v>
      </c>
      <c r="N208" s="8">
        <f t="shared" si="65"/>
        <v>0.22743016340853225</v>
      </c>
      <c r="O208" s="8">
        <f t="shared" si="66"/>
        <v>0.44210827398699992</v>
      </c>
      <c r="P208" s="8">
        <f t="shared" si="67"/>
        <v>2.8922163258997907E-6</v>
      </c>
      <c r="Q208" s="8">
        <f t="shared" si="68"/>
        <v>9.4219470346129E-2</v>
      </c>
      <c r="R208" s="8">
        <f t="shared" si="69"/>
        <v>1</v>
      </c>
      <c r="S208" s="8">
        <f t="shared" si="70"/>
        <v>1.1535761517688714</v>
      </c>
      <c r="T208" s="8">
        <f t="shared" si="71"/>
        <v>1.1896753589146773</v>
      </c>
      <c r="W208" s="7">
        <v>325611</v>
      </c>
      <c r="X208" s="7" t="s">
        <v>290</v>
      </c>
      <c r="Y208" s="364">
        <v>0</v>
      </c>
      <c r="Z208" s="364">
        <v>0</v>
      </c>
      <c r="AA208" s="364">
        <v>0</v>
      </c>
      <c r="AB208" s="364">
        <v>0</v>
      </c>
      <c r="AC208" s="364">
        <v>0</v>
      </c>
      <c r="AD208" s="364">
        <v>0</v>
      </c>
      <c r="AE208" s="364">
        <v>0</v>
      </c>
      <c r="AF208" s="364">
        <v>0</v>
      </c>
      <c r="AG208" s="364">
        <v>0</v>
      </c>
      <c r="AH208" s="364">
        <v>0</v>
      </c>
      <c r="AI208" s="364">
        <v>0</v>
      </c>
      <c r="AJ208" s="364">
        <v>0</v>
      </c>
      <c r="AK208" s="364">
        <v>0</v>
      </c>
      <c r="AL208" s="364">
        <v>0</v>
      </c>
      <c r="AM208" s="364">
        <v>0</v>
      </c>
      <c r="AN208" s="364">
        <v>1</v>
      </c>
      <c r="AO208" s="364">
        <v>0</v>
      </c>
      <c r="AP208" s="364">
        <v>0</v>
      </c>
      <c r="AS208" s="7">
        <v>325611</v>
      </c>
      <c r="AT208" s="7" t="s">
        <v>290</v>
      </c>
      <c r="AU208" s="8">
        <v>5.773542478554354E-2</v>
      </c>
      <c r="AV208" s="8">
        <v>1.2780499819759679E-2</v>
      </c>
      <c r="AW208" s="8">
        <v>0.19132697293450801</v>
      </c>
      <c r="AX208" s="8">
        <v>0.10322982123250969</v>
      </c>
      <c r="AY208" s="8">
        <v>3.837485318757887E-2</v>
      </c>
      <c r="AZ208" s="8">
        <v>0.27003276767128065</v>
      </c>
      <c r="BA208" s="8">
        <v>0.12404590320147743</v>
      </c>
      <c r="BB208" s="8">
        <v>3.4754769194619367E-2</v>
      </c>
      <c r="BC208" s="8">
        <v>0.28893920264793549</v>
      </c>
      <c r="BD208" s="8">
        <v>5.3585064867429054E-2</v>
      </c>
      <c r="BE208" s="8">
        <v>1.1803769852368225E-2</v>
      </c>
      <c r="BF208" s="8">
        <v>0.22743016340853225</v>
      </c>
      <c r="BG208" s="8">
        <v>0.44210827398699992</v>
      </c>
      <c r="BH208" s="8">
        <v>2.8922163258997907E-6</v>
      </c>
      <c r="BI208" s="8">
        <v>9.4219470346129E-2</v>
      </c>
      <c r="BJ208" s="8">
        <v>1.2618412846362899</v>
      </c>
      <c r="BK208" s="8">
        <v>1.1535761517688714</v>
      </c>
      <c r="BL208" s="8">
        <v>1.1896753589146773</v>
      </c>
    </row>
    <row r="209" spans="1:64" x14ac:dyDescent="0.25">
      <c r="A209" s="7">
        <v>325612</v>
      </c>
      <c r="B209" s="7" t="s">
        <v>291</v>
      </c>
      <c r="C209" s="8">
        <f t="shared" si="54"/>
        <v>4.3025376399229036E-2</v>
      </c>
      <c r="D209" s="8">
        <f t="shared" si="55"/>
        <v>9.9932740416311325E-3</v>
      </c>
      <c r="E209" s="8">
        <f t="shared" si="56"/>
        <v>0.14003320726776611</v>
      </c>
      <c r="F209" s="8">
        <f t="shared" si="57"/>
        <v>6.7743820297070975E-2</v>
      </c>
      <c r="G209" s="8">
        <f t="shared" si="58"/>
        <v>2.6477118045904195E-2</v>
      </c>
      <c r="H209" s="8">
        <f t="shared" si="59"/>
        <v>0.19483979268607421</v>
      </c>
      <c r="I209" s="8">
        <f t="shared" si="60"/>
        <v>9.5208488686001583E-2</v>
      </c>
      <c r="J209" s="8">
        <f t="shared" si="61"/>
        <v>2.8135968723017737E-2</v>
      </c>
      <c r="K209" s="8">
        <f t="shared" si="62"/>
        <v>0.22432803820845165</v>
      </c>
      <c r="L209" s="8">
        <f t="shared" si="63"/>
        <v>3.9899659344320972E-2</v>
      </c>
      <c r="M209" s="8">
        <f t="shared" si="64"/>
        <v>9.2578712001385489E-3</v>
      </c>
      <c r="N209" s="8">
        <f t="shared" si="65"/>
        <v>0.16515501296509677</v>
      </c>
      <c r="O209" s="8">
        <f t="shared" si="66"/>
        <v>0.29838735690320944</v>
      </c>
      <c r="P209" s="8">
        <f t="shared" si="67"/>
        <v>2.7591206894799038E-6</v>
      </c>
      <c r="Q209" s="8">
        <f t="shared" si="68"/>
        <v>6.1845955057548384E-2</v>
      </c>
      <c r="R209" s="8">
        <f t="shared" si="69"/>
        <v>1</v>
      </c>
      <c r="S209" s="8">
        <f t="shared" si="70"/>
        <v>0.78905750522258045</v>
      </c>
      <c r="T209" s="8">
        <f t="shared" si="71"/>
        <v>0.84767410852080616</v>
      </c>
      <c r="W209" s="7">
        <v>325612</v>
      </c>
      <c r="X209" s="7" t="s">
        <v>291</v>
      </c>
      <c r="Y209" s="364">
        <v>0</v>
      </c>
      <c r="Z209" s="364">
        <v>0</v>
      </c>
      <c r="AA209" s="364">
        <v>0</v>
      </c>
      <c r="AB209" s="364">
        <v>0</v>
      </c>
      <c r="AC209" s="364">
        <v>0</v>
      </c>
      <c r="AD209" s="364">
        <v>0</v>
      </c>
      <c r="AE209" s="364">
        <v>0</v>
      </c>
      <c r="AF209" s="364">
        <v>0</v>
      </c>
      <c r="AG209" s="364">
        <v>0</v>
      </c>
      <c r="AH209" s="364">
        <v>0</v>
      </c>
      <c r="AI209" s="364">
        <v>0</v>
      </c>
      <c r="AJ209" s="364">
        <v>0</v>
      </c>
      <c r="AK209" s="364">
        <v>0</v>
      </c>
      <c r="AL209" s="364">
        <v>0</v>
      </c>
      <c r="AM209" s="364">
        <v>0</v>
      </c>
      <c r="AN209" s="364">
        <v>1</v>
      </c>
      <c r="AO209" s="364">
        <v>0</v>
      </c>
      <c r="AP209" s="364">
        <v>0</v>
      </c>
      <c r="AS209" s="7">
        <v>325612</v>
      </c>
      <c r="AT209" s="7" t="s">
        <v>291</v>
      </c>
      <c r="AU209" s="8">
        <v>4.3025376399229036E-2</v>
      </c>
      <c r="AV209" s="8">
        <v>9.9932740416311325E-3</v>
      </c>
      <c r="AW209" s="8">
        <v>0.14003320726776611</v>
      </c>
      <c r="AX209" s="8">
        <v>6.7743820297070975E-2</v>
      </c>
      <c r="AY209" s="8">
        <v>2.6477118045904195E-2</v>
      </c>
      <c r="AZ209" s="8">
        <v>0.19483979268607421</v>
      </c>
      <c r="BA209" s="8">
        <v>9.5208488686001583E-2</v>
      </c>
      <c r="BB209" s="8">
        <v>2.8135968723017737E-2</v>
      </c>
      <c r="BC209" s="8">
        <v>0.22432803820845165</v>
      </c>
      <c r="BD209" s="8">
        <v>3.9899659344320972E-2</v>
      </c>
      <c r="BE209" s="8">
        <v>9.2578712001385489E-3</v>
      </c>
      <c r="BF209" s="8">
        <v>0.16515501296509677</v>
      </c>
      <c r="BG209" s="8">
        <v>0.29838735690320944</v>
      </c>
      <c r="BH209" s="8">
        <v>2.7591206894799038E-6</v>
      </c>
      <c r="BI209" s="8">
        <v>6.1845955057548384E-2</v>
      </c>
      <c r="BJ209" s="8">
        <v>1.1930518577085483</v>
      </c>
      <c r="BK209" s="8">
        <v>0.78905750522258045</v>
      </c>
      <c r="BL209" s="8">
        <v>0.84767410852080616</v>
      </c>
    </row>
    <row r="210" spans="1:64" x14ac:dyDescent="0.25">
      <c r="A210" s="7">
        <v>325613</v>
      </c>
      <c r="B210" s="7" t="s">
        <v>292</v>
      </c>
      <c r="C210" s="8">
        <f t="shared" si="54"/>
        <v>1.6752805835775805E-2</v>
      </c>
      <c r="D210" s="8">
        <f t="shared" si="55"/>
        <v>4.4378222294891934E-3</v>
      </c>
      <c r="E210" s="8">
        <f t="shared" si="56"/>
        <v>4.6107381802629029E-2</v>
      </c>
      <c r="F210" s="8">
        <f t="shared" si="57"/>
        <v>2.2827973030732255E-2</v>
      </c>
      <c r="G210" s="8">
        <f t="shared" si="58"/>
        <v>9.6566774567580661E-3</v>
      </c>
      <c r="H210" s="8">
        <f t="shared" si="59"/>
        <v>6.6214922554995156E-2</v>
      </c>
      <c r="I210" s="8">
        <f t="shared" si="60"/>
        <v>3.6677003720935478E-2</v>
      </c>
      <c r="J210" s="8">
        <f t="shared" si="61"/>
        <v>1.2879050675187095E-2</v>
      </c>
      <c r="K210" s="8">
        <f t="shared" si="62"/>
        <v>8.3167167616629012E-2</v>
      </c>
      <c r="L210" s="8">
        <f t="shared" si="63"/>
        <v>1.557286203747742E-2</v>
      </c>
      <c r="M210" s="8">
        <f t="shared" si="64"/>
        <v>4.1732738870690327E-3</v>
      </c>
      <c r="N210" s="8">
        <f t="shared" si="65"/>
        <v>5.2950276945064517E-2</v>
      </c>
      <c r="O210" s="8">
        <f t="shared" si="66"/>
        <v>8.6602515733806437E-2</v>
      </c>
      <c r="P210" s="8">
        <f t="shared" si="67"/>
        <v>5.0711125211109677E-7</v>
      </c>
      <c r="Q210" s="8">
        <f t="shared" si="68"/>
        <v>1.7767911872387097E-2</v>
      </c>
      <c r="R210" s="8">
        <f t="shared" si="69"/>
        <v>1</v>
      </c>
      <c r="S210" s="8">
        <f t="shared" si="70"/>
        <v>0.24385925046161291</v>
      </c>
      <c r="T210" s="8">
        <f t="shared" si="71"/>
        <v>0.27788451233532263</v>
      </c>
      <c r="W210" s="7">
        <v>325613</v>
      </c>
      <c r="X210" s="7" t="s">
        <v>292</v>
      </c>
      <c r="Y210" s="364">
        <v>0</v>
      </c>
      <c r="Z210" s="364">
        <v>0</v>
      </c>
      <c r="AA210" s="364">
        <v>0</v>
      </c>
      <c r="AB210" s="364">
        <v>0</v>
      </c>
      <c r="AC210" s="364">
        <v>0</v>
      </c>
      <c r="AD210" s="364">
        <v>0</v>
      </c>
      <c r="AE210" s="364">
        <v>0</v>
      </c>
      <c r="AF210" s="364">
        <v>0</v>
      </c>
      <c r="AG210" s="364">
        <v>0</v>
      </c>
      <c r="AH210" s="364">
        <v>0</v>
      </c>
      <c r="AI210" s="364">
        <v>0</v>
      </c>
      <c r="AJ210" s="364">
        <v>0</v>
      </c>
      <c r="AK210" s="364">
        <v>0</v>
      </c>
      <c r="AL210" s="364">
        <v>0</v>
      </c>
      <c r="AM210" s="364">
        <v>0</v>
      </c>
      <c r="AN210" s="364">
        <v>1</v>
      </c>
      <c r="AO210" s="364">
        <v>0</v>
      </c>
      <c r="AP210" s="364">
        <v>0</v>
      </c>
      <c r="AS210" s="7">
        <v>325613</v>
      </c>
      <c r="AT210" s="7" t="s">
        <v>292</v>
      </c>
      <c r="AU210" s="8">
        <v>1.6752805835775805E-2</v>
      </c>
      <c r="AV210" s="8">
        <v>4.4378222294891934E-3</v>
      </c>
      <c r="AW210" s="8">
        <v>4.6107381802629029E-2</v>
      </c>
      <c r="AX210" s="8">
        <v>2.2827973030732255E-2</v>
      </c>
      <c r="AY210" s="8">
        <v>9.6566774567580661E-3</v>
      </c>
      <c r="AZ210" s="8">
        <v>6.6214922554995156E-2</v>
      </c>
      <c r="BA210" s="8">
        <v>3.6677003720935478E-2</v>
      </c>
      <c r="BB210" s="8">
        <v>1.2879050675187095E-2</v>
      </c>
      <c r="BC210" s="8">
        <v>8.3167167616629012E-2</v>
      </c>
      <c r="BD210" s="8">
        <v>1.557286203747742E-2</v>
      </c>
      <c r="BE210" s="8">
        <v>4.1732738870690327E-3</v>
      </c>
      <c r="BF210" s="8">
        <v>5.2950276945064517E-2</v>
      </c>
      <c r="BG210" s="8">
        <v>8.6602515733806437E-2</v>
      </c>
      <c r="BH210" s="8">
        <v>5.0711125211109677E-7</v>
      </c>
      <c r="BI210" s="8">
        <v>1.7767911872387097E-2</v>
      </c>
      <c r="BJ210" s="8">
        <v>1.0672980098679032</v>
      </c>
      <c r="BK210" s="8">
        <v>0.24385925046161291</v>
      </c>
      <c r="BL210" s="8">
        <v>0.27788451233532263</v>
      </c>
    </row>
    <row r="211" spans="1:64" x14ac:dyDescent="0.25">
      <c r="A211" s="7">
        <v>325620</v>
      </c>
      <c r="B211" s="7" t="s">
        <v>293</v>
      </c>
      <c r="C211" s="8">
        <f t="shared" si="54"/>
        <v>4.4602779395999999E-2</v>
      </c>
      <c r="D211" s="8">
        <f t="shared" si="55"/>
        <v>6.6240855044099999E-3</v>
      </c>
      <c r="E211" s="8">
        <f t="shared" si="56"/>
        <v>0.15505162690499999</v>
      </c>
      <c r="F211" s="8">
        <f t="shared" si="57"/>
        <v>0.19672637207800001</v>
      </c>
      <c r="G211" s="8">
        <f t="shared" si="58"/>
        <v>3.6937580392799998E-2</v>
      </c>
      <c r="H211" s="8">
        <f t="shared" si="59"/>
        <v>0.20672370328299999</v>
      </c>
      <c r="I211" s="8">
        <f t="shared" si="60"/>
        <v>0.17348693804900001</v>
      </c>
      <c r="J211" s="8">
        <f t="shared" si="61"/>
        <v>2.4276599166300001E-2</v>
      </c>
      <c r="K211" s="8">
        <f t="shared" si="62"/>
        <v>0.137298091618</v>
      </c>
      <c r="L211" s="8">
        <f t="shared" si="63"/>
        <v>3.86887611747E-2</v>
      </c>
      <c r="M211" s="8">
        <f t="shared" si="64"/>
        <v>5.6068748074899998E-3</v>
      </c>
      <c r="N211" s="8">
        <f t="shared" si="65"/>
        <v>0.20137146360300001</v>
      </c>
      <c r="O211" s="8">
        <f t="shared" si="66"/>
        <v>0.61894546899299996</v>
      </c>
      <c r="P211" s="8">
        <f t="shared" si="67"/>
        <v>1.3305015502900001E-6</v>
      </c>
      <c r="Q211" s="8">
        <f t="shared" si="68"/>
        <v>8.9369341508700004E-2</v>
      </c>
      <c r="R211" s="8">
        <f t="shared" si="69"/>
        <v>1.20627849181</v>
      </c>
      <c r="S211" s="8">
        <f t="shared" si="70"/>
        <v>1.4403876557499999</v>
      </c>
      <c r="T211" s="8">
        <f t="shared" si="71"/>
        <v>1.3350616288299999</v>
      </c>
      <c r="W211" s="7">
        <v>325620</v>
      </c>
      <c r="X211" s="7" t="s">
        <v>293</v>
      </c>
      <c r="Y211" s="364">
        <v>4.4602779395999999E-2</v>
      </c>
      <c r="Z211" s="364">
        <v>6.6240855044099999E-3</v>
      </c>
      <c r="AA211" s="364">
        <v>0.15505162690499999</v>
      </c>
      <c r="AB211" s="364">
        <v>0.19672637207800001</v>
      </c>
      <c r="AC211" s="364">
        <v>3.6937580392799998E-2</v>
      </c>
      <c r="AD211" s="364">
        <v>0.20672370328299999</v>
      </c>
      <c r="AE211" s="364">
        <v>0.17348693804900001</v>
      </c>
      <c r="AF211" s="364">
        <v>2.4276599166300001E-2</v>
      </c>
      <c r="AG211" s="364">
        <v>0.137298091618</v>
      </c>
      <c r="AH211" s="364">
        <v>3.86887611747E-2</v>
      </c>
      <c r="AI211" s="364">
        <v>5.6068748074899998E-3</v>
      </c>
      <c r="AJ211" s="364">
        <v>0.20137146360300001</v>
      </c>
      <c r="AK211" s="364">
        <v>0.61894546899299996</v>
      </c>
      <c r="AL211" s="364">
        <v>1.3305015502900001E-6</v>
      </c>
      <c r="AM211" s="364">
        <v>8.9369341508700004E-2</v>
      </c>
      <c r="AN211" s="364">
        <v>1.20627849181</v>
      </c>
      <c r="AO211" s="364">
        <v>1.4403876557499999</v>
      </c>
      <c r="AP211" s="364">
        <v>1.3350616288299999</v>
      </c>
      <c r="AS211" s="7">
        <v>325620</v>
      </c>
      <c r="AT211" s="7" t="s">
        <v>293</v>
      </c>
      <c r="AU211" s="8">
        <v>5.7474258044696781E-2</v>
      </c>
      <c r="AV211" s="8">
        <v>1.3510130387067902E-2</v>
      </c>
      <c r="AW211" s="8">
        <v>0.23359477859280803</v>
      </c>
      <c r="AX211" s="8">
        <v>0.19674725303381452</v>
      </c>
      <c r="AY211" s="8">
        <v>7.1038158931033227E-2</v>
      </c>
      <c r="AZ211" s="8">
        <v>0.49796173684517092</v>
      </c>
      <c r="BA211" s="8">
        <v>0.20848164741287101</v>
      </c>
      <c r="BB211" s="8">
        <v>5.3498488505717742E-2</v>
      </c>
      <c r="BC211" s="8">
        <v>0.45410542214109673</v>
      </c>
      <c r="BD211" s="8">
        <v>5.0917099784772588E-2</v>
      </c>
      <c r="BE211" s="8">
        <v>1.1926444167510646E-2</v>
      </c>
      <c r="BF211" s="8">
        <v>0.27322154815733873</v>
      </c>
      <c r="BG211" s="8">
        <v>0.52909634596209687</v>
      </c>
      <c r="BH211" s="8">
        <v>2.1084793506458707E-6</v>
      </c>
      <c r="BI211" s="8">
        <v>7.6397856055403224E-2</v>
      </c>
      <c r="BJ211" s="8">
        <v>1.3045791670248388</v>
      </c>
      <c r="BK211" s="8">
        <v>1.6205858584867745</v>
      </c>
      <c r="BL211" s="8">
        <v>1.5709274935435484</v>
      </c>
    </row>
    <row r="212" spans="1:64" x14ac:dyDescent="0.25">
      <c r="A212" s="7">
        <v>325910</v>
      </c>
      <c r="B212" s="7" t="s">
        <v>294</v>
      </c>
      <c r="C212" s="8">
        <f t="shared" si="54"/>
        <v>3.0728403495293551E-2</v>
      </c>
      <c r="D212" s="8">
        <f t="shared" si="55"/>
        <v>8.2638304829435478E-3</v>
      </c>
      <c r="E212" s="8">
        <f t="shared" si="56"/>
        <v>4.644778241892903E-2</v>
      </c>
      <c r="F212" s="8">
        <f t="shared" si="57"/>
        <v>4.7442800347888711E-2</v>
      </c>
      <c r="G212" s="8">
        <f t="shared" si="58"/>
        <v>2.0149780463627413E-2</v>
      </c>
      <c r="H212" s="8">
        <f t="shared" si="59"/>
        <v>8.2460256784274183E-2</v>
      </c>
      <c r="I212" s="8">
        <f t="shared" si="60"/>
        <v>5.3049854424290326E-2</v>
      </c>
      <c r="J212" s="8">
        <f t="shared" si="61"/>
        <v>1.7369202151872577E-2</v>
      </c>
      <c r="K212" s="8">
        <f t="shared" si="62"/>
        <v>7.2731991196193557E-2</v>
      </c>
      <c r="L212" s="8">
        <f t="shared" si="63"/>
        <v>4.5180758654682254E-2</v>
      </c>
      <c r="M212" s="8">
        <f t="shared" si="64"/>
        <v>1.2662740196219355E-2</v>
      </c>
      <c r="N212" s="8">
        <f t="shared" si="65"/>
        <v>8.3303143358467738E-2</v>
      </c>
      <c r="O212" s="8">
        <f t="shared" si="66"/>
        <v>8.6971491071838741E-2</v>
      </c>
      <c r="P212" s="8">
        <f t="shared" si="67"/>
        <v>5.3995405913666127E-7</v>
      </c>
      <c r="Q212" s="8">
        <f t="shared" si="68"/>
        <v>4.0504637263758081E-2</v>
      </c>
      <c r="R212" s="8">
        <f t="shared" si="69"/>
        <v>1</v>
      </c>
      <c r="S212" s="8">
        <f t="shared" si="70"/>
        <v>0.39198670856322587</v>
      </c>
      <c r="T212" s="8">
        <f t="shared" si="71"/>
        <v>0.38508814454661283</v>
      </c>
      <c r="W212" s="7">
        <v>325910</v>
      </c>
      <c r="X212" s="7" t="s">
        <v>294</v>
      </c>
      <c r="Y212" s="364">
        <v>0</v>
      </c>
      <c r="Z212" s="364">
        <v>0</v>
      </c>
      <c r="AA212" s="364">
        <v>0</v>
      </c>
      <c r="AB212" s="364">
        <v>0</v>
      </c>
      <c r="AC212" s="364">
        <v>0</v>
      </c>
      <c r="AD212" s="364">
        <v>0</v>
      </c>
      <c r="AE212" s="364">
        <v>0</v>
      </c>
      <c r="AF212" s="364">
        <v>0</v>
      </c>
      <c r="AG212" s="364">
        <v>0</v>
      </c>
      <c r="AH212" s="364">
        <v>0</v>
      </c>
      <c r="AI212" s="364">
        <v>0</v>
      </c>
      <c r="AJ212" s="364">
        <v>0</v>
      </c>
      <c r="AK212" s="364">
        <v>0</v>
      </c>
      <c r="AL212" s="364">
        <v>0</v>
      </c>
      <c r="AM212" s="364">
        <v>0</v>
      </c>
      <c r="AN212" s="364">
        <v>1</v>
      </c>
      <c r="AO212" s="364">
        <v>0</v>
      </c>
      <c r="AP212" s="364">
        <v>0</v>
      </c>
      <c r="AS212" s="7">
        <v>325910</v>
      </c>
      <c r="AT212" s="7" t="s">
        <v>294</v>
      </c>
      <c r="AU212" s="8">
        <v>3.0728403495293551E-2</v>
      </c>
      <c r="AV212" s="8">
        <v>8.2638304829435478E-3</v>
      </c>
      <c r="AW212" s="8">
        <v>4.644778241892903E-2</v>
      </c>
      <c r="AX212" s="8">
        <v>4.7442800347888711E-2</v>
      </c>
      <c r="AY212" s="8">
        <v>2.0149780463627413E-2</v>
      </c>
      <c r="AZ212" s="8">
        <v>8.2460256784274183E-2</v>
      </c>
      <c r="BA212" s="8">
        <v>5.3049854424290326E-2</v>
      </c>
      <c r="BB212" s="8">
        <v>1.7369202151872577E-2</v>
      </c>
      <c r="BC212" s="8">
        <v>7.2731991196193557E-2</v>
      </c>
      <c r="BD212" s="8">
        <v>4.5180758654682254E-2</v>
      </c>
      <c r="BE212" s="8">
        <v>1.2662740196219355E-2</v>
      </c>
      <c r="BF212" s="8">
        <v>8.3303143358467738E-2</v>
      </c>
      <c r="BG212" s="8">
        <v>8.6971491071838741E-2</v>
      </c>
      <c r="BH212" s="8">
        <v>5.3995405913666127E-7</v>
      </c>
      <c r="BI212" s="8">
        <v>4.0504637263758081E-2</v>
      </c>
      <c r="BJ212" s="8">
        <v>1.0854400163970968</v>
      </c>
      <c r="BK212" s="8">
        <v>0.39198670856322587</v>
      </c>
      <c r="BL212" s="8">
        <v>0.38508814454661283</v>
      </c>
    </row>
    <row r="213" spans="1:64" x14ac:dyDescent="0.25">
      <c r="A213" s="7">
        <v>325920</v>
      </c>
      <c r="B213" s="7" t="s">
        <v>295</v>
      </c>
      <c r="C213" s="8">
        <f t="shared" si="54"/>
        <v>2.7933605356633872E-2</v>
      </c>
      <c r="D213" s="8">
        <f t="shared" si="55"/>
        <v>7.5729321589974204E-3</v>
      </c>
      <c r="E213" s="8">
        <f t="shared" si="56"/>
        <v>4.5506396868032248E-2</v>
      </c>
      <c r="F213" s="8">
        <f t="shared" si="57"/>
        <v>3.909283423757097E-2</v>
      </c>
      <c r="G213" s="8">
        <f t="shared" si="58"/>
        <v>1.5729526411490807E-2</v>
      </c>
      <c r="H213" s="8">
        <f t="shared" si="59"/>
        <v>6.1722705666756458E-2</v>
      </c>
      <c r="I213" s="8">
        <f t="shared" si="60"/>
        <v>5.6229247786919352E-2</v>
      </c>
      <c r="J213" s="8">
        <f t="shared" si="61"/>
        <v>1.8095288152641935E-2</v>
      </c>
      <c r="K213" s="8">
        <f t="shared" si="62"/>
        <v>7.4866686439806457E-2</v>
      </c>
      <c r="L213" s="8">
        <f t="shared" si="63"/>
        <v>3.596297726118871E-2</v>
      </c>
      <c r="M213" s="8">
        <f t="shared" si="64"/>
        <v>1.0011094986540322E-2</v>
      </c>
      <c r="N213" s="8">
        <f t="shared" si="65"/>
        <v>7.2290660432645162E-2</v>
      </c>
      <c r="O213" s="8">
        <f t="shared" si="66"/>
        <v>8.1352012214903222E-2</v>
      </c>
      <c r="P213" s="8">
        <f t="shared" si="67"/>
        <v>1.6138990710047419E-6</v>
      </c>
      <c r="Q213" s="8">
        <f t="shared" si="68"/>
        <v>2.8050350232677414E-2</v>
      </c>
      <c r="R213" s="8">
        <f t="shared" si="69"/>
        <v>1</v>
      </c>
      <c r="S213" s="8">
        <f t="shared" si="70"/>
        <v>0.31009506631564515</v>
      </c>
      <c r="T213" s="8">
        <f t="shared" si="71"/>
        <v>0.34273960947596777</v>
      </c>
      <c r="W213" s="7">
        <v>325920</v>
      </c>
      <c r="X213" s="7" t="s">
        <v>295</v>
      </c>
      <c r="Y213" s="364">
        <v>0</v>
      </c>
      <c r="Z213" s="364">
        <v>0</v>
      </c>
      <c r="AA213" s="364">
        <v>0</v>
      </c>
      <c r="AB213" s="364">
        <v>0</v>
      </c>
      <c r="AC213" s="364">
        <v>0</v>
      </c>
      <c r="AD213" s="364">
        <v>0</v>
      </c>
      <c r="AE213" s="364">
        <v>0</v>
      </c>
      <c r="AF213" s="364">
        <v>0</v>
      </c>
      <c r="AG213" s="364">
        <v>0</v>
      </c>
      <c r="AH213" s="364">
        <v>0</v>
      </c>
      <c r="AI213" s="364">
        <v>0</v>
      </c>
      <c r="AJ213" s="364">
        <v>0</v>
      </c>
      <c r="AK213" s="364">
        <v>0</v>
      </c>
      <c r="AL213" s="364">
        <v>0</v>
      </c>
      <c r="AM213" s="364">
        <v>0</v>
      </c>
      <c r="AN213" s="364">
        <v>1</v>
      </c>
      <c r="AO213" s="364">
        <v>0</v>
      </c>
      <c r="AP213" s="364">
        <v>0</v>
      </c>
      <c r="AS213" s="7">
        <v>325920</v>
      </c>
      <c r="AT213" s="7" t="s">
        <v>295</v>
      </c>
      <c r="AU213" s="8">
        <v>2.7933605356633872E-2</v>
      </c>
      <c r="AV213" s="8">
        <v>7.5729321589974204E-3</v>
      </c>
      <c r="AW213" s="8">
        <v>4.5506396868032248E-2</v>
      </c>
      <c r="AX213" s="8">
        <v>3.909283423757097E-2</v>
      </c>
      <c r="AY213" s="8">
        <v>1.5729526411490807E-2</v>
      </c>
      <c r="AZ213" s="8">
        <v>6.1722705666756458E-2</v>
      </c>
      <c r="BA213" s="8">
        <v>5.6229247786919352E-2</v>
      </c>
      <c r="BB213" s="8">
        <v>1.8095288152641935E-2</v>
      </c>
      <c r="BC213" s="8">
        <v>7.4866686439806457E-2</v>
      </c>
      <c r="BD213" s="8">
        <v>3.596297726118871E-2</v>
      </c>
      <c r="BE213" s="8">
        <v>1.0011094986540322E-2</v>
      </c>
      <c r="BF213" s="8">
        <v>7.2290660432645162E-2</v>
      </c>
      <c r="BG213" s="8">
        <v>8.1352012214903222E-2</v>
      </c>
      <c r="BH213" s="8">
        <v>1.6138990710047419E-6</v>
      </c>
      <c r="BI213" s="8">
        <v>2.8050350232677414E-2</v>
      </c>
      <c r="BJ213" s="8">
        <v>1.0810129343837098</v>
      </c>
      <c r="BK213" s="8">
        <v>0.31009506631564515</v>
      </c>
      <c r="BL213" s="8">
        <v>0.34273960947596777</v>
      </c>
    </row>
    <row r="214" spans="1:64" x14ac:dyDescent="0.25">
      <c r="A214" s="7">
        <v>325991</v>
      </c>
      <c r="B214" s="7" t="s">
        <v>296</v>
      </c>
      <c r="C214" s="8">
        <f t="shared" si="54"/>
        <v>2.5621817824441936E-2</v>
      </c>
      <c r="D214" s="8">
        <f t="shared" si="55"/>
        <v>7.21543004547097E-3</v>
      </c>
      <c r="E214" s="8">
        <f t="shared" si="56"/>
        <v>4.4600168948161288E-2</v>
      </c>
      <c r="F214" s="8">
        <f t="shared" si="57"/>
        <v>3.4198373387908071E-2</v>
      </c>
      <c r="G214" s="8">
        <f t="shared" si="58"/>
        <v>1.5376992430819357E-2</v>
      </c>
      <c r="H214" s="8">
        <f t="shared" si="59"/>
        <v>6.5147537587520954E-2</v>
      </c>
      <c r="I214" s="8">
        <f t="shared" si="60"/>
        <v>5.261304254093549E-2</v>
      </c>
      <c r="J214" s="8">
        <f t="shared" si="61"/>
        <v>1.7699654781175807E-2</v>
      </c>
      <c r="K214" s="8">
        <f t="shared" si="62"/>
        <v>7.71544263289516E-2</v>
      </c>
      <c r="L214" s="8">
        <f t="shared" si="63"/>
        <v>3.3371767455887102E-2</v>
      </c>
      <c r="M214" s="8">
        <f t="shared" si="64"/>
        <v>9.5925679873564516E-3</v>
      </c>
      <c r="N214" s="8">
        <f t="shared" si="65"/>
        <v>6.9801409807096773E-2</v>
      </c>
      <c r="O214" s="8">
        <f t="shared" si="66"/>
        <v>7.4629781266290315E-2</v>
      </c>
      <c r="P214" s="8">
        <f t="shared" si="67"/>
        <v>7.971985649222581E-7</v>
      </c>
      <c r="Q214" s="8">
        <f t="shared" si="68"/>
        <v>2.5528043336774189E-2</v>
      </c>
      <c r="R214" s="8">
        <f t="shared" si="69"/>
        <v>1</v>
      </c>
      <c r="S214" s="8">
        <f t="shared" si="70"/>
        <v>0.29214225824500006</v>
      </c>
      <c r="T214" s="8">
        <f t="shared" si="71"/>
        <v>0.32488647849000002</v>
      </c>
      <c r="W214" s="7">
        <v>325991</v>
      </c>
      <c r="X214" s="7" t="s">
        <v>296</v>
      </c>
      <c r="Y214" s="364">
        <v>0</v>
      </c>
      <c r="Z214" s="364">
        <v>0</v>
      </c>
      <c r="AA214" s="364">
        <v>0</v>
      </c>
      <c r="AB214" s="364">
        <v>0</v>
      </c>
      <c r="AC214" s="364">
        <v>0</v>
      </c>
      <c r="AD214" s="364">
        <v>0</v>
      </c>
      <c r="AE214" s="364">
        <v>0</v>
      </c>
      <c r="AF214" s="364">
        <v>0</v>
      </c>
      <c r="AG214" s="364">
        <v>0</v>
      </c>
      <c r="AH214" s="364">
        <v>0</v>
      </c>
      <c r="AI214" s="364">
        <v>0</v>
      </c>
      <c r="AJ214" s="364">
        <v>0</v>
      </c>
      <c r="AK214" s="364">
        <v>0</v>
      </c>
      <c r="AL214" s="364">
        <v>0</v>
      </c>
      <c r="AM214" s="364">
        <v>0</v>
      </c>
      <c r="AN214" s="364">
        <v>1</v>
      </c>
      <c r="AO214" s="364">
        <v>0</v>
      </c>
      <c r="AP214" s="364">
        <v>0</v>
      </c>
      <c r="AS214" s="7">
        <v>325991</v>
      </c>
      <c r="AT214" s="7" t="s">
        <v>296</v>
      </c>
      <c r="AU214" s="8">
        <v>2.5621817824441936E-2</v>
      </c>
      <c r="AV214" s="8">
        <v>7.21543004547097E-3</v>
      </c>
      <c r="AW214" s="8">
        <v>4.4600168948161288E-2</v>
      </c>
      <c r="AX214" s="8">
        <v>3.4198373387908071E-2</v>
      </c>
      <c r="AY214" s="8">
        <v>1.5376992430819357E-2</v>
      </c>
      <c r="AZ214" s="8">
        <v>6.5147537587520954E-2</v>
      </c>
      <c r="BA214" s="8">
        <v>5.261304254093549E-2</v>
      </c>
      <c r="BB214" s="8">
        <v>1.7699654781175807E-2</v>
      </c>
      <c r="BC214" s="8">
        <v>7.71544263289516E-2</v>
      </c>
      <c r="BD214" s="8">
        <v>3.3371767455887102E-2</v>
      </c>
      <c r="BE214" s="8">
        <v>9.5925679873564516E-3</v>
      </c>
      <c r="BF214" s="8">
        <v>6.9801409807096773E-2</v>
      </c>
      <c r="BG214" s="8">
        <v>7.4629781266290315E-2</v>
      </c>
      <c r="BH214" s="8">
        <v>7.971985649222581E-7</v>
      </c>
      <c r="BI214" s="8">
        <v>2.5528043336774189E-2</v>
      </c>
      <c r="BJ214" s="8">
        <v>1.0774390297214518</v>
      </c>
      <c r="BK214" s="8">
        <v>0.29214225824500006</v>
      </c>
      <c r="BL214" s="8">
        <v>0.32488647849000002</v>
      </c>
    </row>
    <row r="215" spans="1:64" x14ac:dyDescent="0.25">
      <c r="A215" s="7">
        <v>325992</v>
      </c>
      <c r="B215" s="7" t="s">
        <v>297</v>
      </c>
      <c r="C215" s="8">
        <f t="shared" si="54"/>
        <v>3.2604183892354838E-2</v>
      </c>
      <c r="D215" s="8">
        <f t="shared" si="55"/>
        <v>9.0312503410417758E-3</v>
      </c>
      <c r="E215" s="8">
        <f t="shared" si="56"/>
        <v>5.3884223406887095E-2</v>
      </c>
      <c r="F215" s="8">
        <f t="shared" si="57"/>
        <v>6.1317449606669343E-2</v>
      </c>
      <c r="G215" s="8">
        <f t="shared" si="58"/>
        <v>2.740957084657742E-2</v>
      </c>
      <c r="H215" s="8">
        <f t="shared" si="59"/>
        <v>0.11999340052973709</v>
      </c>
      <c r="I215" s="8">
        <f t="shared" si="60"/>
        <v>6.1961937138612901E-2</v>
      </c>
      <c r="J215" s="8">
        <f t="shared" si="61"/>
        <v>2.0833144543595163E-2</v>
      </c>
      <c r="K215" s="8">
        <f t="shared" si="62"/>
        <v>8.9411117051112932E-2</v>
      </c>
      <c r="L215" s="8">
        <f t="shared" si="63"/>
        <v>4.1783854645361287E-2</v>
      </c>
      <c r="M215" s="8">
        <f t="shared" si="64"/>
        <v>1.1835193542162902E-2</v>
      </c>
      <c r="N215" s="8">
        <f t="shared" si="65"/>
        <v>8.3482613067596773E-2</v>
      </c>
      <c r="O215" s="8">
        <f t="shared" si="66"/>
        <v>9.5739761072209703E-2</v>
      </c>
      <c r="P215" s="8">
        <f t="shared" si="67"/>
        <v>6.515334168613871E-7</v>
      </c>
      <c r="Q215" s="8">
        <f t="shared" si="68"/>
        <v>3.3872367522177427E-2</v>
      </c>
      <c r="R215" s="8">
        <f t="shared" si="69"/>
        <v>1</v>
      </c>
      <c r="S215" s="8">
        <f t="shared" si="70"/>
        <v>0.43452687259580647</v>
      </c>
      <c r="T215" s="8">
        <f t="shared" si="71"/>
        <v>0.39801265034612909</v>
      </c>
      <c r="W215" s="7">
        <v>325992</v>
      </c>
      <c r="X215" s="7" t="s">
        <v>297</v>
      </c>
      <c r="Y215" s="364">
        <v>0</v>
      </c>
      <c r="Z215" s="364">
        <v>0</v>
      </c>
      <c r="AA215" s="364">
        <v>0</v>
      </c>
      <c r="AB215" s="364">
        <v>0</v>
      </c>
      <c r="AC215" s="364">
        <v>0</v>
      </c>
      <c r="AD215" s="364">
        <v>0</v>
      </c>
      <c r="AE215" s="364">
        <v>0</v>
      </c>
      <c r="AF215" s="364">
        <v>0</v>
      </c>
      <c r="AG215" s="364">
        <v>0</v>
      </c>
      <c r="AH215" s="364">
        <v>0</v>
      </c>
      <c r="AI215" s="364">
        <v>0</v>
      </c>
      <c r="AJ215" s="364">
        <v>0</v>
      </c>
      <c r="AK215" s="364">
        <v>0</v>
      </c>
      <c r="AL215" s="364">
        <v>0</v>
      </c>
      <c r="AM215" s="364">
        <v>0</v>
      </c>
      <c r="AN215" s="364">
        <v>1</v>
      </c>
      <c r="AO215" s="364">
        <v>0</v>
      </c>
      <c r="AP215" s="364">
        <v>0</v>
      </c>
      <c r="AS215" s="7">
        <v>325992</v>
      </c>
      <c r="AT215" s="7" t="s">
        <v>297</v>
      </c>
      <c r="AU215" s="8">
        <v>3.2604183892354838E-2</v>
      </c>
      <c r="AV215" s="8">
        <v>9.0312503410417758E-3</v>
      </c>
      <c r="AW215" s="8">
        <v>5.3884223406887095E-2</v>
      </c>
      <c r="AX215" s="8">
        <v>6.1317449606669343E-2</v>
      </c>
      <c r="AY215" s="8">
        <v>2.740957084657742E-2</v>
      </c>
      <c r="AZ215" s="8">
        <v>0.11999340052973709</v>
      </c>
      <c r="BA215" s="8">
        <v>6.1961937138612901E-2</v>
      </c>
      <c r="BB215" s="8">
        <v>2.0833144543595163E-2</v>
      </c>
      <c r="BC215" s="8">
        <v>8.9411117051112932E-2</v>
      </c>
      <c r="BD215" s="8">
        <v>4.1783854645361287E-2</v>
      </c>
      <c r="BE215" s="8">
        <v>1.1835193542162902E-2</v>
      </c>
      <c r="BF215" s="8">
        <v>8.3482613067596773E-2</v>
      </c>
      <c r="BG215" s="8">
        <v>9.5739761072209703E-2</v>
      </c>
      <c r="BH215" s="8">
        <v>6.515334168613871E-7</v>
      </c>
      <c r="BI215" s="8">
        <v>3.3872367522177427E-2</v>
      </c>
      <c r="BJ215" s="8">
        <v>1.095519657640484</v>
      </c>
      <c r="BK215" s="8">
        <v>0.43452687259580647</v>
      </c>
      <c r="BL215" s="8">
        <v>0.39801265034612909</v>
      </c>
    </row>
    <row r="216" spans="1:64" x14ac:dyDescent="0.25">
      <c r="A216" s="7">
        <v>325998</v>
      </c>
      <c r="B216" s="7" t="s">
        <v>298</v>
      </c>
      <c r="C216" s="8">
        <f t="shared" si="54"/>
        <v>6.2655371973208071E-2</v>
      </c>
      <c r="D216" s="8">
        <f t="shared" si="55"/>
        <v>1.4991264907053553E-2</v>
      </c>
      <c r="E216" s="8">
        <f t="shared" si="56"/>
        <v>0.11008988382313387</v>
      </c>
      <c r="F216" s="8">
        <f t="shared" si="57"/>
        <v>0.15050260085866127</v>
      </c>
      <c r="G216" s="8">
        <f t="shared" si="58"/>
        <v>5.3442951589016137E-2</v>
      </c>
      <c r="H216" s="8">
        <f t="shared" si="59"/>
        <v>0.24883270423312906</v>
      </c>
      <c r="I216" s="8">
        <f t="shared" si="60"/>
        <v>0.12636622247399998</v>
      </c>
      <c r="J216" s="8">
        <f t="shared" si="61"/>
        <v>3.6093052984285487E-2</v>
      </c>
      <c r="K216" s="8">
        <f t="shared" si="62"/>
        <v>0.17437356322416131</v>
      </c>
      <c r="L216" s="8">
        <f t="shared" si="63"/>
        <v>8.1268133062179004E-2</v>
      </c>
      <c r="M216" s="8">
        <f t="shared" si="64"/>
        <v>1.9717844261111287E-2</v>
      </c>
      <c r="N216" s="8">
        <f t="shared" si="65"/>
        <v>0.17727582063909675</v>
      </c>
      <c r="O216" s="8">
        <f t="shared" si="66"/>
        <v>0.23040878482322585</v>
      </c>
      <c r="P216" s="8">
        <f t="shared" si="67"/>
        <v>9.4791425568488712E-7</v>
      </c>
      <c r="Q216" s="8">
        <f t="shared" si="68"/>
        <v>7.8627148561548343E-2</v>
      </c>
      <c r="R216" s="8">
        <f t="shared" si="69"/>
        <v>1</v>
      </c>
      <c r="S216" s="8">
        <f t="shared" si="70"/>
        <v>1.0011669663579033</v>
      </c>
      <c r="T216" s="8">
        <f t="shared" si="71"/>
        <v>0.8852199354562903</v>
      </c>
      <c r="W216" s="7">
        <v>325998</v>
      </c>
      <c r="X216" s="7" t="s">
        <v>298</v>
      </c>
      <c r="Y216" s="364">
        <v>0</v>
      </c>
      <c r="Z216" s="364">
        <v>0</v>
      </c>
      <c r="AA216" s="364">
        <v>0</v>
      </c>
      <c r="AB216" s="364">
        <v>0</v>
      </c>
      <c r="AC216" s="364">
        <v>0</v>
      </c>
      <c r="AD216" s="364">
        <v>0</v>
      </c>
      <c r="AE216" s="364">
        <v>0</v>
      </c>
      <c r="AF216" s="364">
        <v>0</v>
      </c>
      <c r="AG216" s="364">
        <v>0</v>
      </c>
      <c r="AH216" s="364">
        <v>0</v>
      </c>
      <c r="AI216" s="364">
        <v>0</v>
      </c>
      <c r="AJ216" s="364">
        <v>0</v>
      </c>
      <c r="AK216" s="364">
        <v>0</v>
      </c>
      <c r="AL216" s="364">
        <v>0</v>
      </c>
      <c r="AM216" s="364">
        <v>0</v>
      </c>
      <c r="AN216" s="364">
        <v>1</v>
      </c>
      <c r="AO216" s="364">
        <v>0</v>
      </c>
      <c r="AP216" s="364">
        <v>0</v>
      </c>
      <c r="AS216" s="7">
        <v>325998</v>
      </c>
      <c r="AT216" s="7" t="s">
        <v>298</v>
      </c>
      <c r="AU216" s="8">
        <v>6.2655371973208071E-2</v>
      </c>
      <c r="AV216" s="8">
        <v>1.4991264907053553E-2</v>
      </c>
      <c r="AW216" s="8">
        <v>0.11008988382313387</v>
      </c>
      <c r="AX216" s="8">
        <v>0.15050260085866127</v>
      </c>
      <c r="AY216" s="8">
        <v>5.3442951589016137E-2</v>
      </c>
      <c r="AZ216" s="8">
        <v>0.24883270423312906</v>
      </c>
      <c r="BA216" s="8">
        <v>0.12636622247399998</v>
      </c>
      <c r="BB216" s="8">
        <v>3.6093052984285487E-2</v>
      </c>
      <c r="BC216" s="8">
        <v>0.17437356322416131</v>
      </c>
      <c r="BD216" s="8">
        <v>8.1268133062179004E-2</v>
      </c>
      <c r="BE216" s="8">
        <v>1.9717844261111287E-2</v>
      </c>
      <c r="BF216" s="8">
        <v>0.17727582063909675</v>
      </c>
      <c r="BG216" s="8">
        <v>0.23040878482322585</v>
      </c>
      <c r="BH216" s="8">
        <v>9.4791425568488712E-7</v>
      </c>
      <c r="BI216" s="8">
        <v>7.8627148561548343E-2</v>
      </c>
      <c r="BJ216" s="8">
        <v>1.1877349078004837</v>
      </c>
      <c r="BK216" s="8">
        <v>1.0011669663579033</v>
      </c>
      <c r="BL216" s="8">
        <v>0.8852199354562903</v>
      </c>
    </row>
    <row r="217" spans="1:64" x14ac:dyDescent="0.25">
      <c r="A217" s="7">
        <v>326111</v>
      </c>
      <c r="B217" s="7" t="s">
        <v>299</v>
      </c>
      <c r="C217" s="8">
        <f t="shared" si="54"/>
        <v>5.2669976359690326E-2</v>
      </c>
      <c r="D217" s="8">
        <f t="shared" si="55"/>
        <v>1.3041006318241935E-2</v>
      </c>
      <c r="E217" s="8">
        <f t="shared" si="56"/>
        <v>5.5688519352174191E-2</v>
      </c>
      <c r="F217" s="8">
        <f t="shared" si="57"/>
        <v>6.87619456617274E-2</v>
      </c>
      <c r="G217" s="8">
        <f t="shared" si="58"/>
        <v>2.7429991010080652E-2</v>
      </c>
      <c r="H217" s="8">
        <f t="shared" si="59"/>
        <v>9.2134759040245165E-2</v>
      </c>
      <c r="I217" s="8">
        <f t="shared" si="60"/>
        <v>7.8849482363209697E-2</v>
      </c>
      <c r="J217" s="8">
        <f t="shared" si="61"/>
        <v>2.6188350582827424E-2</v>
      </c>
      <c r="K217" s="8">
        <f t="shared" si="62"/>
        <v>8.8046293249733856E-2</v>
      </c>
      <c r="L217" s="8">
        <f t="shared" si="63"/>
        <v>9.1337479947048411E-2</v>
      </c>
      <c r="M217" s="8">
        <f t="shared" si="64"/>
        <v>2.4510142830885481E-2</v>
      </c>
      <c r="N217" s="8">
        <f t="shared" si="65"/>
        <v>0.12614591904774194</v>
      </c>
      <c r="O217" s="8">
        <f t="shared" si="66"/>
        <v>0.10687675984006459</v>
      </c>
      <c r="P217" s="8">
        <f t="shared" si="67"/>
        <v>1.291342714955645E-6</v>
      </c>
      <c r="Q217" s="8">
        <f t="shared" si="68"/>
        <v>6.1076275535645187E-2</v>
      </c>
      <c r="R217" s="8">
        <f t="shared" si="69"/>
        <v>1</v>
      </c>
      <c r="S217" s="8">
        <f t="shared" si="70"/>
        <v>0.55929443764741948</v>
      </c>
      <c r="T217" s="8">
        <f t="shared" si="71"/>
        <v>0.56405025522806462</v>
      </c>
      <c r="W217" s="7">
        <v>326111</v>
      </c>
      <c r="X217" s="7" t="s">
        <v>299</v>
      </c>
      <c r="Y217" s="364">
        <v>0</v>
      </c>
      <c r="Z217" s="364">
        <v>0</v>
      </c>
      <c r="AA217" s="364">
        <v>0</v>
      </c>
      <c r="AB217" s="364">
        <v>0</v>
      </c>
      <c r="AC217" s="364">
        <v>0</v>
      </c>
      <c r="AD217" s="364">
        <v>0</v>
      </c>
      <c r="AE217" s="364">
        <v>0</v>
      </c>
      <c r="AF217" s="364">
        <v>0</v>
      </c>
      <c r="AG217" s="364">
        <v>0</v>
      </c>
      <c r="AH217" s="364">
        <v>0</v>
      </c>
      <c r="AI217" s="364">
        <v>0</v>
      </c>
      <c r="AJ217" s="364">
        <v>0</v>
      </c>
      <c r="AK217" s="364">
        <v>0</v>
      </c>
      <c r="AL217" s="364">
        <v>0</v>
      </c>
      <c r="AM217" s="364">
        <v>0</v>
      </c>
      <c r="AN217" s="364">
        <v>1</v>
      </c>
      <c r="AO217" s="364">
        <v>0</v>
      </c>
      <c r="AP217" s="364">
        <v>0</v>
      </c>
      <c r="AS217" s="7">
        <v>326111</v>
      </c>
      <c r="AT217" s="7" t="s">
        <v>299</v>
      </c>
      <c r="AU217" s="8">
        <v>5.2669976359690326E-2</v>
      </c>
      <c r="AV217" s="8">
        <v>1.3041006318241935E-2</v>
      </c>
      <c r="AW217" s="8">
        <v>5.5688519352174191E-2</v>
      </c>
      <c r="AX217" s="8">
        <v>6.87619456617274E-2</v>
      </c>
      <c r="AY217" s="8">
        <v>2.7429991010080652E-2</v>
      </c>
      <c r="AZ217" s="8">
        <v>9.2134759040245165E-2</v>
      </c>
      <c r="BA217" s="8">
        <v>7.8849482363209697E-2</v>
      </c>
      <c r="BB217" s="8">
        <v>2.6188350582827424E-2</v>
      </c>
      <c r="BC217" s="8">
        <v>8.8046293249733856E-2</v>
      </c>
      <c r="BD217" s="8">
        <v>9.1337479947048411E-2</v>
      </c>
      <c r="BE217" s="8">
        <v>2.4510142830885481E-2</v>
      </c>
      <c r="BF217" s="8">
        <v>0.12614591904774194</v>
      </c>
      <c r="BG217" s="8">
        <v>0.10687675984006459</v>
      </c>
      <c r="BH217" s="8">
        <v>1.291342714955645E-6</v>
      </c>
      <c r="BI217" s="8">
        <v>6.1076275535645187E-2</v>
      </c>
      <c r="BJ217" s="8">
        <v>1.1214011149333871</v>
      </c>
      <c r="BK217" s="8">
        <v>0.55929443764741948</v>
      </c>
      <c r="BL217" s="8">
        <v>0.56405025522806462</v>
      </c>
    </row>
    <row r="218" spans="1:64" x14ac:dyDescent="0.25">
      <c r="A218" s="7">
        <v>326112</v>
      </c>
      <c r="B218" s="7" t="s">
        <v>300</v>
      </c>
      <c r="C218" s="8">
        <f t="shared" si="54"/>
        <v>3.3428836037345165E-2</v>
      </c>
      <c r="D218" s="8">
        <f t="shared" si="55"/>
        <v>8.6524310944635485E-3</v>
      </c>
      <c r="E218" s="8">
        <f t="shared" si="56"/>
        <v>3.5909737404396777E-2</v>
      </c>
      <c r="F218" s="8">
        <f t="shared" si="57"/>
        <v>4.1840062269693543E-2</v>
      </c>
      <c r="G218" s="8">
        <f t="shared" si="58"/>
        <v>1.6585572240688708E-2</v>
      </c>
      <c r="H218" s="8">
        <f t="shared" si="59"/>
        <v>5.6522016889435485E-2</v>
      </c>
      <c r="I218" s="8">
        <f t="shared" si="60"/>
        <v>4.9005111917488721E-2</v>
      </c>
      <c r="J218" s="8">
        <f t="shared" si="61"/>
        <v>1.7571102696795158E-2</v>
      </c>
      <c r="K218" s="8">
        <f t="shared" si="62"/>
        <v>6.0008323841983874E-2</v>
      </c>
      <c r="L218" s="8">
        <f t="shared" si="63"/>
        <v>5.7561116296053226E-2</v>
      </c>
      <c r="M218" s="8">
        <f t="shared" si="64"/>
        <v>1.6367914139338708E-2</v>
      </c>
      <c r="N218" s="8">
        <f t="shared" si="65"/>
        <v>7.9751679191983879E-2</v>
      </c>
      <c r="O218" s="8">
        <f t="shared" si="66"/>
        <v>6.5057934315225829E-2</v>
      </c>
      <c r="P218" s="8">
        <f t="shared" si="67"/>
        <v>4.658100957946774E-7</v>
      </c>
      <c r="Q218" s="8">
        <f t="shared" si="68"/>
        <v>3.690495102587097E-2</v>
      </c>
      <c r="R218" s="8">
        <f t="shared" si="69"/>
        <v>1</v>
      </c>
      <c r="S218" s="8">
        <f t="shared" si="70"/>
        <v>0.34075410301290321</v>
      </c>
      <c r="T218" s="8">
        <f t="shared" si="71"/>
        <v>0.35239099006919355</v>
      </c>
      <c r="W218" s="7">
        <v>326112</v>
      </c>
      <c r="X218" s="7" t="s">
        <v>300</v>
      </c>
      <c r="Y218" s="364">
        <v>0</v>
      </c>
      <c r="Z218" s="364">
        <v>0</v>
      </c>
      <c r="AA218" s="364">
        <v>0</v>
      </c>
      <c r="AB218" s="364">
        <v>0</v>
      </c>
      <c r="AC218" s="364">
        <v>0</v>
      </c>
      <c r="AD218" s="364">
        <v>0</v>
      </c>
      <c r="AE218" s="364">
        <v>0</v>
      </c>
      <c r="AF218" s="364">
        <v>0</v>
      </c>
      <c r="AG218" s="364">
        <v>0</v>
      </c>
      <c r="AH218" s="364">
        <v>0</v>
      </c>
      <c r="AI218" s="364">
        <v>0</v>
      </c>
      <c r="AJ218" s="364">
        <v>0</v>
      </c>
      <c r="AK218" s="364">
        <v>0</v>
      </c>
      <c r="AL218" s="364">
        <v>0</v>
      </c>
      <c r="AM218" s="364">
        <v>0</v>
      </c>
      <c r="AN218" s="364">
        <v>1</v>
      </c>
      <c r="AO218" s="364">
        <v>0</v>
      </c>
      <c r="AP218" s="364">
        <v>0</v>
      </c>
      <c r="AS218" s="7">
        <v>326112</v>
      </c>
      <c r="AT218" s="7" t="s">
        <v>300</v>
      </c>
      <c r="AU218" s="8">
        <v>3.3428836037345165E-2</v>
      </c>
      <c r="AV218" s="8">
        <v>8.6524310944635485E-3</v>
      </c>
      <c r="AW218" s="8">
        <v>3.5909737404396777E-2</v>
      </c>
      <c r="AX218" s="8">
        <v>4.1840062269693543E-2</v>
      </c>
      <c r="AY218" s="8">
        <v>1.6585572240688708E-2</v>
      </c>
      <c r="AZ218" s="8">
        <v>5.6522016889435485E-2</v>
      </c>
      <c r="BA218" s="8">
        <v>4.9005111917488721E-2</v>
      </c>
      <c r="BB218" s="8">
        <v>1.7571102696795158E-2</v>
      </c>
      <c r="BC218" s="8">
        <v>6.0008323841983874E-2</v>
      </c>
      <c r="BD218" s="8">
        <v>5.7561116296053226E-2</v>
      </c>
      <c r="BE218" s="8">
        <v>1.6367914139338708E-2</v>
      </c>
      <c r="BF218" s="8">
        <v>7.9751679191983879E-2</v>
      </c>
      <c r="BG218" s="8">
        <v>6.5057934315225829E-2</v>
      </c>
      <c r="BH218" s="8">
        <v>4.658100957946774E-7</v>
      </c>
      <c r="BI218" s="8">
        <v>3.690495102587097E-2</v>
      </c>
      <c r="BJ218" s="8">
        <v>1.0779910045364516</v>
      </c>
      <c r="BK218" s="8">
        <v>0.34075410301290321</v>
      </c>
      <c r="BL218" s="8">
        <v>0.35239099006919355</v>
      </c>
    </row>
    <row r="219" spans="1:64" x14ac:dyDescent="0.25">
      <c r="A219" s="7">
        <v>326113</v>
      </c>
      <c r="B219" s="7" t="s">
        <v>301</v>
      </c>
      <c r="C219" s="8">
        <f t="shared" si="54"/>
        <v>4.2255941285079028E-2</v>
      </c>
      <c r="D219" s="8">
        <f t="shared" si="55"/>
        <v>1.0980889101047258E-2</v>
      </c>
      <c r="E219" s="8">
        <f t="shared" si="56"/>
        <v>4.7979351791620967E-2</v>
      </c>
      <c r="F219" s="8">
        <f t="shared" si="57"/>
        <v>5.7630265719698377E-2</v>
      </c>
      <c r="G219" s="8">
        <f t="shared" si="58"/>
        <v>2.2847696727112256E-2</v>
      </c>
      <c r="H219" s="8">
        <f t="shared" si="59"/>
        <v>7.8998292384785479E-2</v>
      </c>
      <c r="I219" s="8">
        <f t="shared" si="60"/>
        <v>6.6616343830499983E-2</v>
      </c>
      <c r="J219" s="8">
        <f t="shared" si="61"/>
        <v>2.2438412737803226E-2</v>
      </c>
      <c r="K219" s="8">
        <f t="shared" si="62"/>
        <v>7.8180206217616122E-2</v>
      </c>
      <c r="L219" s="8">
        <f t="shared" si="63"/>
        <v>7.5286897602387104E-2</v>
      </c>
      <c r="M219" s="8">
        <f t="shared" si="64"/>
        <v>2.0814150982193545E-2</v>
      </c>
      <c r="N219" s="8">
        <f t="shared" si="65"/>
        <v>0.10753473901848387</v>
      </c>
      <c r="O219" s="8">
        <f t="shared" si="66"/>
        <v>8.8191907368935521E-2</v>
      </c>
      <c r="P219" s="8">
        <f t="shared" si="67"/>
        <v>1.2935044856403227E-6</v>
      </c>
      <c r="Q219" s="8">
        <f t="shared" si="68"/>
        <v>5.0403605389806462E-2</v>
      </c>
      <c r="R219" s="8">
        <f t="shared" si="69"/>
        <v>1</v>
      </c>
      <c r="S219" s="8">
        <f t="shared" si="70"/>
        <v>0.46592786773483874</v>
      </c>
      <c r="T219" s="8">
        <f t="shared" si="71"/>
        <v>0.47368657568919353</v>
      </c>
      <c r="W219" s="7">
        <v>326113</v>
      </c>
      <c r="X219" s="7" t="s">
        <v>301</v>
      </c>
      <c r="Y219" s="364">
        <v>0</v>
      </c>
      <c r="Z219" s="364">
        <v>0</v>
      </c>
      <c r="AA219" s="364">
        <v>0</v>
      </c>
      <c r="AB219" s="364">
        <v>0</v>
      </c>
      <c r="AC219" s="364">
        <v>0</v>
      </c>
      <c r="AD219" s="364">
        <v>0</v>
      </c>
      <c r="AE219" s="364">
        <v>0</v>
      </c>
      <c r="AF219" s="364">
        <v>0</v>
      </c>
      <c r="AG219" s="364">
        <v>0</v>
      </c>
      <c r="AH219" s="364">
        <v>0</v>
      </c>
      <c r="AI219" s="364">
        <v>0</v>
      </c>
      <c r="AJ219" s="364">
        <v>0</v>
      </c>
      <c r="AK219" s="364">
        <v>0</v>
      </c>
      <c r="AL219" s="364">
        <v>0</v>
      </c>
      <c r="AM219" s="364">
        <v>0</v>
      </c>
      <c r="AN219" s="364">
        <v>1</v>
      </c>
      <c r="AO219" s="364">
        <v>0</v>
      </c>
      <c r="AP219" s="364">
        <v>0</v>
      </c>
      <c r="AS219" s="7">
        <v>326113</v>
      </c>
      <c r="AT219" s="7" t="s">
        <v>301</v>
      </c>
      <c r="AU219" s="8">
        <v>4.2255941285079028E-2</v>
      </c>
      <c r="AV219" s="8">
        <v>1.0980889101047258E-2</v>
      </c>
      <c r="AW219" s="8">
        <v>4.7979351791620967E-2</v>
      </c>
      <c r="AX219" s="8">
        <v>5.7630265719698377E-2</v>
      </c>
      <c r="AY219" s="8">
        <v>2.2847696727112256E-2</v>
      </c>
      <c r="AZ219" s="8">
        <v>7.8998292384785479E-2</v>
      </c>
      <c r="BA219" s="8">
        <v>6.6616343830499983E-2</v>
      </c>
      <c r="BB219" s="8">
        <v>2.2438412737803226E-2</v>
      </c>
      <c r="BC219" s="8">
        <v>7.8180206217616122E-2</v>
      </c>
      <c r="BD219" s="8">
        <v>7.5286897602387104E-2</v>
      </c>
      <c r="BE219" s="8">
        <v>2.0814150982193545E-2</v>
      </c>
      <c r="BF219" s="8">
        <v>0.10753473901848387</v>
      </c>
      <c r="BG219" s="8">
        <v>8.8191907368935521E-2</v>
      </c>
      <c r="BH219" s="8">
        <v>1.2935044856403227E-6</v>
      </c>
      <c r="BI219" s="8">
        <v>5.0403605389806462E-2</v>
      </c>
      <c r="BJ219" s="8">
        <v>1.1012161821779032</v>
      </c>
      <c r="BK219" s="8">
        <v>0.46592786773483874</v>
      </c>
      <c r="BL219" s="8">
        <v>0.47368657568919353</v>
      </c>
    </row>
    <row r="220" spans="1:64" x14ac:dyDescent="0.25">
      <c r="A220" s="7">
        <v>326121</v>
      </c>
      <c r="B220" s="7" t="s">
        <v>302</v>
      </c>
      <c r="C220" s="8">
        <f t="shared" si="54"/>
        <v>3.7766364632075805E-2</v>
      </c>
      <c r="D220" s="8">
        <f t="shared" si="55"/>
        <v>1.0149078546596775E-2</v>
      </c>
      <c r="E220" s="8">
        <f t="shared" si="56"/>
        <v>5.3323547358383884E-2</v>
      </c>
      <c r="F220" s="8">
        <f t="shared" si="57"/>
        <v>5.3264187172822587E-2</v>
      </c>
      <c r="G220" s="8">
        <f t="shared" si="58"/>
        <v>2.1339477232469352E-2</v>
      </c>
      <c r="H220" s="8">
        <f t="shared" si="59"/>
        <v>8.8476671300875817E-2</v>
      </c>
      <c r="I220" s="8">
        <f t="shared" si="60"/>
        <v>5.5400766590274195E-2</v>
      </c>
      <c r="J220" s="8">
        <f t="shared" si="61"/>
        <v>1.9206097064330643E-2</v>
      </c>
      <c r="K220" s="8">
        <f t="shared" si="62"/>
        <v>7.7267384902411293E-2</v>
      </c>
      <c r="L220" s="8">
        <f t="shared" si="63"/>
        <v>5.671576208027581E-2</v>
      </c>
      <c r="M220" s="8">
        <f t="shared" si="64"/>
        <v>1.6109552095217743E-2</v>
      </c>
      <c r="N220" s="8">
        <f t="shared" si="65"/>
        <v>0.10184124048364515</v>
      </c>
      <c r="O220" s="8">
        <f t="shared" si="66"/>
        <v>9.9617861257467757E-2</v>
      </c>
      <c r="P220" s="8">
        <f t="shared" si="67"/>
        <v>8.9298920203338725E-7</v>
      </c>
      <c r="Q220" s="8">
        <f t="shared" si="68"/>
        <v>5.1362260024274173E-2</v>
      </c>
      <c r="R220" s="8">
        <f t="shared" si="69"/>
        <v>1</v>
      </c>
      <c r="S220" s="8">
        <f t="shared" si="70"/>
        <v>0.45340291635129032</v>
      </c>
      <c r="T220" s="8">
        <f t="shared" si="71"/>
        <v>0.44219521629870967</v>
      </c>
      <c r="W220" s="7">
        <v>326121</v>
      </c>
      <c r="X220" s="7" t="s">
        <v>302</v>
      </c>
      <c r="Y220" s="364">
        <v>0</v>
      </c>
      <c r="Z220" s="364">
        <v>0</v>
      </c>
      <c r="AA220" s="364">
        <v>0</v>
      </c>
      <c r="AB220" s="364">
        <v>0</v>
      </c>
      <c r="AC220" s="364">
        <v>0</v>
      </c>
      <c r="AD220" s="364">
        <v>0</v>
      </c>
      <c r="AE220" s="364">
        <v>0</v>
      </c>
      <c r="AF220" s="364">
        <v>0</v>
      </c>
      <c r="AG220" s="364">
        <v>0</v>
      </c>
      <c r="AH220" s="364">
        <v>0</v>
      </c>
      <c r="AI220" s="364">
        <v>0</v>
      </c>
      <c r="AJ220" s="364">
        <v>0</v>
      </c>
      <c r="AK220" s="364">
        <v>0</v>
      </c>
      <c r="AL220" s="364">
        <v>0</v>
      </c>
      <c r="AM220" s="364">
        <v>0</v>
      </c>
      <c r="AN220" s="364">
        <v>1</v>
      </c>
      <c r="AO220" s="364">
        <v>0</v>
      </c>
      <c r="AP220" s="364">
        <v>0</v>
      </c>
      <c r="AS220" s="7">
        <v>326121</v>
      </c>
      <c r="AT220" s="7" t="s">
        <v>302</v>
      </c>
      <c r="AU220" s="8">
        <v>3.7766364632075805E-2</v>
      </c>
      <c r="AV220" s="8">
        <v>1.0149078546596775E-2</v>
      </c>
      <c r="AW220" s="8">
        <v>5.3323547358383884E-2</v>
      </c>
      <c r="AX220" s="8">
        <v>5.3264187172822587E-2</v>
      </c>
      <c r="AY220" s="8">
        <v>2.1339477232469352E-2</v>
      </c>
      <c r="AZ220" s="8">
        <v>8.8476671300875817E-2</v>
      </c>
      <c r="BA220" s="8">
        <v>5.5400766590274195E-2</v>
      </c>
      <c r="BB220" s="8">
        <v>1.9206097064330643E-2</v>
      </c>
      <c r="BC220" s="8">
        <v>7.7267384902411293E-2</v>
      </c>
      <c r="BD220" s="8">
        <v>5.671576208027581E-2</v>
      </c>
      <c r="BE220" s="8">
        <v>1.6109552095217743E-2</v>
      </c>
      <c r="BF220" s="8">
        <v>0.10184124048364515</v>
      </c>
      <c r="BG220" s="8">
        <v>9.9617861257467757E-2</v>
      </c>
      <c r="BH220" s="8">
        <v>8.9298920203338725E-7</v>
      </c>
      <c r="BI220" s="8">
        <v>5.1362260024274173E-2</v>
      </c>
      <c r="BJ220" s="8">
        <v>1.1012389905369355</v>
      </c>
      <c r="BK220" s="8">
        <v>0.45340291635129032</v>
      </c>
      <c r="BL220" s="8">
        <v>0.44219521629870967</v>
      </c>
    </row>
    <row r="221" spans="1:64" x14ac:dyDescent="0.25">
      <c r="A221" s="7">
        <v>326122</v>
      </c>
      <c r="B221" s="7" t="s">
        <v>303</v>
      </c>
      <c r="C221" s="8">
        <f t="shared" si="54"/>
        <v>1.5221436103332257E-2</v>
      </c>
      <c r="D221" s="8">
        <f t="shared" si="55"/>
        <v>3.7443752329806451E-3</v>
      </c>
      <c r="E221" s="8">
        <f t="shared" si="56"/>
        <v>2.2488634159677421E-2</v>
      </c>
      <c r="F221" s="8">
        <f t="shared" si="57"/>
        <v>2.9878585003627417E-2</v>
      </c>
      <c r="G221" s="8">
        <f t="shared" si="58"/>
        <v>1.0794239972841934E-2</v>
      </c>
      <c r="H221" s="8">
        <f t="shared" si="59"/>
        <v>5.1209784638979024E-2</v>
      </c>
      <c r="I221" s="8">
        <f t="shared" si="60"/>
        <v>2.2525590181225807E-2</v>
      </c>
      <c r="J221" s="8">
        <f t="shared" si="61"/>
        <v>7.0724740335854838E-3</v>
      </c>
      <c r="K221" s="8">
        <f t="shared" si="62"/>
        <v>3.2702184886766128E-2</v>
      </c>
      <c r="L221" s="8">
        <f t="shared" si="63"/>
        <v>2.2967137760596775E-2</v>
      </c>
      <c r="M221" s="8">
        <f t="shared" si="64"/>
        <v>5.9462255717306449E-3</v>
      </c>
      <c r="N221" s="8">
        <f t="shared" si="65"/>
        <v>4.2815215008677417E-2</v>
      </c>
      <c r="O221" s="8">
        <f t="shared" si="66"/>
        <v>4.4282649741306454E-2</v>
      </c>
      <c r="P221" s="8">
        <f t="shared" si="67"/>
        <v>2.8482826224935484E-7</v>
      </c>
      <c r="Q221" s="8">
        <f t="shared" si="68"/>
        <v>2.290186849696774E-2</v>
      </c>
      <c r="R221" s="8">
        <f t="shared" si="69"/>
        <v>1</v>
      </c>
      <c r="S221" s="8">
        <f t="shared" si="70"/>
        <v>0.22091486768016125</v>
      </c>
      <c r="T221" s="8">
        <f t="shared" si="71"/>
        <v>0.19133089426274191</v>
      </c>
      <c r="W221" s="7">
        <v>326122</v>
      </c>
      <c r="X221" s="7" t="s">
        <v>303</v>
      </c>
      <c r="Y221" s="364">
        <v>0</v>
      </c>
      <c r="Z221" s="364">
        <v>0</v>
      </c>
      <c r="AA221" s="364">
        <v>0</v>
      </c>
      <c r="AB221" s="364">
        <v>0</v>
      </c>
      <c r="AC221" s="364">
        <v>0</v>
      </c>
      <c r="AD221" s="364">
        <v>0</v>
      </c>
      <c r="AE221" s="364">
        <v>0</v>
      </c>
      <c r="AF221" s="364">
        <v>0</v>
      </c>
      <c r="AG221" s="364">
        <v>0</v>
      </c>
      <c r="AH221" s="364">
        <v>0</v>
      </c>
      <c r="AI221" s="364">
        <v>0</v>
      </c>
      <c r="AJ221" s="364">
        <v>0</v>
      </c>
      <c r="AK221" s="364">
        <v>0</v>
      </c>
      <c r="AL221" s="364">
        <v>0</v>
      </c>
      <c r="AM221" s="364">
        <v>0</v>
      </c>
      <c r="AN221" s="364">
        <v>1</v>
      </c>
      <c r="AO221" s="364">
        <v>0</v>
      </c>
      <c r="AP221" s="364">
        <v>0</v>
      </c>
      <c r="AS221" s="7">
        <v>326122</v>
      </c>
      <c r="AT221" s="7" t="s">
        <v>303</v>
      </c>
      <c r="AU221" s="8">
        <v>1.5221436103332257E-2</v>
      </c>
      <c r="AV221" s="8">
        <v>3.7443752329806451E-3</v>
      </c>
      <c r="AW221" s="8">
        <v>2.2488634159677421E-2</v>
      </c>
      <c r="AX221" s="8">
        <v>2.9878585003627417E-2</v>
      </c>
      <c r="AY221" s="8">
        <v>1.0794239972841934E-2</v>
      </c>
      <c r="AZ221" s="8">
        <v>5.1209784638979024E-2</v>
      </c>
      <c r="BA221" s="8">
        <v>2.2525590181225807E-2</v>
      </c>
      <c r="BB221" s="8">
        <v>7.0724740335854838E-3</v>
      </c>
      <c r="BC221" s="8">
        <v>3.2702184886766128E-2</v>
      </c>
      <c r="BD221" s="8">
        <v>2.2967137760596775E-2</v>
      </c>
      <c r="BE221" s="8">
        <v>5.9462255717306449E-3</v>
      </c>
      <c r="BF221" s="8">
        <v>4.2815215008677417E-2</v>
      </c>
      <c r="BG221" s="8">
        <v>4.4282649741306454E-2</v>
      </c>
      <c r="BH221" s="8">
        <v>2.8482826224935484E-7</v>
      </c>
      <c r="BI221" s="8">
        <v>2.290186849696774E-2</v>
      </c>
      <c r="BJ221" s="8">
        <v>1.0414528325929033</v>
      </c>
      <c r="BK221" s="8">
        <v>0.22091486768016125</v>
      </c>
      <c r="BL221" s="8">
        <v>0.19133089426274191</v>
      </c>
    </row>
    <row r="222" spans="1:64" x14ac:dyDescent="0.25">
      <c r="A222" s="7">
        <v>326130</v>
      </c>
      <c r="B222" s="7" t="s">
        <v>304</v>
      </c>
      <c r="C222" s="8">
        <f t="shared" si="54"/>
        <v>8.8223200782967734E-3</v>
      </c>
      <c r="D222" s="8">
        <f t="shared" si="55"/>
        <v>2.3653523672983873E-3</v>
      </c>
      <c r="E222" s="8">
        <f t="shared" si="56"/>
        <v>1.3409603757767742E-2</v>
      </c>
      <c r="F222" s="8">
        <f t="shared" si="57"/>
        <v>6.6884175188887101E-3</v>
      </c>
      <c r="G222" s="8">
        <f t="shared" si="58"/>
        <v>2.5361796079104836E-3</v>
      </c>
      <c r="H222" s="8">
        <f t="shared" si="59"/>
        <v>1.1812406254712905E-2</v>
      </c>
      <c r="I222" s="8">
        <f t="shared" si="60"/>
        <v>8.5517225682258061E-3</v>
      </c>
      <c r="J222" s="8">
        <f t="shared" si="61"/>
        <v>2.877228433666129E-3</v>
      </c>
      <c r="K222" s="8">
        <f t="shared" si="62"/>
        <v>1.3826459265245162E-2</v>
      </c>
      <c r="L222" s="8">
        <f t="shared" si="63"/>
        <v>1.1084598688499999E-2</v>
      </c>
      <c r="M222" s="8">
        <f t="shared" si="64"/>
        <v>3.2114227137612903E-3</v>
      </c>
      <c r="N222" s="8">
        <f t="shared" si="65"/>
        <v>2.0368722030070969E-2</v>
      </c>
      <c r="O222" s="8">
        <f t="shared" si="66"/>
        <v>2.6229330638193549E-2</v>
      </c>
      <c r="P222" s="8">
        <f t="shared" si="67"/>
        <v>5.0283490514177411E-7</v>
      </c>
      <c r="Q222" s="8">
        <f t="shared" si="68"/>
        <v>1.9154897696838712E-2</v>
      </c>
      <c r="R222" s="8">
        <f t="shared" si="69"/>
        <v>1</v>
      </c>
      <c r="S222" s="8">
        <f t="shared" si="70"/>
        <v>8.5553132413709682E-2</v>
      </c>
      <c r="T222" s="8">
        <f t="shared" si="71"/>
        <v>8.977153929935483E-2</v>
      </c>
      <c r="W222" s="7">
        <v>326130</v>
      </c>
      <c r="X222" s="7" t="s">
        <v>304</v>
      </c>
      <c r="Y222" s="364">
        <v>0</v>
      </c>
      <c r="Z222" s="364">
        <v>0</v>
      </c>
      <c r="AA222" s="364">
        <v>0</v>
      </c>
      <c r="AB222" s="364">
        <v>0</v>
      </c>
      <c r="AC222" s="364">
        <v>0</v>
      </c>
      <c r="AD222" s="364">
        <v>0</v>
      </c>
      <c r="AE222" s="364">
        <v>0</v>
      </c>
      <c r="AF222" s="364">
        <v>0</v>
      </c>
      <c r="AG222" s="364">
        <v>0</v>
      </c>
      <c r="AH222" s="364">
        <v>0</v>
      </c>
      <c r="AI222" s="364">
        <v>0</v>
      </c>
      <c r="AJ222" s="364">
        <v>0</v>
      </c>
      <c r="AK222" s="364">
        <v>0</v>
      </c>
      <c r="AL222" s="364">
        <v>0</v>
      </c>
      <c r="AM222" s="364">
        <v>0</v>
      </c>
      <c r="AN222" s="364">
        <v>1</v>
      </c>
      <c r="AO222" s="364">
        <v>0</v>
      </c>
      <c r="AP222" s="364">
        <v>0</v>
      </c>
      <c r="AS222" s="7">
        <v>326130</v>
      </c>
      <c r="AT222" s="7" t="s">
        <v>304</v>
      </c>
      <c r="AU222" s="8">
        <v>8.8223200782967734E-3</v>
      </c>
      <c r="AV222" s="8">
        <v>2.3653523672983873E-3</v>
      </c>
      <c r="AW222" s="8">
        <v>1.3409603757767742E-2</v>
      </c>
      <c r="AX222" s="8">
        <v>6.6884175188887101E-3</v>
      </c>
      <c r="AY222" s="8">
        <v>2.5361796079104836E-3</v>
      </c>
      <c r="AZ222" s="8">
        <v>1.1812406254712905E-2</v>
      </c>
      <c r="BA222" s="8">
        <v>8.5517225682258061E-3</v>
      </c>
      <c r="BB222" s="8">
        <v>2.877228433666129E-3</v>
      </c>
      <c r="BC222" s="8">
        <v>1.3826459265245162E-2</v>
      </c>
      <c r="BD222" s="8">
        <v>1.1084598688499999E-2</v>
      </c>
      <c r="BE222" s="8">
        <v>3.2114227137612903E-3</v>
      </c>
      <c r="BF222" s="8">
        <v>2.0368722030070969E-2</v>
      </c>
      <c r="BG222" s="8">
        <v>2.6229330638193549E-2</v>
      </c>
      <c r="BH222" s="8">
        <v>5.0283490514177411E-7</v>
      </c>
      <c r="BI222" s="8">
        <v>1.9154897696838712E-2</v>
      </c>
      <c r="BJ222" s="8">
        <v>1.024597276203387</v>
      </c>
      <c r="BK222" s="8">
        <v>8.5553132413709682E-2</v>
      </c>
      <c r="BL222" s="8">
        <v>8.977153929935483E-2</v>
      </c>
    </row>
    <row r="223" spans="1:64" x14ac:dyDescent="0.25">
      <c r="A223" s="7">
        <v>326140</v>
      </c>
      <c r="B223" s="7" t="s">
        <v>305</v>
      </c>
      <c r="C223" s="8">
        <f t="shared" si="54"/>
        <v>3.9755370712680642E-2</v>
      </c>
      <c r="D223" s="8">
        <f t="shared" si="55"/>
        <v>1.0947039252246778E-2</v>
      </c>
      <c r="E223" s="8">
        <f t="shared" si="56"/>
        <v>3.6601246628070967E-2</v>
      </c>
      <c r="F223" s="8">
        <f t="shared" si="57"/>
        <v>5.8691043858870973E-2</v>
      </c>
      <c r="G223" s="8">
        <f t="shared" si="58"/>
        <v>2.2115245102998386E-2</v>
      </c>
      <c r="H223" s="8">
        <f t="shared" si="59"/>
        <v>6.5477921441406448E-2</v>
      </c>
      <c r="I223" s="8">
        <f t="shared" si="60"/>
        <v>5.3789777049693559E-2</v>
      </c>
      <c r="J223" s="8">
        <f t="shared" si="61"/>
        <v>1.9541642382877419E-2</v>
      </c>
      <c r="K223" s="8">
        <f t="shared" si="62"/>
        <v>5.6555949612917732E-2</v>
      </c>
      <c r="L223" s="8">
        <f t="shared" si="63"/>
        <v>7.4051746150500017E-2</v>
      </c>
      <c r="M223" s="8">
        <f t="shared" si="64"/>
        <v>2.2243780934075801E-2</v>
      </c>
      <c r="N223" s="8">
        <f t="shared" si="65"/>
        <v>8.5327467768290324E-2</v>
      </c>
      <c r="O223" s="8">
        <f t="shared" si="66"/>
        <v>6.4732817417645167E-2</v>
      </c>
      <c r="P223" s="8">
        <f t="shared" si="67"/>
        <v>6.5070362914645168E-7</v>
      </c>
      <c r="Q223" s="8">
        <f t="shared" si="68"/>
        <v>4.6162989105338705E-2</v>
      </c>
      <c r="R223" s="8">
        <f t="shared" si="69"/>
        <v>1</v>
      </c>
      <c r="S223" s="8">
        <f t="shared" si="70"/>
        <v>0.38821969427387099</v>
      </c>
      <c r="T223" s="8">
        <f t="shared" si="71"/>
        <v>0.37182285291629036</v>
      </c>
      <c r="W223" s="7">
        <v>326140</v>
      </c>
      <c r="X223" s="7" t="s">
        <v>305</v>
      </c>
      <c r="Y223" s="364">
        <v>0</v>
      </c>
      <c r="Z223" s="364">
        <v>0</v>
      </c>
      <c r="AA223" s="364">
        <v>0</v>
      </c>
      <c r="AB223" s="364">
        <v>0</v>
      </c>
      <c r="AC223" s="364">
        <v>0</v>
      </c>
      <c r="AD223" s="364">
        <v>0</v>
      </c>
      <c r="AE223" s="364">
        <v>0</v>
      </c>
      <c r="AF223" s="364">
        <v>0</v>
      </c>
      <c r="AG223" s="364">
        <v>0</v>
      </c>
      <c r="AH223" s="364">
        <v>0</v>
      </c>
      <c r="AI223" s="364">
        <v>0</v>
      </c>
      <c r="AJ223" s="364">
        <v>0</v>
      </c>
      <c r="AK223" s="364">
        <v>0</v>
      </c>
      <c r="AL223" s="364">
        <v>0</v>
      </c>
      <c r="AM223" s="364">
        <v>0</v>
      </c>
      <c r="AN223" s="364">
        <v>1</v>
      </c>
      <c r="AO223" s="364">
        <v>0</v>
      </c>
      <c r="AP223" s="364">
        <v>0</v>
      </c>
      <c r="AS223" s="7">
        <v>326140</v>
      </c>
      <c r="AT223" s="7" t="s">
        <v>305</v>
      </c>
      <c r="AU223" s="8">
        <v>3.9755370712680642E-2</v>
      </c>
      <c r="AV223" s="8">
        <v>1.0947039252246778E-2</v>
      </c>
      <c r="AW223" s="8">
        <v>3.6601246628070967E-2</v>
      </c>
      <c r="AX223" s="8">
        <v>5.8691043858870973E-2</v>
      </c>
      <c r="AY223" s="8">
        <v>2.2115245102998386E-2</v>
      </c>
      <c r="AZ223" s="8">
        <v>6.5477921441406448E-2</v>
      </c>
      <c r="BA223" s="8">
        <v>5.3789777049693559E-2</v>
      </c>
      <c r="BB223" s="8">
        <v>1.9541642382877419E-2</v>
      </c>
      <c r="BC223" s="8">
        <v>5.6555949612917732E-2</v>
      </c>
      <c r="BD223" s="8">
        <v>7.4051746150500017E-2</v>
      </c>
      <c r="BE223" s="8">
        <v>2.2243780934075801E-2</v>
      </c>
      <c r="BF223" s="8">
        <v>8.5327467768290324E-2</v>
      </c>
      <c r="BG223" s="8">
        <v>6.4732817417645167E-2</v>
      </c>
      <c r="BH223" s="8">
        <v>6.5070362914645168E-7</v>
      </c>
      <c r="BI223" s="8">
        <v>4.6162989105338705E-2</v>
      </c>
      <c r="BJ223" s="8">
        <v>1.0873036565929031</v>
      </c>
      <c r="BK223" s="8">
        <v>0.38821969427387099</v>
      </c>
      <c r="BL223" s="8">
        <v>0.37182285291629036</v>
      </c>
    </row>
    <row r="224" spans="1:64" x14ac:dyDescent="0.25">
      <c r="A224" s="7">
        <v>326150</v>
      </c>
      <c r="B224" s="7" t="s">
        <v>306</v>
      </c>
      <c r="C224" s="8">
        <f t="shared" si="54"/>
        <v>5.5157378240900001E-2</v>
      </c>
      <c r="D224" s="8">
        <f t="shared" si="55"/>
        <v>7.7207385558299996E-3</v>
      </c>
      <c r="E224" s="8">
        <f t="shared" si="56"/>
        <v>4.7151354958700001E-2</v>
      </c>
      <c r="F224" s="8">
        <f t="shared" si="57"/>
        <v>8.9510715111599998E-2</v>
      </c>
      <c r="G224" s="8">
        <f t="shared" si="58"/>
        <v>1.7855193743E-2</v>
      </c>
      <c r="H224" s="8">
        <f t="shared" si="59"/>
        <v>6.2651274012000005E-2</v>
      </c>
      <c r="I224" s="8">
        <f t="shared" si="60"/>
        <v>8.3640684576400004E-2</v>
      </c>
      <c r="J224" s="8">
        <f t="shared" si="61"/>
        <v>1.29659666834E-2</v>
      </c>
      <c r="K224" s="8">
        <f t="shared" si="62"/>
        <v>4.2342659793899999E-2</v>
      </c>
      <c r="L224" s="8">
        <f t="shared" si="63"/>
        <v>9.9782651089400001E-2</v>
      </c>
      <c r="M224" s="8">
        <f t="shared" si="64"/>
        <v>1.38543834238E-2</v>
      </c>
      <c r="N224" s="8">
        <f t="shared" si="65"/>
        <v>0.115088204158</v>
      </c>
      <c r="O224" s="8">
        <f t="shared" si="66"/>
        <v>0.29181095909299998</v>
      </c>
      <c r="P224" s="8">
        <f t="shared" si="67"/>
        <v>3.24497167218E-6</v>
      </c>
      <c r="Q224" s="8">
        <f t="shared" si="68"/>
        <v>0.19574334108399999</v>
      </c>
      <c r="R224" s="8">
        <f t="shared" si="69"/>
        <v>1.1100294717600001</v>
      </c>
      <c r="S224" s="8">
        <f t="shared" si="70"/>
        <v>1.1700171828699999</v>
      </c>
      <c r="T224" s="8">
        <f t="shared" si="71"/>
        <v>1.13894931105</v>
      </c>
      <c r="W224" s="7">
        <v>326150</v>
      </c>
      <c r="X224" s="7" t="s">
        <v>306</v>
      </c>
      <c r="Y224" s="364">
        <v>5.5157378240900001E-2</v>
      </c>
      <c r="Z224" s="364">
        <v>7.7207385558299996E-3</v>
      </c>
      <c r="AA224" s="364">
        <v>4.7151354958700001E-2</v>
      </c>
      <c r="AB224" s="364">
        <v>8.9510715111599998E-2</v>
      </c>
      <c r="AC224" s="364">
        <v>1.7855193743E-2</v>
      </c>
      <c r="AD224" s="364">
        <v>6.2651274012000005E-2</v>
      </c>
      <c r="AE224" s="364">
        <v>8.3640684576400004E-2</v>
      </c>
      <c r="AF224" s="364">
        <v>1.29659666834E-2</v>
      </c>
      <c r="AG224" s="364">
        <v>4.2342659793899999E-2</v>
      </c>
      <c r="AH224" s="364">
        <v>9.9782651089400001E-2</v>
      </c>
      <c r="AI224" s="364">
        <v>1.38543834238E-2</v>
      </c>
      <c r="AJ224" s="364">
        <v>0.115088204158</v>
      </c>
      <c r="AK224" s="364">
        <v>0.29181095909299998</v>
      </c>
      <c r="AL224" s="364">
        <v>3.24497167218E-6</v>
      </c>
      <c r="AM224" s="364">
        <v>0.19574334108399999</v>
      </c>
      <c r="AN224" s="364">
        <v>1.1100294717600001</v>
      </c>
      <c r="AO224" s="364">
        <v>1.1700171828699999</v>
      </c>
      <c r="AP224" s="364">
        <v>1.13894931105</v>
      </c>
      <c r="AS224" s="7">
        <v>326150</v>
      </c>
      <c r="AT224" s="7" t="s">
        <v>306</v>
      </c>
      <c r="AU224" s="8">
        <v>3.5815143783564513E-2</v>
      </c>
      <c r="AV224" s="8">
        <v>9.3569361614890302E-3</v>
      </c>
      <c r="AW224" s="8">
        <v>3.9677985655854842E-2</v>
      </c>
      <c r="AX224" s="8">
        <v>5.8782348899188715E-2</v>
      </c>
      <c r="AY224" s="8">
        <v>2.4451730561737099E-2</v>
      </c>
      <c r="AZ224" s="8">
        <v>7.3939679585462922E-2</v>
      </c>
      <c r="BA224" s="8">
        <v>4.9378794262409681E-2</v>
      </c>
      <c r="BB224" s="8">
        <v>1.6753793065548389E-2</v>
      </c>
      <c r="BC224" s="8">
        <v>5.7030853654108066E-2</v>
      </c>
      <c r="BD224" s="8">
        <v>6.4646550219893545E-2</v>
      </c>
      <c r="BE224" s="8">
        <v>1.7797161392354838E-2</v>
      </c>
      <c r="BF224" s="8">
        <v>8.6043662512564512E-2</v>
      </c>
      <c r="BG224" s="8">
        <v>8.4719133944854821E-2</v>
      </c>
      <c r="BH224" s="8">
        <v>8.7981667284777394E-7</v>
      </c>
      <c r="BI224" s="8">
        <v>5.6828012877870954E-2</v>
      </c>
      <c r="BJ224" s="8">
        <v>1.0848500656006452</v>
      </c>
      <c r="BK224" s="8">
        <v>0.44749633969129038</v>
      </c>
      <c r="BL224" s="8">
        <v>0.41348602162725789</v>
      </c>
    </row>
    <row r="225" spans="1:64" x14ac:dyDescent="0.25">
      <c r="A225" s="7">
        <v>326160</v>
      </c>
      <c r="B225" s="7" t="s">
        <v>307</v>
      </c>
      <c r="C225" s="8">
        <f t="shared" si="54"/>
        <v>2.8360597459446774E-2</v>
      </c>
      <c r="D225" s="8">
        <f t="shared" si="55"/>
        <v>7.5049544864548377E-3</v>
      </c>
      <c r="E225" s="8">
        <f t="shared" si="56"/>
        <v>2.8348981537293552E-2</v>
      </c>
      <c r="F225" s="8">
        <f t="shared" si="57"/>
        <v>2.4602108088132256E-2</v>
      </c>
      <c r="G225" s="8">
        <f t="shared" si="58"/>
        <v>1.0761279559002742E-2</v>
      </c>
      <c r="H225" s="8">
        <f t="shared" si="59"/>
        <v>3.9079483123566121E-2</v>
      </c>
      <c r="I225" s="8">
        <f t="shared" si="60"/>
        <v>3.244608337981613E-2</v>
      </c>
      <c r="J225" s="8">
        <f t="shared" si="61"/>
        <v>1.2647217050175805E-2</v>
      </c>
      <c r="K225" s="8">
        <f t="shared" si="62"/>
        <v>4.1919047399983873E-2</v>
      </c>
      <c r="L225" s="8">
        <f t="shared" si="63"/>
        <v>4.739808481753225E-2</v>
      </c>
      <c r="M225" s="8">
        <f t="shared" si="64"/>
        <v>1.4098246254448388E-2</v>
      </c>
      <c r="N225" s="8">
        <f t="shared" si="65"/>
        <v>6.2329832643629027E-2</v>
      </c>
      <c r="O225" s="8">
        <f t="shared" si="66"/>
        <v>5.5664985650016131E-2</v>
      </c>
      <c r="P225" s="8">
        <f t="shared" si="67"/>
        <v>1.1146600314903224E-6</v>
      </c>
      <c r="Q225" s="8">
        <f t="shared" si="68"/>
        <v>3.7072972129048393E-2</v>
      </c>
      <c r="R225" s="8">
        <f t="shared" si="69"/>
        <v>1</v>
      </c>
      <c r="S225" s="8">
        <f t="shared" si="70"/>
        <v>0.26799125786774192</v>
      </c>
      <c r="T225" s="8">
        <f t="shared" si="71"/>
        <v>0.2805607349262903</v>
      </c>
      <c r="W225" s="7">
        <v>326160</v>
      </c>
      <c r="X225" s="7" t="s">
        <v>307</v>
      </c>
      <c r="Y225" s="364">
        <v>0</v>
      </c>
      <c r="Z225" s="364">
        <v>0</v>
      </c>
      <c r="AA225" s="364">
        <v>0</v>
      </c>
      <c r="AB225" s="364">
        <v>0</v>
      </c>
      <c r="AC225" s="364">
        <v>0</v>
      </c>
      <c r="AD225" s="364">
        <v>0</v>
      </c>
      <c r="AE225" s="364">
        <v>0</v>
      </c>
      <c r="AF225" s="364">
        <v>0</v>
      </c>
      <c r="AG225" s="364">
        <v>0</v>
      </c>
      <c r="AH225" s="364">
        <v>0</v>
      </c>
      <c r="AI225" s="364">
        <v>0</v>
      </c>
      <c r="AJ225" s="364">
        <v>0</v>
      </c>
      <c r="AK225" s="364">
        <v>0</v>
      </c>
      <c r="AL225" s="364">
        <v>0</v>
      </c>
      <c r="AM225" s="364">
        <v>0</v>
      </c>
      <c r="AN225" s="364">
        <v>1</v>
      </c>
      <c r="AO225" s="364">
        <v>0</v>
      </c>
      <c r="AP225" s="364">
        <v>0</v>
      </c>
      <c r="AS225" s="7">
        <v>326160</v>
      </c>
      <c r="AT225" s="7" t="s">
        <v>307</v>
      </c>
      <c r="AU225" s="8">
        <v>2.8360597459446774E-2</v>
      </c>
      <c r="AV225" s="8">
        <v>7.5049544864548377E-3</v>
      </c>
      <c r="AW225" s="8">
        <v>2.8348981537293552E-2</v>
      </c>
      <c r="AX225" s="8">
        <v>2.4602108088132256E-2</v>
      </c>
      <c r="AY225" s="8">
        <v>1.0761279559002742E-2</v>
      </c>
      <c r="AZ225" s="8">
        <v>3.9079483123566121E-2</v>
      </c>
      <c r="BA225" s="8">
        <v>3.244608337981613E-2</v>
      </c>
      <c r="BB225" s="8">
        <v>1.2647217050175805E-2</v>
      </c>
      <c r="BC225" s="8">
        <v>4.1919047399983873E-2</v>
      </c>
      <c r="BD225" s="8">
        <v>4.739808481753225E-2</v>
      </c>
      <c r="BE225" s="8">
        <v>1.4098246254448388E-2</v>
      </c>
      <c r="BF225" s="8">
        <v>6.2329832643629027E-2</v>
      </c>
      <c r="BG225" s="8">
        <v>5.5664985650016131E-2</v>
      </c>
      <c r="BH225" s="8">
        <v>1.1146600314903224E-6</v>
      </c>
      <c r="BI225" s="8">
        <v>3.7072972129048393E-2</v>
      </c>
      <c r="BJ225" s="8">
        <v>1.0642129205803228</v>
      </c>
      <c r="BK225" s="8">
        <v>0.26799125786774192</v>
      </c>
      <c r="BL225" s="8">
        <v>0.2805607349262903</v>
      </c>
    </row>
    <row r="226" spans="1:64" x14ac:dyDescent="0.25">
      <c r="A226" s="7">
        <v>326191</v>
      </c>
      <c r="B226" s="7" t="s">
        <v>308</v>
      </c>
      <c r="C226" s="8">
        <f t="shared" si="54"/>
        <v>9.0761066469354831E-3</v>
      </c>
      <c r="D226" s="8">
        <f t="shared" si="55"/>
        <v>2.4750946358483871E-3</v>
      </c>
      <c r="E226" s="8">
        <f t="shared" si="56"/>
        <v>1.0180548506048387E-2</v>
      </c>
      <c r="F226" s="8">
        <f t="shared" si="57"/>
        <v>1.5853788532419356E-2</v>
      </c>
      <c r="G226" s="8">
        <f t="shared" si="58"/>
        <v>5.8464890835274192E-3</v>
      </c>
      <c r="H226" s="8">
        <f t="shared" si="59"/>
        <v>1.7893506607403225E-2</v>
      </c>
      <c r="I226" s="8">
        <f t="shared" si="60"/>
        <v>1.2523193837274193E-2</v>
      </c>
      <c r="J226" s="8">
        <f t="shared" si="61"/>
        <v>4.1630880504064513E-3</v>
      </c>
      <c r="K226" s="8">
        <f t="shared" si="62"/>
        <v>1.4376165543322581E-2</v>
      </c>
      <c r="L226" s="8">
        <f t="shared" si="63"/>
        <v>1.3959107662645163E-2</v>
      </c>
      <c r="M226" s="8">
        <f t="shared" si="64"/>
        <v>4.0828971542919354E-3</v>
      </c>
      <c r="N226" s="8">
        <f t="shared" si="65"/>
        <v>2.0593371459016133E-2</v>
      </c>
      <c r="O226" s="8">
        <f t="shared" si="66"/>
        <v>1.5522724386483871E-2</v>
      </c>
      <c r="P226" s="8">
        <f t="shared" si="67"/>
        <v>9.8578343790645168E-8</v>
      </c>
      <c r="Q226" s="8">
        <f t="shared" si="68"/>
        <v>9.024563246612903E-3</v>
      </c>
      <c r="R226" s="8">
        <f t="shared" si="69"/>
        <v>1</v>
      </c>
      <c r="S226" s="8">
        <f t="shared" si="70"/>
        <v>8.7980880997419353E-2</v>
      </c>
      <c r="T226" s="8">
        <f t="shared" si="71"/>
        <v>7.9449544205161288E-2</v>
      </c>
      <c r="W226" s="7">
        <v>326191</v>
      </c>
      <c r="X226" s="7" t="s">
        <v>308</v>
      </c>
      <c r="Y226" s="364">
        <v>0</v>
      </c>
      <c r="Z226" s="364">
        <v>0</v>
      </c>
      <c r="AA226" s="364">
        <v>0</v>
      </c>
      <c r="AB226" s="364">
        <v>0</v>
      </c>
      <c r="AC226" s="364">
        <v>0</v>
      </c>
      <c r="AD226" s="364">
        <v>0</v>
      </c>
      <c r="AE226" s="364">
        <v>0</v>
      </c>
      <c r="AF226" s="364">
        <v>0</v>
      </c>
      <c r="AG226" s="364">
        <v>0</v>
      </c>
      <c r="AH226" s="364">
        <v>0</v>
      </c>
      <c r="AI226" s="364">
        <v>0</v>
      </c>
      <c r="AJ226" s="364">
        <v>0</v>
      </c>
      <c r="AK226" s="364">
        <v>0</v>
      </c>
      <c r="AL226" s="364">
        <v>0</v>
      </c>
      <c r="AM226" s="364">
        <v>0</v>
      </c>
      <c r="AN226" s="364">
        <v>1</v>
      </c>
      <c r="AO226" s="364">
        <v>0</v>
      </c>
      <c r="AP226" s="364">
        <v>0</v>
      </c>
      <c r="AS226" s="7">
        <v>326191</v>
      </c>
      <c r="AT226" s="7" t="s">
        <v>308</v>
      </c>
      <c r="AU226" s="8">
        <v>9.0761066469354831E-3</v>
      </c>
      <c r="AV226" s="8">
        <v>2.4750946358483871E-3</v>
      </c>
      <c r="AW226" s="8">
        <v>1.0180548506048387E-2</v>
      </c>
      <c r="AX226" s="8">
        <v>1.5853788532419356E-2</v>
      </c>
      <c r="AY226" s="8">
        <v>5.8464890835274192E-3</v>
      </c>
      <c r="AZ226" s="8">
        <v>1.7893506607403225E-2</v>
      </c>
      <c r="BA226" s="8">
        <v>1.2523193837274193E-2</v>
      </c>
      <c r="BB226" s="8">
        <v>4.1630880504064513E-3</v>
      </c>
      <c r="BC226" s="8">
        <v>1.4376165543322581E-2</v>
      </c>
      <c r="BD226" s="8">
        <v>1.3959107662645163E-2</v>
      </c>
      <c r="BE226" s="8">
        <v>4.0828971542919354E-3</v>
      </c>
      <c r="BF226" s="8">
        <v>2.0593371459016133E-2</v>
      </c>
      <c r="BG226" s="8">
        <v>1.5522724386483871E-2</v>
      </c>
      <c r="BH226" s="8">
        <v>9.8578343790645168E-8</v>
      </c>
      <c r="BI226" s="8">
        <v>9.024563246612903E-3</v>
      </c>
      <c r="BJ226" s="8">
        <v>1.0217317497888712</v>
      </c>
      <c r="BK226" s="8">
        <v>8.7980880997419353E-2</v>
      </c>
      <c r="BL226" s="8">
        <v>7.9449544205161288E-2</v>
      </c>
    </row>
    <row r="227" spans="1:64" x14ac:dyDescent="0.25">
      <c r="A227" s="7">
        <v>326199</v>
      </c>
      <c r="B227" s="7" t="s">
        <v>309</v>
      </c>
      <c r="C227" s="8">
        <f t="shared" si="54"/>
        <v>7.3491499964400006E-2</v>
      </c>
      <c r="D227" s="8">
        <f t="shared" si="55"/>
        <v>1.03717048635E-2</v>
      </c>
      <c r="E227" s="8">
        <f t="shared" si="56"/>
        <v>5.8091502652999998E-2</v>
      </c>
      <c r="F227" s="8">
        <f t="shared" si="57"/>
        <v>0.12187161299599999</v>
      </c>
      <c r="G227" s="8">
        <f t="shared" si="58"/>
        <v>2.3294656452899999E-2</v>
      </c>
      <c r="H227" s="8">
        <f t="shared" si="59"/>
        <v>6.5826281152300006E-2</v>
      </c>
      <c r="I227" s="8">
        <f t="shared" si="60"/>
        <v>0.11436744174000001</v>
      </c>
      <c r="J227" s="8">
        <f t="shared" si="61"/>
        <v>1.7218817014999999E-2</v>
      </c>
      <c r="K227" s="8">
        <f t="shared" si="62"/>
        <v>4.6541856679099998E-2</v>
      </c>
      <c r="L227" s="8">
        <f t="shared" si="63"/>
        <v>0.120676053516</v>
      </c>
      <c r="M227" s="8">
        <f t="shared" si="64"/>
        <v>1.6503759886500002E-2</v>
      </c>
      <c r="N227" s="8">
        <f t="shared" si="65"/>
        <v>0.13353306579999999</v>
      </c>
      <c r="O227" s="8">
        <f t="shared" si="66"/>
        <v>0.32075599634500002</v>
      </c>
      <c r="P227" s="8">
        <f t="shared" si="67"/>
        <v>3.1959958946699998E-6</v>
      </c>
      <c r="Q227" s="8">
        <f t="shared" si="68"/>
        <v>0.18653718808700001</v>
      </c>
      <c r="R227" s="8">
        <f t="shared" si="69"/>
        <v>1.1419547074800001</v>
      </c>
      <c r="S227" s="8">
        <f t="shared" si="70"/>
        <v>1.2109925506000001</v>
      </c>
      <c r="T227" s="8">
        <f t="shared" si="71"/>
        <v>1.1781281154300001</v>
      </c>
      <c r="W227" s="7">
        <v>326199</v>
      </c>
      <c r="X227" s="7" t="s">
        <v>309</v>
      </c>
      <c r="Y227" s="364">
        <v>7.3491499964400006E-2</v>
      </c>
      <c r="Z227" s="364">
        <v>1.03717048635E-2</v>
      </c>
      <c r="AA227" s="364">
        <v>5.8091502652999998E-2</v>
      </c>
      <c r="AB227" s="364">
        <v>0.12187161299599999</v>
      </c>
      <c r="AC227" s="364">
        <v>2.3294656452899999E-2</v>
      </c>
      <c r="AD227" s="364">
        <v>6.5826281152300006E-2</v>
      </c>
      <c r="AE227" s="364">
        <v>0.11436744174000001</v>
      </c>
      <c r="AF227" s="364">
        <v>1.7218817014999999E-2</v>
      </c>
      <c r="AG227" s="364">
        <v>4.6541856679099998E-2</v>
      </c>
      <c r="AH227" s="364">
        <v>0.120676053516</v>
      </c>
      <c r="AI227" s="364">
        <v>1.6503759886500002E-2</v>
      </c>
      <c r="AJ227" s="364">
        <v>0.13353306579999999</v>
      </c>
      <c r="AK227" s="364">
        <v>0.32075599634500002</v>
      </c>
      <c r="AL227" s="364">
        <v>3.1959958946699998E-6</v>
      </c>
      <c r="AM227" s="364">
        <v>0.18653718808700001</v>
      </c>
      <c r="AN227" s="364">
        <v>1.1419547074800001</v>
      </c>
      <c r="AO227" s="364">
        <v>1.2109925506000001</v>
      </c>
      <c r="AP227" s="364">
        <v>1.1781281154300001</v>
      </c>
      <c r="AS227" s="7">
        <v>326199</v>
      </c>
      <c r="AT227" s="7" t="s">
        <v>309</v>
      </c>
      <c r="AU227" s="8">
        <v>0.10897537266015482</v>
      </c>
      <c r="AV227" s="8">
        <v>2.3743269686078219E-2</v>
      </c>
      <c r="AW227" s="8">
        <v>0.11912538005676773</v>
      </c>
      <c r="AX227" s="8">
        <v>0.19088392766872742</v>
      </c>
      <c r="AY227" s="8">
        <v>5.7735251936985491E-2</v>
      </c>
      <c r="AZ227" s="8">
        <v>0.2024044895737645</v>
      </c>
      <c r="BA227" s="8">
        <v>0.1646386912127081</v>
      </c>
      <c r="BB227" s="8">
        <v>4.2938651832743542E-2</v>
      </c>
      <c r="BC227" s="8">
        <v>0.16103855673017742</v>
      </c>
      <c r="BD227" s="8">
        <v>0.1759313190011613</v>
      </c>
      <c r="BE227" s="8">
        <v>4.0105408287029035E-2</v>
      </c>
      <c r="BF227" s="8">
        <v>0.24458156463338709</v>
      </c>
      <c r="BG227" s="8">
        <v>0.2948907064940321</v>
      </c>
      <c r="BH227" s="8">
        <v>2.4264930270369351E-6</v>
      </c>
      <c r="BI227" s="8">
        <v>0.17149206704351599</v>
      </c>
      <c r="BJ227" s="8">
        <v>1.2518456353061294</v>
      </c>
      <c r="BK227" s="8">
        <v>1.3703801207924198</v>
      </c>
      <c r="BL227" s="8">
        <v>1.2879739642917742</v>
      </c>
    </row>
    <row r="228" spans="1:64" x14ac:dyDescent="0.25">
      <c r="A228" s="7">
        <v>326211</v>
      </c>
      <c r="B228" s="7" t="s">
        <v>310</v>
      </c>
      <c r="C228" s="8">
        <f t="shared" si="54"/>
        <v>9.4663896245322596E-3</v>
      </c>
      <c r="D228" s="8">
        <f t="shared" si="55"/>
        <v>2.8347296563322583E-3</v>
      </c>
      <c r="E228" s="8">
        <f t="shared" si="56"/>
        <v>1.3934618154467742E-2</v>
      </c>
      <c r="F228" s="8">
        <f t="shared" si="57"/>
        <v>1.3692413945983872E-2</v>
      </c>
      <c r="G228" s="8">
        <f t="shared" si="58"/>
        <v>6.0198109681419351E-3</v>
      </c>
      <c r="H228" s="8">
        <f t="shared" si="59"/>
        <v>2.3423086876925805E-2</v>
      </c>
      <c r="I228" s="8">
        <f t="shared" si="60"/>
        <v>1.38076848635E-2</v>
      </c>
      <c r="J228" s="8">
        <f t="shared" si="61"/>
        <v>5.2935289032838718E-3</v>
      </c>
      <c r="K228" s="8">
        <f t="shared" si="62"/>
        <v>2.1219720972290322E-2</v>
      </c>
      <c r="L228" s="8">
        <f t="shared" si="63"/>
        <v>1.5364916005435485E-2</v>
      </c>
      <c r="M228" s="8">
        <f t="shared" si="64"/>
        <v>4.8841018647370962E-3</v>
      </c>
      <c r="N228" s="8">
        <f t="shared" si="65"/>
        <v>2.54527797245E-2</v>
      </c>
      <c r="O228" s="8">
        <f t="shared" si="66"/>
        <v>2.1355850532967742E-2</v>
      </c>
      <c r="P228" s="8">
        <f t="shared" si="67"/>
        <v>1.3678273833225806E-7</v>
      </c>
      <c r="Q228" s="8">
        <f t="shared" si="68"/>
        <v>1.2985567531387096E-2</v>
      </c>
      <c r="R228" s="8">
        <f t="shared" si="69"/>
        <v>1</v>
      </c>
      <c r="S228" s="8">
        <f t="shared" si="70"/>
        <v>0.10765144082322579</v>
      </c>
      <c r="T228" s="8">
        <f t="shared" si="71"/>
        <v>0.10483867667467742</v>
      </c>
      <c r="W228" s="7">
        <v>326211</v>
      </c>
      <c r="X228" s="7" t="s">
        <v>310</v>
      </c>
      <c r="Y228" s="364">
        <v>0</v>
      </c>
      <c r="Z228" s="364">
        <v>0</v>
      </c>
      <c r="AA228" s="364">
        <v>0</v>
      </c>
      <c r="AB228" s="364">
        <v>0</v>
      </c>
      <c r="AC228" s="364">
        <v>0</v>
      </c>
      <c r="AD228" s="364">
        <v>0</v>
      </c>
      <c r="AE228" s="364">
        <v>0</v>
      </c>
      <c r="AF228" s="364">
        <v>0</v>
      </c>
      <c r="AG228" s="364">
        <v>0</v>
      </c>
      <c r="AH228" s="364">
        <v>0</v>
      </c>
      <c r="AI228" s="364">
        <v>0</v>
      </c>
      <c r="AJ228" s="364">
        <v>0</v>
      </c>
      <c r="AK228" s="364">
        <v>0</v>
      </c>
      <c r="AL228" s="364">
        <v>0</v>
      </c>
      <c r="AM228" s="364">
        <v>0</v>
      </c>
      <c r="AN228" s="364">
        <v>1</v>
      </c>
      <c r="AO228" s="364">
        <v>0</v>
      </c>
      <c r="AP228" s="364">
        <v>0</v>
      </c>
      <c r="AS228" s="7">
        <v>326211</v>
      </c>
      <c r="AT228" s="7" t="s">
        <v>310</v>
      </c>
      <c r="AU228" s="8">
        <v>9.4663896245322596E-3</v>
      </c>
      <c r="AV228" s="8">
        <v>2.8347296563322583E-3</v>
      </c>
      <c r="AW228" s="8">
        <v>1.3934618154467742E-2</v>
      </c>
      <c r="AX228" s="8">
        <v>1.3692413945983872E-2</v>
      </c>
      <c r="AY228" s="8">
        <v>6.0198109681419351E-3</v>
      </c>
      <c r="AZ228" s="8">
        <v>2.3423086876925805E-2</v>
      </c>
      <c r="BA228" s="8">
        <v>1.38076848635E-2</v>
      </c>
      <c r="BB228" s="8">
        <v>5.2935289032838718E-3</v>
      </c>
      <c r="BC228" s="8">
        <v>2.1219720972290322E-2</v>
      </c>
      <c r="BD228" s="8">
        <v>1.5364916005435485E-2</v>
      </c>
      <c r="BE228" s="8">
        <v>4.8841018647370962E-3</v>
      </c>
      <c r="BF228" s="8">
        <v>2.54527797245E-2</v>
      </c>
      <c r="BG228" s="8">
        <v>2.1355850532967742E-2</v>
      </c>
      <c r="BH228" s="8">
        <v>1.3678273833225806E-7</v>
      </c>
      <c r="BI228" s="8">
        <v>1.2985567531387096E-2</v>
      </c>
      <c r="BJ228" s="8">
        <v>1.0262373503385485</v>
      </c>
      <c r="BK228" s="8">
        <v>0.10765144082322579</v>
      </c>
      <c r="BL228" s="8">
        <v>0.10483867667467742</v>
      </c>
    </row>
    <row r="229" spans="1:64" x14ac:dyDescent="0.25">
      <c r="A229" s="7">
        <v>326212</v>
      </c>
      <c r="B229" s="7" t="s">
        <v>311</v>
      </c>
      <c r="C229" s="8">
        <f t="shared" si="54"/>
        <v>2.5735411853500006E-2</v>
      </c>
      <c r="D229" s="8">
        <f t="shared" si="55"/>
        <v>6.9662557411387096E-3</v>
      </c>
      <c r="E229" s="8">
        <f t="shared" si="56"/>
        <v>3.5351919809372578E-2</v>
      </c>
      <c r="F229" s="8">
        <f t="shared" si="57"/>
        <v>3.5765835074241942E-2</v>
      </c>
      <c r="G229" s="8">
        <f t="shared" si="58"/>
        <v>1.4338793181695163E-2</v>
      </c>
      <c r="H229" s="8">
        <f t="shared" si="59"/>
        <v>4.8304368611532256E-2</v>
      </c>
      <c r="I229" s="8">
        <f t="shared" si="60"/>
        <v>3.7501745395983874E-2</v>
      </c>
      <c r="J229" s="8">
        <f t="shared" si="61"/>
        <v>1.2896630280711292E-2</v>
      </c>
      <c r="K229" s="8">
        <f t="shared" si="62"/>
        <v>5.1273921188370972E-2</v>
      </c>
      <c r="L229" s="8">
        <f t="shared" si="63"/>
        <v>4.1957838766274194E-2</v>
      </c>
      <c r="M229" s="8">
        <f t="shared" si="64"/>
        <v>1.1970709008475806E-2</v>
      </c>
      <c r="N229" s="8">
        <f t="shared" si="65"/>
        <v>6.5662425902306448E-2</v>
      </c>
      <c r="O229" s="8">
        <f t="shared" si="66"/>
        <v>6.4067831907741929E-2</v>
      </c>
      <c r="P229" s="8">
        <f t="shared" si="67"/>
        <v>4.9432053594333872E-7</v>
      </c>
      <c r="Q229" s="8">
        <f t="shared" si="68"/>
        <v>3.92759130580645E-2</v>
      </c>
      <c r="R229" s="8">
        <f t="shared" si="69"/>
        <v>1</v>
      </c>
      <c r="S229" s="8">
        <f t="shared" si="70"/>
        <v>0.29195738396435489</v>
      </c>
      <c r="T229" s="8">
        <f t="shared" si="71"/>
        <v>0.29522229686516127</v>
      </c>
      <c r="W229" s="7">
        <v>326212</v>
      </c>
      <c r="X229" s="7" t="s">
        <v>311</v>
      </c>
      <c r="Y229" s="364">
        <v>0</v>
      </c>
      <c r="Z229" s="364">
        <v>0</v>
      </c>
      <c r="AA229" s="364">
        <v>0</v>
      </c>
      <c r="AB229" s="364">
        <v>0</v>
      </c>
      <c r="AC229" s="364">
        <v>0</v>
      </c>
      <c r="AD229" s="364">
        <v>0</v>
      </c>
      <c r="AE229" s="364">
        <v>0</v>
      </c>
      <c r="AF229" s="364">
        <v>0</v>
      </c>
      <c r="AG229" s="364">
        <v>0</v>
      </c>
      <c r="AH229" s="364">
        <v>0</v>
      </c>
      <c r="AI229" s="364">
        <v>0</v>
      </c>
      <c r="AJ229" s="364">
        <v>0</v>
      </c>
      <c r="AK229" s="364">
        <v>0</v>
      </c>
      <c r="AL229" s="364">
        <v>0</v>
      </c>
      <c r="AM229" s="364">
        <v>0</v>
      </c>
      <c r="AN229" s="364">
        <v>1</v>
      </c>
      <c r="AO229" s="364">
        <v>0</v>
      </c>
      <c r="AP229" s="364">
        <v>0</v>
      </c>
      <c r="AS229" s="7">
        <v>326212</v>
      </c>
      <c r="AT229" s="7" t="s">
        <v>311</v>
      </c>
      <c r="AU229" s="8">
        <v>2.5735411853500006E-2</v>
      </c>
      <c r="AV229" s="8">
        <v>6.9662557411387096E-3</v>
      </c>
      <c r="AW229" s="8">
        <v>3.5351919809372578E-2</v>
      </c>
      <c r="AX229" s="8">
        <v>3.5765835074241942E-2</v>
      </c>
      <c r="AY229" s="8">
        <v>1.4338793181695163E-2</v>
      </c>
      <c r="AZ229" s="8">
        <v>4.8304368611532256E-2</v>
      </c>
      <c r="BA229" s="8">
        <v>3.7501745395983874E-2</v>
      </c>
      <c r="BB229" s="8">
        <v>1.2896630280711292E-2</v>
      </c>
      <c r="BC229" s="8">
        <v>5.1273921188370972E-2</v>
      </c>
      <c r="BD229" s="8">
        <v>4.1957838766274194E-2</v>
      </c>
      <c r="BE229" s="8">
        <v>1.1970709008475806E-2</v>
      </c>
      <c r="BF229" s="8">
        <v>6.5662425902306448E-2</v>
      </c>
      <c r="BG229" s="8">
        <v>6.4067831907741929E-2</v>
      </c>
      <c r="BH229" s="8">
        <v>4.9432053594333872E-7</v>
      </c>
      <c r="BI229" s="8">
        <v>3.92759130580645E-2</v>
      </c>
      <c r="BJ229" s="8">
        <v>1.0680535874041934</v>
      </c>
      <c r="BK229" s="8">
        <v>0.29195738396435489</v>
      </c>
      <c r="BL229" s="8">
        <v>0.29522229686516127</v>
      </c>
    </row>
    <row r="230" spans="1:64" x14ac:dyDescent="0.25">
      <c r="A230" s="7">
        <v>326220</v>
      </c>
      <c r="B230" s="7" t="s">
        <v>312</v>
      </c>
      <c r="C230" s="8">
        <f t="shared" si="54"/>
        <v>9.137985644483872E-3</v>
      </c>
      <c r="D230" s="8">
        <f t="shared" si="55"/>
        <v>2.6614731452145163E-3</v>
      </c>
      <c r="E230" s="8">
        <f t="shared" si="56"/>
        <v>1.3871077576032256E-2</v>
      </c>
      <c r="F230" s="8">
        <f t="shared" si="57"/>
        <v>1.016005261981129E-2</v>
      </c>
      <c r="G230" s="8">
        <f t="shared" si="58"/>
        <v>4.1711708313354832E-3</v>
      </c>
      <c r="H230" s="8">
        <f t="shared" si="59"/>
        <v>1.8192449966120967E-2</v>
      </c>
      <c r="I230" s="8">
        <f t="shared" si="60"/>
        <v>9.4674032022903226E-3</v>
      </c>
      <c r="J230" s="8">
        <f t="shared" si="61"/>
        <v>3.3370483357725808E-3</v>
      </c>
      <c r="K230" s="8">
        <f t="shared" si="62"/>
        <v>1.4745131939741935E-2</v>
      </c>
      <c r="L230" s="8">
        <f t="shared" si="63"/>
        <v>1.2579028269048387E-2</v>
      </c>
      <c r="M230" s="8">
        <f t="shared" si="64"/>
        <v>3.8445761077080648E-3</v>
      </c>
      <c r="N230" s="8">
        <f t="shared" si="65"/>
        <v>2.2227625234403227E-2</v>
      </c>
      <c r="O230" s="8">
        <f t="shared" si="66"/>
        <v>2.4915426008241936E-2</v>
      </c>
      <c r="P230" s="8">
        <f t="shared" si="67"/>
        <v>2.689866784469355E-7</v>
      </c>
      <c r="Q230" s="8">
        <f t="shared" si="68"/>
        <v>1.8817387244048384E-2</v>
      </c>
      <c r="R230" s="8">
        <f t="shared" si="69"/>
        <v>1</v>
      </c>
      <c r="S230" s="8">
        <f t="shared" si="70"/>
        <v>9.7041415352741925E-2</v>
      </c>
      <c r="T230" s="8">
        <f t="shared" si="71"/>
        <v>9.2065712510161296E-2</v>
      </c>
      <c r="W230" s="7">
        <v>326220</v>
      </c>
      <c r="X230" s="7" t="s">
        <v>312</v>
      </c>
      <c r="Y230" s="364">
        <v>0</v>
      </c>
      <c r="Z230" s="364">
        <v>0</v>
      </c>
      <c r="AA230" s="364">
        <v>0</v>
      </c>
      <c r="AB230" s="364">
        <v>0</v>
      </c>
      <c r="AC230" s="364">
        <v>0</v>
      </c>
      <c r="AD230" s="364">
        <v>0</v>
      </c>
      <c r="AE230" s="364">
        <v>0</v>
      </c>
      <c r="AF230" s="364">
        <v>0</v>
      </c>
      <c r="AG230" s="364">
        <v>0</v>
      </c>
      <c r="AH230" s="364">
        <v>0</v>
      </c>
      <c r="AI230" s="364">
        <v>0</v>
      </c>
      <c r="AJ230" s="364">
        <v>0</v>
      </c>
      <c r="AK230" s="364">
        <v>0</v>
      </c>
      <c r="AL230" s="364">
        <v>0</v>
      </c>
      <c r="AM230" s="364">
        <v>0</v>
      </c>
      <c r="AN230" s="364">
        <v>1</v>
      </c>
      <c r="AO230" s="364">
        <v>0</v>
      </c>
      <c r="AP230" s="364">
        <v>0</v>
      </c>
      <c r="AS230" s="7">
        <v>326220</v>
      </c>
      <c r="AT230" s="7" t="s">
        <v>312</v>
      </c>
      <c r="AU230" s="8">
        <v>9.137985644483872E-3</v>
      </c>
      <c r="AV230" s="8">
        <v>2.6614731452145163E-3</v>
      </c>
      <c r="AW230" s="8">
        <v>1.3871077576032256E-2</v>
      </c>
      <c r="AX230" s="8">
        <v>1.016005261981129E-2</v>
      </c>
      <c r="AY230" s="8">
        <v>4.1711708313354832E-3</v>
      </c>
      <c r="AZ230" s="8">
        <v>1.8192449966120967E-2</v>
      </c>
      <c r="BA230" s="8">
        <v>9.4674032022903226E-3</v>
      </c>
      <c r="BB230" s="8">
        <v>3.3370483357725808E-3</v>
      </c>
      <c r="BC230" s="8">
        <v>1.4745131939741935E-2</v>
      </c>
      <c r="BD230" s="8">
        <v>1.2579028269048387E-2</v>
      </c>
      <c r="BE230" s="8">
        <v>3.8445761077080648E-3</v>
      </c>
      <c r="BF230" s="8">
        <v>2.2227625234403227E-2</v>
      </c>
      <c r="BG230" s="8">
        <v>2.4915426008241936E-2</v>
      </c>
      <c r="BH230" s="8">
        <v>2.689866784469355E-7</v>
      </c>
      <c r="BI230" s="8">
        <v>1.8817387244048384E-2</v>
      </c>
      <c r="BJ230" s="8">
        <v>1.0256689234625807</v>
      </c>
      <c r="BK230" s="8">
        <v>9.7041415352741925E-2</v>
      </c>
      <c r="BL230" s="8">
        <v>9.2065712510161296E-2</v>
      </c>
    </row>
    <row r="231" spans="1:64" x14ac:dyDescent="0.25">
      <c r="A231" s="7">
        <v>326291</v>
      </c>
      <c r="B231" s="7" t="s">
        <v>313</v>
      </c>
      <c r="C231" s="8">
        <f t="shared" si="54"/>
        <v>2.2768164276548385E-2</v>
      </c>
      <c r="D231" s="8">
        <f t="shared" si="55"/>
        <v>6.3390479050532246E-3</v>
      </c>
      <c r="E231" s="8">
        <f t="shared" si="56"/>
        <v>2.7929846247745166E-2</v>
      </c>
      <c r="F231" s="8">
        <f t="shared" si="57"/>
        <v>2.3671096896391935E-2</v>
      </c>
      <c r="G231" s="8">
        <f t="shared" si="58"/>
        <v>8.9404160991677414E-3</v>
      </c>
      <c r="H231" s="8">
        <f t="shared" si="59"/>
        <v>2.9918566171480646E-2</v>
      </c>
      <c r="I231" s="8">
        <f t="shared" si="60"/>
        <v>3.5337334297435477E-2</v>
      </c>
      <c r="J231" s="8">
        <f t="shared" si="61"/>
        <v>1.1663021393827416E-2</v>
      </c>
      <c r="K231" s="8">
        <f t="shared" si="62"/>
        <v>4.0344501207838709E-2</v>
      </c>
      <c r="L231" s="8">
        <f t="shared" si="63"/>
        <v>3.5183339228677418E-2</v>
      </c>
      <c r="M231" s="8">
        <f t="shared" si="64"/>
        <v>1.0285083016933871E-2</v>
      </c>
      <c r="N231" s="8">
        <f t="shared" si="65"/>
        <v>5.1419652921338703E-2</v>
      </c>
      <c r="O231" s="8">
        <f t="shared" si="66"/>
        <v>4.4163137810354844E-2</v>
      </c>
      <c r="P231" s="8">
        <f t="shared" si="67"/>
        <v>6.5789033595129039E-7</v>
      </c>
      <c r="Q231" s="8">
        <f t="shared" si="68"/>
        <v>2.5381320719774197E-2</v>
      </c>
      <c r="R231" s="8">
        <f t="shared" si="69"/>
        <v>1</v>
      </c>
      <c r="S231" s="8">
        <f t="shared" si="70"/>
        <v>0.19156072432822582</v>
      </c>
      <c r="T231" s="8">
        <f t="shared" si="71"/>
        <v>0.21637711496354842</v>
      </c>
      <c r="W231" s="7">
        <v>326291</v>
      </c>
      <c r="X231" s="7" t="s">
        <v>313</v>
      </c>
      <c r="Y231" s="364">
        <v>0</v>
      </c>
      <c r="Z231" s="364">
        <v>0</v>
      </c>
      <c r="AA231" s="364">
        <v>0</v>
      </c>
      <c r="AB231" s="364">
        <v>0</v>
      </c>
      <c r="AC231" s="364">
        <v>0</v>
      </c>
      <c r="AD231" s="364">
        <v>0</v>
      </c>
      <c r="AE231" s="364">
        <v>0</v>
      </c>
      <c r="AF231" s="364">
        <v>0</v>
      </c>
      <c r="AG231" s="364">
        <v>0</v>
      </c>
      <c r="AH231" s="364">
        <v>0</v>
      </c>
      <c r="AI231" s="364">
        <v>0</v>
      </c>
      <c r="AJ231" s="364">
        <v>0</v>
      </c>
      <c r="AK231" s="364">
        <v>0</v>
      </c>
      <c r="AL231" s="364">
        <v>0</v>
      </c>
      <c r="AM231" s="364">
        <v>0</v>
      </c>
      <c r="AN231" s="364">
        <v>1</v>
      </c>
      <c r="AO231" s="364">
        <v>0</v>
      </c>
      <c r="AP231" s="364">
        <v>0</v>
      </c>
      <c r="AS231" s="7">
        <v>326291</v>
      </c>
      <c r="AT231" s="7" t="s">
        <v>313</v>
      </c>
      <c r="AU231" s="8">
        <v>2.2768164276548385E-2</v>
      </c>
      <c r="AV231" s="8">
        <v>6.3390479050532246E-3</v>
      </c>
      <c r="AW231" s="8">
        <v>2.7929846247745166E-2</v>
      </c>
      <c r="AX231" s="8">
        <v>2.3671096896391935E-2</v>
      </c>
      <c r="AY231" s="8">
        <v>8.9404160991677414E-3</v>
      </c>
      <c r="AZ231" s="8">
        <v>2.9918566171480646E-2</v>
      </c>
      <c r="BA231" s="8">
        <v>3.5337334297435477E-2</v>
      </c>
      <c r="BB231" s="8">
        <v>1.1663021393827416E-2</v>
      </c>
      <c r="BC231" s="8">
        <v>4.0344501207838709E-2</v>
      </c>
      <c r="BD231" s="8">
        <v>3.5183339228677418E-2</v>
      </c>
      <c r="BE231" s="8">
        <v>1.0285083016933871E-2</v>
      </c>
      <c r="BF231" s="8">
        <v>5.1419652921338703E-2</v>
      </c>
      <c r="BG231" s="8">
        <v>4.4163137810354844E-2</v>
      </c>
      <c r="BH231" s="8">
        <v>6.5789033595129039E-7</v>
      </c>
      <c r="BI231" s="8">
        <v>2.5381320719774197E-2</v>
      </c>
      <c r="BJ231" s="8">
        <v>1.0570370584291935</v>
      </c>
      <c r="BK231" s="8">
        <v>0.19156072432822582</v>
      </c>
      <c r="BL231" s="8">
        <v>0.21637711496354842</v>
      </c>
    </row>
    <row r="232" spans="1:64" x14ac:dyDescent="0.25">
      <c r="A232" s="7">
        <v>326299</v>
      </c>
      <c r="B232" s="7" t="s">
        <v>314</v>
      </c>
      <c r="C232" s="8">
        <f t="shared" si="54"/>
        <v>7.6028299440999994E-2</v>
      </c>
      <c r="D232" s="8">
        <f t="shared" si="55"/>
        <v>1.0400363309699999E-2</v>
      </c>
      <c r="E232" s="8">
        <f t="shared" si="56"/>
        <v>6.5159816158100001E-2</v>
      </c>
      <c r="F232" s="8">
        <f t="shared" si="57"/>
        <v>0.13973778514599999</v>
      </c>
      <c r="G232" s="8">
        <f t="shared" si="58"/>
        <v>2.9544912252E-2</v>
      </c>
      <c r="H232" s="8">
        <f t="shared" si="59"/>
        <v>8.4669975626700006E-2</v>
      </c>
      <c r="I232" s="8">
        <f t="shared" si="60"/>
        <v>0.120162783346</v>
      </c>
      <c r="J232" s="8">
        <f t="shared" si="61"/>
        <v>1.90704954492E-2</v>
      </c>
      <c r="K232" s="8">
        <f t="shared" si="62"/>
        <v>5.31604281165E-2</v>
      </c>
      <c r="L232" s="8">
        <f t="shared" si="63"/>
        <v>0.11617028849200001</v>
      </c>
      <c r="M232" s="8">
        <f t="shared" si="64"/>
        <v>1.6709518626200001E-2</v>
      </c>
      <c r="N232" s="8">
        <f t="shared" si="65"/>
        <v>0.13855803847199999</v>
      </c>
      <c r="O232" s="8">
        <f t="shared" si="66"/>
        <v>0.34228864634700001</v>
      </c>
      <c r="P232" s="8">
        <f t="shared" si="67"/>
        <v>2.98491237952E-6</v>
      </c>
      <c r="Q232" s="8">
        <f t="shared" si="68"/>
        <v>0.196849503767</v>
      </c>
      <c r="R232" s="8">
        <f t="shared" si="69"/>
        <v>1.1515884789099999</v>
      </c>
      <c r="S232" s="8">
        <f t="shared" si="70"/>
        <v>1.2539526730299999</v>
      </c>
      <c r="T232" s="8">
        <f t="shared" si="71"/>
        <v>1.1923937069099999</v>
      </c>
      <c r="W232" s="7">
        <v>326299</v>
      </c>
      <c r="X232" s="7" t="s">
        <v>314</v>
      </c>
      <c r="Y232" s="364">
        <v>7.6028299440999994E-2</v>
      </c>
      <c r="Z232" s="364">
        <v>1.0400363309699999E-2</v>
      </c>
      <c r="AA232" s="364">
        <v>6.5159816158100001E-2</v>
      </c>
      <c r="AB232" s="364">
        <v>0.13973778514599999</v>
      </c>
      <c r="AC232" s="364">
        <v>2.9544912252E-2</v>
      </c>
      <c r="AD232" s="364">
        <v>8.4669975626700006E-2</v>
      </c>
      <c r="AE232" s="364">
        <v>0.120162783346</v>
      </c>
      <c r="AF232" s="364">
        <v>1.90704954492E-2</v>
      </c>
      <c r="AG232" s="364">
        <v>5.31604281165E-2</v>
      </c>
      <c r="AH232" s="364">
        <v>0.11617028849200001</v>
      </c>
      <c r="AI232" s="364">
        <v>1.6709518626200001E-2</v>
      </c>
      <c r="AJ232" s="364">
        <v>0.13855803847199999</v>
      </c>
      <c r="AK232" s="364">
        <v>0.34228864634700001</v>
      </c>
      <c r="AL232" s="364">
        <v>2.98491237952E-6</v>
      </c>
      <c r="AM232" s="364">
        <v>0.196849503767</v>
      </c>
      <c r="AN232" s="364">
        <v>1.1515884789099999</v>
      </c>
      <c r="AO232" s="364">
        <v>1.2539526730299999</v>
      </c>
      <c r="AP232" s="364">
        <v>1.1923937069099999</v>
      </c>
      <c r="AS232" s="7">
        <v>326299</v>
      </c>
      <c r="AT232" s="7" t="s">
        <v>314</v>
      </c>
      <c r="AU232" s="8">
        <v>3.9683177524451621E-2</v>
      </c>
      <c r="AV232" s="8">
        <v>1.0457987417912904E-2</v>
      </c>
      <c r="AW232" s="8">
        <v>4.8646940856356451E-2</v>
      </c>
      <c r="AX232" s="8">
        <v>6.6991135007300001E-2</v>
      </c>
      <c r="AY232" s="8">
        <v>2.4590863066874195E-2</v>
      </c>
      <c r="AZ232" s="8">
        <v>8.2416573549364533E-2</v>
      </c>
      <c r="BA232" s="8">
        <v>6.262423790012904E-2</v>
      </c>
      <c r="BB232" s="8">
        <v>1.9326474263030646E-2</v>
      </c>
      <c r="BC232" s="8">
        <v>6.7673196078766124E-2</v>
      </c>
      <c r="BD232" s="8">
        <v>6.1511509267677428E-2</v>
      </c>
      <c r="BE232" s="8">
        <v>1.6976289517187097E-2</v>
      </c>
      <c r="BF232" s="8">
        <v>9.1327072200451609E-2</v>
      </c>
      <c r="BG232" s="8">
        <v>8.281195240093546E-2</v>
      </c>
      <c r="BH232" s="8">
        <v>7.0678378364612901E-7</v>
      </c>
      <c r="BI232" s="8">
        <v>4.7624081495774184E-2</v>
      </c>
      <c r="BJ232" s="8">
        <v>1.0987881057988711</v>
      </c>
      <c r="BK232" s="8">
        <v>0.41593405549451606</v>
      </c>
      <c r="BL232" s="8">
        <v>0.39155939211322577</v>
      </c>
    </row>
    <row r="233" spans="1:64" x14ac:dyDescent="0.25">
      <c r="A233" s="7">
        <v>327110</v>
      </c>
      <c r="B233" s="7" t="s">
        <v>315</v>
      </c>
      <c r="C233" s="8">
        <f t="shared" si="54"/>
        <v>0.11342292325099999</v>
      </c>
      <c r="D233" s="8">
        <f t="shared" si="55"/>
        <v>1.7965256933700002E-2</v>
      </c>
      <c r="E233" s="8">
        <f t="shared" si="56"/>
        <v>9.3927103781500002E-2</v>
      </c>
      <c r="F233" s="8">
        <f t="shared" si="57"/>
        <v>2.8639959697199999E-2</v>
      </c>
      <c r="G233" s="8">
        <f t="shared" si="58"/>
        <v>5.7121467033799996E-3</v>
      </c>
      <c r="H233" s="8">
        <f t="shared" si="59"/>
        <v>2.1407663876099998E-2</v>
      </c>
      <c r="I233" s="8">
        <f t="shared" si="60"/>
        <v>0.11138632633700001</v>
      </c>
      <c r="J233" s="8">
        <f t="shared" si="61"/>
        <v>1.8329369898399998E-2</v>
      </c>
      <c r="K233" s="8">
        <f t="shared" si="62"/>
        <v>5.6835753693799999E-2</v>
      </c>
      <c r="L233" s="8">
        <f t="shared" si="63"/>
        <v>0.129282656021</v>
      </c>
      <c r="M233" s="8">
        <f t="shared" si="64"/>
        <v>1.95040196255E-2</v>
      </c>
      <c r="N233" s="8">
        <f t="shared" si="65"/>
        <v>0.13279026294900001</v>
      </c>
      <c r="O233" s="8">
        <f t="shared" si="66"/>
        <v>0.48912972109300001</v>
      </c>
      <c r="P233" s="8">
        <f t="shared" si="67"/>
        <v>2.1629735605199999E-5</v>
      </c>
      <c r="Q233" s="8">
        <f t="shared" si="68"/>
        <v>0.32765452346099999</v>
      </c>
      <c r="R233" s="8">
        <f t="shared" si="69"/>
        <v>1.2253152839699999</v>
      </c>
      <c r="S233" s="8">
        <f t="shared" si="70"/>
        <v>1.0557597702799999</v>
      </c>
      <c r="T233" s="8">
        <f t="shared" si="71"/>
        <v>1.1865514499300001</v>
      </c>
      <c r="W233" s="7">
        <v>327110</v>
      </c>
      <c r="X233" s="7" t="s">
        <v>315</v>
      </c>
      <c r="Y233" s="364">
        <v>0.11342292325099999</v>
      </c>
      <c r="Z233" s="364">
        <v>1.7965256933700002E-2</v>
      </c>
      <c r="AA233" s="364">
        <v>9.3927103781500002E-2</v>
      </c>
      <c r="AB233" s="364">
        <v>2.8639959697199999E-2</v>
      </c>
      <c r="AC233" s="364">
        <v>5.7121467033799996E-3</v>
      </c>
      <c r="AD233" s="364">
        <v>2.1407663876099998E-2</v>
      </c>
      <c r="AE233" s="364">
        <v>0.11138632633700001</v>
      </c>
      <c r="AF233" s="364">
        <v>1.8329369898399998E-2</v>
      </c>
      <c r="AG233" s="364">
        <v>5.6835753693799999E-2</v>
      </c>
      <c r="AH233" s="364">
        <v>0.129282656021</v>
      </c>
      <c r="AI233" s="364">
        <v>1.95040196255E-2</v>
      </c>
      <c r="AJ233" s="364">
        <v>0.13279026294900001</v>
      </c>
      <c r="AK233" s="364">
        <v>0.48912972109300001</v>
      </c>
      <c r="AL233" s="364">
        <v>2.1629735605199999E-5</v>
      </c>
      <c r="AM233" s="364">
        <v>0.32765452346099999</v>
      </c>
      <c r="AN233" s="364">
        <v>1.2253152839699999</v>
      </c>
      <c r="AO233" s="364">
        <v>1.0557597702799999</v>
      </c>
      <c r="AP233" s="364">
        <v>1.1865514499300001</v>
      </c>
      <c r="AS233" s="7">
        <v>327110</v>
      </c>
      <c r="AT233" s="7" t="s">
        <v>315</v>
      </c>
      <c r="AU233" s="8">
        <v>0.11993647511011125</v>
      </c>
      <c r="AV233" s="8">
        <v>2.7588437395704841E-2</v>
      </c>
      <c r="AW233" s="8">
        <v>0.15612828795636452</v>
      </c>
      <c r="AX233" s="8">
        <v>7.8421855682025823E-2</v>
      </c>
      <c r="AY233" s="8">
        <v>2.4648387738688063E-2</v>
      </c>
      <c r="AZ233" s="8">
        <v>0.10859944789940969</v>
      </c>
      <c r="BA233" s="8">
        <v>0.11970320757355649</v>
      </c>
      <c r="BB233" s="8">
        <v>2.9587372411106445E-2</v>
      </c>
      <c r="BC233" s="8">
        <v>0.13179876690825804</v>
      </c>
      <c r="BD233" s="8">
        <v>0.1391078375459113</v>
      </c>
      <c r="BE233" s="8">
        <v>3.1210084021446774E-2</v>
      </c>
      <c r="BF233" s="8">
        <v>0.20387877231595161</v>
      </c>
      <c r="BG233" s="8">
        <v>0.39445801437695188</v>
      </c>
      <c r="BH233" s="8">
        <v>8.7840941885298335E-6</v>
      </c>
      <c r="BI233" s="8">
        <v>0.26423971939785473</v>
      </c>
      <c r="BJ233" s="8">
        <v>1.3036532004620967</v>
      </c>
      <c r="BK233" s="8">
        <v>1.0181213042232258</v>
      </c>
      <c r="BL233" s="8">
        <v>1.0875425726990324</v>
      </c>
    </row>
    <row r="234" spans="1:64" x14ac:dyDescent="0.25">
      <c r="A234" s="7">
        <v>327120</v>
      </c>
      <c r="B234" s="7" t="s">
        <v>316</v>
      </c>
      <c r="C234" s="8">
        <f t="shared" si="54"/>
        <v>0.113616932873</v>
      </c>
      <c r="D234" s="8">
        <f t="shared" si="55"/>
        <v>1.7979136717100001E-2</v>
      </c>
      <c r="E234" s="8">
        <f t="shared" si="56"/>
        <v>7.9957579862200007E-2</v>
      </c>
      <c r="F234" s="8">
        <f t="shared" si="57"/>
        <v>1.5735326195699999E-2</v>
      </c>
      <c r="G234" s="8">
        <f t="shared" si="58"/>
        <v>3.12475616816E-3</v>
      </c>
      <c r="H234" s="8">
        <f t="shared" si="59"/>
        <v>8.6014679793000003E-3</v>
      </c>
      <c r="I234" s="8">
        <f t="shared" si="60"/>
        <v>0.11156795283900001</v>
      </c>
      <c r="J234" s="8">
        <f t="shared" si="61"/>
        <v>1.8311322501699999E-2</v>
      </c>
      <c r="K234" s="8">
        <f t="shared" si="62"/>
        <v>4.2596046632599999E-2</v>
      </c>
      <c r="L234" s="8">
        <f t="shared" si="63"/>
        <v>0.12947317921500001</v>
      </c>
      <c r="M234" s="8">
        <f t="shared" si="64"/>
        <v>1.9509952908900001E-2</v>
      </c>
      <c r="N234" s="8">
        <f t="shared" si="65"/>
        <v>0.11656582450899999</v>
      </c>
      <c r="O234" s="8">
        <f t="shared" si="66"/>
        <v>0.489172952168</v>
      </c>
      <c r="P234" s="8">
        <f t="shared" si="67"/>
        <v>3.9559301161299998E-5</v>
      </c>
      <c r="Q234" s="8">
        <f t="shared" si="68"/>
        <v>0.32807975980699999</v>
      </c>
      <c r="R234" s="8">
        <f t="shared" si="69"/>
        <v>1.2115536494500001</v>
      </c>
      <c r="S234" s="8">
        <f t="shared" si="70"/>
        <v>1.02746155034</v>
      </c>
      <c r="T234" s="8">
        <f t="shared" si="71"/>
        <v>1.1724753219699999</v>
      </c>
      <c r="W234" s="7">
        <v>327120</v>
      </c>
      <c r="X234" s="7" t="s">
        <v>316</v>
      </c>
      <c r="Y234" s="364">
        <v>0.113616932873</v>
      </c>
      <c r="Z234" s="364">
        <v>1.7979136717100001E-2</v>
      </c>
      <c r="AA234" s="364">
        <v>7.9957579862200007E-2</v>
      </c>
      <c r="AB234" s="364">
        <v>1.5735326195699999E-2</v>
      </c>
      <c r="AC234" s="364">
        <v>3.12475616816E-3</v>
      </c>
      <c r="AD234" s="364">
        <v>8.6014679793000003E-3</v>
      </c>
      <c r="AE234" s="364">
        <v>0.11156795283900001</v>
      </c>
      <c r="AF234" s="364">
        <v>1.8311322501699999E-2</v>
      </c>
      <c r="AG234" s="364">
        <v>4.2596046632599999E-2</v>
      </c>
      <c r="AH234" s="364">
        <v>0.12947317921500001</v>
      </c>
      <c r="AI234" s="364">
        <v>1.9509952908900001E-2</v>
      </c>
      <c r="AJ234" s="364">
        <v>0.11656582450899999</v>
      </c>
      <c r="AK234" s="364">
        <v>0.489172952168</v>
      </c>
      <c r="AL234" s="364">
        <v>3.9559301161299998E-5</v>
      </c>
      <c r="AM234" s="364">
        <v>0.32807975980699999</v>
      </c>
      <c r="AN234" s="364">
        <v>1.2115536494500001</v>
      </c>
      <c r="AO234" s="364">
        <v>1.02746155034</v>
      </c>
      <c r="AP234" s="364">
        <v>1.1724753219699999</v>
      </c>
      <c r="AS234" s="7">
        <v>327120</v>
      </c>
      <c r="AT234" s="7" t="s">
        <v>316</v>
      </c>
      <c r="AU234" s="8">
        <v>0.12221883253940649</v>
      </c>
      <c r="AV234" s="8">
        <v>2.8206370790470971E-2</v>
      </c>
      <c r="AW234" s="8">
        <v>0.14906983214195324</v>
      </c>
      <c r="AX234" s="8">
        <v>6.4125946964442099E-2</v>
      </c>
      <c r="AY234" s="8">
        <v>2.0984600857722423E-2</v>
      </c>
      <c r="AZ234" s="8">
        <v>8.9865160650344375E-2</v>
      </c>
      <c r="BA234" s="8">
        <v>0.12149545810687096</v>
      </c>
      <c r="BB234" s="8">
        <v>3.0094575186522744E-2</v>
      </c>
      <c r="BC234" s="8">
        <v>0.12403016162864516</v>
      </c>
      <c r="BD234" s="8">
        <v>0.14158344633547096</v>
      </c>
      <c r="BE234" s="8">
        <v>3.186294979349677E-2</v>
      </c>
      <c r="BF234" s="8">
        <v>0.19505509566567744</v>
      </c>
      <c r="BG234" s="8">
        <v>0.40238551135587131</v>
      </c>
      <c r="BH234" s="8">
        <v>1.8183010860107584E-5</v>
      </c>
      <c r="BI234" s="8">
        <v>0.26987303985058075</v>
      </c>
      <c r="BJ234" s="8">
        <v>1.2994950354724193</v>
      </c>
      <c r="BK234" s="8">
        <v>0.99755796653693551</v>
      </c>
      <c r="BL234" s="8">
        <v>1.0982008400833871</v>
      </c>
    </row>
    <row r="235" spans="1:64" x14ac:dyDescent="0.25">
      <c r="A235" s="7">
        <v>327211</v>
      </c>
      <c r="B235" s="7" t="s">
        <v>317</v>
      </c>
      <c r="C235" s="8">
        <f t="shared" si="54"/>
        <v>4.0262025174516131E-2</v>
      </c>
      <c r="D235" s="8">
        <f t="shared" si="55"/>
        <v>1.1037862376916127E-2</v>
      </c>
      <c r="E235" s="8">
        <f t="shared" si="56"/>
        <v>5.4912068372354829E-2</v>
      </c>
      <c r="F235" s="8">
        <f t="shared" si="57"/>
        <v>6.1331279592212899E-2</v>
      </c>
      <c r="G235" s="8">
        <f t="shared" si="58"/>
        <v>2.2364909454153065E-2</v>
      </c>
      <c r="H235" s="8">
        <f t="shared" si="59"/>
        <v>7.8658273031320974E-2</v>
      </c>
      <c r="I235" s="8">
        <f t="shared" si="60"/>
        <v>5.7664318973951613E-2</v>
      </c>
      <c r="J235" s="8">
        <f t="shared" si="61"/>
        <v>1.7995701008111289E-2</v>
      </c>
      <c r="K235" s="8">
        <f t="shared" si="62"/>
        <v>6.6608580703290329E-2</v>
      </c>
      <c r="L235" s="8">
        <f t="shared" si="63"/>
        <v>4.9104649824677424E-2</v>
      </c>
      <c r="M235" s="8">
        <f t="shared" si="64"/>
        <v>1.3594880303398388E-2</v>
      </c>
      <c r="N235" s="8">
        <f t="shared" si="65"/>
        <v>7.8732879583435486E-2</v>
      </c>
      <c r="O235" s="8">
        <f t="shared" si="66"/>
        <v>9.50347563676774E-2</v>
      </c>
      <c r="P235" s="8">
        <f t="shared" si="67"/>
        <v>7.7741892870048408E-7</v>
      </c>
      <c r="Q235" s="8">
        <f t="shared" si="68"/>
        <v>4.5299010274451615E-2</v>
      </c>
      <c r="R235" s="8">
        <f t="shared" si="69"/>
        <v>1</v>
      </c>
      <c r="S235" s="8">
        <f t="shared" si="70"/>
        <v>0.37203188143209681</v>
      </c>
      <c r="T235" s="8">
        <f t="shared" si="71"/>
        <v>0.3519476329433871</v>
      </c>
      <c r="W235" s="7">
        <v>327211</v>
      </c>
      <c r="X235" s="7" t="s">
        <v>317</v>
      </c>
      <c r="Y235" s="364">
        <v>0</v>
      </c>
      <c r="Z235" s="364">
        <v>0</v>
      </c>
      <c r="AA235" s="364">
        <v>0</v>
      </c>
      <c r="AB235" s="364">
        <v>0</v>
      </c>
      <c r="AC235" s="364">
        <v>0</v>
      </c>
      <c r="AD235" s="364">
        <v>0</v>
      </c>
      <c r="AE235" s="364">
        <v>0</v>
      </c>
      <c r="AF235" s="364">
        <v>0</v>
      </c>
      <c r="AG235" s="364">
        <v>0</v>
      </c>
      <c r="AH235" s="364">
        <v>0</v>
      </c>
      <c r="AI235" s="364">
        <v>0</v>
      </c>
      <c r="AJ235" s="364">
        <v>0</v>
      </c>
      <c r="AK235" s="364">
        <v>0</v>
      </c>
      <c r="AL235" s="364">
        <v>0</v>
      </c>
      <c r="AM235" s="364">
        <v>0</v>
      </c>
      <c r="AN235" s="364">
        <v>1</v>
      </c>
      <c r="AO235" s="364">
        <v>0</v>
      </c>
      <c r="AP235" s="364">
        <v>0</v>
      </c>
      <c r="AS235" s="7">
        <v>327211</v>
      </c>
      <c r="AT235" s="7" t="s">
        <v>317</v>
      </c>
      <c r="AU235" s="8">
        <v>4.0262025174516131E-2</v>
      </c>
      <c r="AV235" s="8">
        <v>1.1037862376916127E-2</v>
      </c>
      <c r="AW235" s="8">
        <v>5.4912068372354829E-2</v>
      </c>
      <c r="AX235" s="8">
        <v>6.1331279592212899E-2</v>
      </c>
      <c r="AY235" s="8">
        <v>2.2364909454153065E-2</v>
      </c>
      <c r="AZ235" s="8">
        <v>7.8658273031320974E-2</v>
      </c>
      <c r="BA235" s="8">
        <v>5.7664318973951613E-2</v>
      </c>
      <c r="BB235" s="8">
        <v>1.7995701008111289E-2</v>
      </c>
      <c r="BC235" s="8">
        <v>6.6608580703290329E-2</v>
      </c>
      <c r="BD235" s="8">
        <v>4.9104649824677424E-2</v>
      </c>
      <c r="BE235" s="8">
        <v>1.3594880303398388E-2</v>
      </c>
      <c r="BF235" s="8">
        <v>7.8732879583435486E-2</v>
      </c>
      <c r="BG235" s="8">
        <v>9.50347563676774E-2</v>
      </c>
      <c r="BH235" s="8">
        <v>7.7741892870048408E-7</v>
      </c>
      <c r="BI235" s="8">
        <v>4.5299010274451615E-2</v>
      </c>
      <c r="BJ235" s="8">
        <v>1.1062119559238708</v>
      </c>
      <c r="BK235" s="8">
        <v>0.37203188143209681</v>
      </c>
      <c r="BL235" s="8">
        <v>0.3519476329433871</v>
      </c>
    </row>
    <row r="236" spans="1:64" x14ac:dyDescent="0.25">
      <c r="A236" s="7">
        <v>327212</v>
      </c>
      <c r="B236" s="7" t="s">
        <v>318</v>
      </c>
      <c r="C236" s="8">
        <f t="shared" si="54"/>
        <v>0.10199978965000001</v>
      </c>
      <c r="D236" s="8">
        <f t="shared" si="55"/>
        <v>1.4346487347E-2</v>
      </c>
      <c r="E236" s="8">
        <f t="shared" si="56"/>
        <v>9.7400207935600003E-2</v>
      </c>
      <c r="F236" s="8">
        <f t="shared" si="57"/>
        <v>3.7102909562700001E-2</v>
      </c>
      <c r="G236" s="8">
        <f t="shared" si="58"/>
        <v>6.8688666216900002E-3</v>
      </c>
      <c r="H236" s="8">
        <f t="shared" si="59"/>
        <v>2.26473315737E-2</v>
      </c>
      <c r="I236" s="8">
        <f t="shared" si="60"/>
        <v>0.14429686763399999</v>
      </c>
      <c r="J236" s="8">
        <f t="shared" si="61"/>
        <v>2.1261067918999999E-2</v>
      </c>
      <c r="K236" s="8">
        <f t="shared" si="62"/>
        <v>6.3802830254999998E-2</v>
      </c>
      <c r="L236" s="8">
        <f t="shared" si="63"/>
        <v>0.124436048496</v>
      </c>
      <c r="M236" s="8">
        <f t="shared" si="64"/>
        <v>1.6782114680700001E-2</v>
      </c>
      <c r="N236" s="8">
        <f t="shared" si="65"/>
        <v>0.15994616672600001</v>
      </c>
      <c r="O236" s="8">
        <f t="shared" si="66"/>
        <v>0.453551322772</v>
      </c>
      <c r="P236" s="8">
        <f t="shared" si="67"/>
        <v>1.4741395329699999E-5</v>
      </c>
      <c r="Q236" s="8">
        <f t="shared" si="68"/>
        <v>0.21641115958500001</v>
      </c>
      <c r="R236" s="8">
        <f t="shared" si="69"/>
        <v>1.2137464849299999</v>
      </c>
      <c r="S236" s="8">
        <f t="shared" si="70"/>
        <v>1.06661910776</v>
      </c>
      <c r="T236" s="8">
        <f t="shared" si="71"/>
        <v>1.2293607658100001</v>
      </c>
      <c r="W236" s="7">
        <v>327212</v>
      </c>
      <c r="X236" s="7" t="s">
        <v>318</v>
      </c>
      <c r="Y236" s="364">
        <v>0.10199978965000001</v>
      </c>
      <c r="Z236" s="364">
        <v>1.4346487347E-2</v>
      </c>
      <c r="AA236" s="364">
        <v>9.7400207935600003E-2</v>
      </c>
      <c r="AB236" s="364">
        <v>3.7102909562700001E-2</v>
      </c>
      <c r="AC236" s="364">
        <v>6.8688666216900002E-3</v>
      </c>
      <c r="AD236" s="364">
        <v>2.26473315737E-2</v>
      </c>
      <c r="AE236" s="364">
        <v>0.14429686763399999</v>
      </c>
      <c r="AF236" s="364">
        <v>2.1261067918999999E-2</v>
      </c>
      <c r="AG236" s="364">
        <v>6.3802830254999998E-2</v>
      </c>
      <c r="AH236" s="364">
        <v>0.124436048496</v>
      </c>
      <c r="AI236" s="364">
        <v>1.6782114680700001E-2</v>
      </c>
      <c r="AJ236" s="364">
        <v>0.15994616672600001</v>
      </c>
      <c r="AK236" s="364">
        <v>0.453551322772</v>
      </c>
      <c r="AL236" s="364">
        <v>1.4741395329699999E-5</v>
      </c>
      <c r="AM236" s="364">
        <v>0.21641115958500001</v>
      </c>
      <c r="AN236" s="364">
        <v>1.2137464849299999</v>
      </c>
      <c r="AO236" s="364">
        <v>1.06661910776</v>
      </c>
      <c r="AP236" s="364">
        <v>1.2293607658100001</v>
      </c>
      <c r="AS236" s="7">
        <v>327212</v>
      </c>
      <c r="AT236" s="7" t="s">
        <v>318</v>
      </c>
      <c r="AU236" s="8">
        <v>0.10839895489132417</v>
      </c>
      <c r="AV236" s="8">
        <v>2.4531668958609681E-2</v>
      </c>
      <c r="AW236" s="8">
        <v>0.14099996921478711</v>
      </c>
      <c r="AX236" s="8">
        <v>0.10436809915508712</v>
      </c>
      <c r="AY236" s="8">
        <v>3.360781407228855E-2</v>
      </c>
      <c r="AZ236" s="8">
        <v>0.12674073416102904</v>
      </c>
      <c r="BA236" s="8">
        <v>0.15280860895474194</v>
      </c>
      <c r="BB236" s="8">
        <v>3.8905164060880647E-2</v>
      </c>
      <c r="BC236" s="8">
        <v>0.15648279830768874</v>
      </c>
      <c r="BD236" s="8">
        <v>0.13254962034300002</v>
      </c>
      <c r="BE236" s="8">
        <v>2.9885291032690324E-2</v>
      </c>
      <c r="BF236" s="8">
        <v>0.20759754058501609</v>
      </c>
      <c r="BG236" s="8">
        <v>0.3291920464386453</v>
      </c>
      <c r="BH236" s="8">
        <v>5.7970673455499992E-6</v>
      </c>
      <c r="BI236" s="8">
        <v>0.15707225584120979</v>
      </c>
      <c r="BJ236" s="8">
        <v>1.2739322059683873</v>
      </c>
      <c r="BK236" s="8">
        <v>0.99051987319500001</v>
      </c>
      <c r="BL236" s="8">
        <v>1.0740030229362905</v>
      </c>
    </row>
    <row r="237" spans="1:64" x14ac:dyDescent="0.25">
      <c r="A237" s="7">
        <v>327213</v>
      </c>
      <c r="B237" s="7" t="s">
        <v>319</v>
      </c>
      <c r="C237" s="8">
        <f t="shared" si="54"/>
        <v>2.1377183217580649E-2</v>
      </c>
      <c r="D237" s="8">
        <f t="shared" si="55"/>
        <v>5.8449608959806453E-3</v>
      </c>
      <c r="E237" s="8">
        <f t="shared" si="56"/>
        <v>3.1723995337451613E-2</v>
      </c>
      <c r="F237" s="8">
        <f t="shared" si="57"/>
        <v>4.0763782301806453E-2</v>
      </c>
      <c r="G237" s="8">
        <f t="shared" si="58"/>
        <v>1.5128058982108065E-2</v>
      </c>
      <c r="H237" s="8">
        <f t="shared" si="59"/>
        <v>6.1523667296016132E-2</v>
      </c>
      <c r="I237" s="8">
        <f t="shared" si="60"/>
        <v>2.9969150451532256E-2</v>
      </c>
      <c r="J237" s="8">
        <f t="shared" si="61"/>
        <v>9.3934821448225826E-3</v>
      </c>
      <c r="K237" s="8">
        <f t="shared" si="62"/>
        <v>3.8929126795112901E-2</v>
      </c>
      <c r="L237" s="8">
        <f t="shared" si="63"/>
        <v>2.5869757927387098E-2</v>
      </c>
      <c r="M237" s="8">
        <f t="shared" si="64"/>
        <v>7.1552600544306441E-3</v>
      </c>
      <c r="N237" s="8">
        <f t="shared" si="65"/>
        <v>4.5427959555758068E-2</v>
      </c>
      <c r="O237" s="8">
        <f t="shared" si="66"/>
        <v>5.1201472052645164E-2</v>
      </c>
      <c r="P237" s="8">
        <f t="shared" si="67"/>
        <v>2.3843517510370969E-7</v>
      </c>
      <c r="Q237" s="8">
        <f t="shared" si="68"/>
        <v>2.4384204535645163E-2</v>
      </c>
      <c r="R237" s="8">
        <f t="shared" si="69"/>
        <v>1</v>
      </c>
      <c r="S237" s="8">
        <f t="shared" si="70"/>
        <v>0.23031873438645165</v>
      </c>
      <c r="T237" s="8">
        <f t="shared" si="71"/>
        <v>0.19119659810096776</v>
      </c>
      <c r="W237" s="7">
        <v>327213</v>
      </c>
      <c r="X237" s="7" t="s">
        <v>319</v>
      </c>
      <c r="Y237" s="364">
        <v>0</v>
      </c>
      <c r="Z237" s="364">
        <v>0</v>
      </c>
      <c r="AA237" s="364">
        <v>0</v>
      </c>
      <c r="AB237" s="364">
        <v>0</v>
      </c>
      <c r="AC237" s="364">
        <v>0</v>
      </c>
      <c r="AD237" s="364">
        <v>0</v>
      </c>
      <c r="AE237" s="364">
        <v>0</v>
      </c>
      <c r="AF237" s="364">
        <v>0</v>
      </c>
      <c r="AG237" s="364">
        <v>0</v>
      </c>
      <c r="AH237" s="364">
        <v>0</v>
      </c>
      <c r="AI237" s="364">
        <v>0</v>
      </c>
      <c r="AJ237" s="364">
        <v>0</v>
      </c>
      <c r="AK237" s="364">
        <v>0</v>
      </c>
      <c r="AL237" s="364">
        <v>0</v>
      </c>
      <c r="AM237" s="364">
        <v>0</v>
      </c>
      <c r="AN237" s="364">
        <v>1</v>
      </c>
      <c r="AO237" s="364">
        <v>0</v>
      </c>
      <c r="AP237" s="364">
        <v>0</v>
      </c>
      <c r="AS237" s="7">
        <v>327213</v>
      </c>
      <c r="AT237" s="7" t="s">
        <v>319</v>
      </c>
      <c r="AU237" s="8">
        <v>2.1377183217580649E-2</v>
      </c>
      <c r="AV237" s="8">
        <v>5.8449608959806453E-3</v>
      </c>
      <c r="AW237" s="8">
        <v>3.1723995337451613E-2</v>
      </c>
      <c r="AX237" s="8">
        <v>4.0763782301806453E-2</v>
      </c>
      <c r="AY237" s="8">
        <v>1.5128058982108065E-2</v>
      </c>
      <c r="AZ237" s="8">
        <v>6.1523667296016132E-2</v>
      </c>
      <c r="BA237" s="8">
        <v>2.9969150451532256E-2</v>
      </c>
      <c r="BB237" s="8">
        <v>9.3934821448225826E-3</v>
      </c>
      <c r="BC237" s="8">
        <v>3.8929126795112901E-2</v>
      </c>
      <c r="BD237" s="8">
        <v>2.5869757927387098E-2</v>
      </c>
      <c r="BE237" s="8">
        <v>7.1552600544306441E-3</v>
      </c>
      <c r="BF237" s="8">
        <v>4.5427959555758068E-2</v>
      </c>
      <c r="BG237" s="8">
        <v>5.1201472052645164E-2</v>
      </c>
      <c r="BH237" s="8">
        <v>2.3843517510370969E-7</v>
      </c>
      <c r="BI237" s="8">
        <v>2.4384204535645163E-2</v>
      </c>
      <c r="BJ237" s="8">
        <v>1.0589461394509678</v>
      </c>
      <c r="BK237" s="8">
        <v>0.23031873438645165</v>
      </c>
      <c r="BL237" s="8">
        <v>0.19119659810096776</v>
      </c>
    </row>
    <row r="238" spans="1:64" x14ac:dyDescent="0.25">
      <c r="A238" s="7">
        <v>327215</v>
      </c>
      <c r="B238" s="7" t="s">
        <v>320</v>
      </c>
      <c r="C238" s="8">
        <f t="shared" si="54"/>
        <v>0.10182977024500001</v>
      </c>
      <c r="D238" s="8">
        <f t="shared" si="55"/>
        <v>1.4253014931899999E-2</v>
      </c>
      <c r="E238" s="8">
        <f t="shared" si="56"/>
        <v>9.7313402025499998E-2</v>
      </c>
      <c r="F238" s="8">
        <f t="shared" si="57"/>
        <v>7.3427320069999996E-2</v>
      </c>
      <c r="G238" s="8">
        <f t="shared" si="58"/>
        <v>1.35066740533E-2</v>
      </c>
      <c r="H238" s="8">
        <f t="shared" si="59"/>
        <v>4.4838376932199997E-2</v>
      </c>
      <c r="I238" s="8">
        <f t="shared" si="60"/>
        <v>0.143892786705</v>
      </c>
      <c r="J238" s="8">
        <f t="shared" si="61"/>
        <v>2.1088119444500002E-2</v>
      </c>
      <c r="K238" s="8">
        <f t="shared" si="62"/>
        <v>6.3731675044900002E-2</v>
      </c>
      <c r="L238" s="8">
        <f t="shared" si="63"/>
        <v>0.124336152701</v>
      </c>
      <c r="M238" s="8">
        <f t="shared" si="64"/>
        <v>1.6681382949200001E-2</v>
      </c>
      <c r="N238" s="8">
        <f t="shared" si="65"/>
        <v>0.15990018434100001</v>
      </c>
      <c r="O238" s="8">
        <f t="shared" si="66"/>
        <v>0.453259458728</v>
      </c>
      <c r="P238" s="8">
        <f t="shared" si="67"/>
        <v>7.4415077006599998E-6</v>
      </c>
      <c r="Q238" s="8">
        <f t="shared" si="68"/>
        <v>0.21647420809599999</v>
      </c>
      <c r="R238" s="8">
        <f t="shared" si="69"/>
        <v>1.2133961872000001</v>
      </c>
      <c r="S238" s="8">
        <f t="shared" si="70"/>
        <v>1.1317723710600001</v>
      </c>
      <c r="T238" s="8">
        <f t="shared" si="71"/>
        <v>1.2287125811899999</v>
      </c>
      <c r="W238" s="7">
        <v>327215</v>
      </c>
      <c r="X238" s="7" t="s">
        <v>320</v>
      </c>
      <c r="Y238" s="364">
        <v>0.10182977024500001</v>
      </c>
      <c r="Z238" s="364">
        <v>1.4253014931899999E-2</v>
      </c>
      <c r="AA238" s="364">
        <v>9.7313402025499998E-2</v>
      </c>
      <c r="AB238" s="364">
        <v>7.3427320069999996E-2</v>
      </c>
      <c r="AC238" s="364">
        <v>1.35066740533E-2</v>
      </c>
      <c r="AD238" s="364">
        <v>4.4838376932199997E-2</v>
      </c>
      <c r="AE238" s="364">
        <v>0.143892786705</v>
      </c>
      <c r="AF238" s="364">
        <v>2.1088119444500002E-2</v>
      </c>
      <c r="AG238" s="364">
        <v>6.3731675044900002E-2</v>
      </c>
      <c r="AH238" s="364">
        <v>0.124336152701</v>
      </c>
      <c r="AI238" s="364">
        <v>1.6681382949200001E-2</v>
      </c>
      <c r="AJ238" s="364">
        <v>0.15990018434100001</v>
      </c>
      <c r="AK238" s="364">
        <v>0.453259458728</v>
      </c>
      <c r="AL238" s="364">
        <v>7.4415077006599998E-6</v>
      </c>
      <c r="AM238" s="364">
        <v>0.21647420809599999</v>
      </c>
      <c r="AN238" s="364">
        <v>1.2133961872000001</v>
      </c>
      <c r="AO238" s="364">
        <v>1.1317723710600001</v>
      </c>
      <c r="AP238" s="364">
        <v>1.2287125811899999</v>
      </c>
      <c r="AS238" s="7">
        <v>327215</v>
      </c>
      <c r="AT238" s="7" t="s">
        <v>320</v>
      </c>
      <c r="AU238" s="8">
        <v>0.1160019985893371</v>
      </c>
      <c r="AV238" s="8">
        <v>2.5425799813233868E-2</v>
      </c>
      <c r="AW238" s="8">
        <v>0.15182924506268222</v>
      </c>
      <c r="AX238" s="8">
        <v>0.14576125227602418</v>
      </c>
      <c r="AY238" s="8">
        <v>4.4144702041096773E-2</v>
      </c>
      <c r="AZ238" s="8">
        <v>0.16830465502822098</v>
      </c>
      <c r="BA238" s="8">
        <v>0.16273361554066129</v>
      </c>
      <c r="BB238" s="8">
        <v>4.0188764079611285E-2</v>
      </c>
      <c r="BC238" s="8">
        <v>0.16495007210893714</v>
      </c>
      <c r="BD238" s="8">
        <v>0.14206717590753223</v>
      </c>
      <c r="BE238" s="8">
        <v>3.1002836609930647E-2</v>
      </c>
      <c r="BF238" s="8">
        <v>0.22507273151451612</v>
      </c>
      <c r="BG238" s="8">
        <v>0.36553378322929014</v>
      </c>
      <c r="BH238" s="8">
        <v>3.5261173573446778E-6</v>
      </c>
      <c r="BI238" s="8">
        <v>0.17457722226632266</v>
      </c>
      <c r="BJ238" s="8">
        <v>1.2932538176587096</v>
      </c>
      <c r="BK238" s="8">
        <v>1.164660609345</v>
      </c>
      <c r="BL238" s="8">
        <v>1.1743240646319355</v>
      </c>
    </row>
    <row r="239" spans="1:64" x14ac:dyDescent="0.25">
      <c r="A239" s="7">
        <v>327310</v>
      </c>
      <c r="B239" s="7" t="s">
        <v>321</v>
      </c>
      <c r="C239" s="8">
        <f t="shared" si="54"/>
        <v>3.6527150587048397E-2</v>
      </c>
      <c r="D239" s="8">
        <f t="shared" si="55"/>
        <v>8.7518816098983866E-3</v>
      </c>
      <c r="E239" s="8">
        <f t="shared" si="56"/>
        <v>6.365169311520967E-2</v>
      </c>
      <c r="F239" s="8">
        <f t="shared" si="57"/>
        <v>8.4003415246103247E-2</v>
      </c>
      <c r="G239" s="8">
        <f t="shared" si="58"/>
        <v>3.0946537065379035E-2</v>
      </c>
      <c r="H239" s="8">
        <f t="shared" si="59"/>
        <v>0.14404987605868871</v>
      </c>
      <c r="I239" s="8">
        <f t="shared" si="60"/>
        <v>6.7043949471403227E-2</v>
      </c>
      <c r="J239" s="8">
        <f t="shared" si="61"/>
        <v>2.0812377373322581E-2</v>
      </c>
      <c r="K239" s="8">
        <f t="shared" si="62"/>
        <v>9.7623740132967762E-2</v>
      </c>
      <c r="L239" s="8">
        <f t="shared" si="63"/>
        <v>3.8916639561048391E-2</v>
      </c>
      <c r="M239" s="8">
        <f t="shared" si="64"/>
        <v>8.9398372651306457E-3</v>
      </c>
      <c r="N239" s="8">
        <f t="shared" si="65"/>
        <v>7.8045336931322568E-2</v>
      </c>
      <c r="O239" s="8">
        <f t="shared" si="66"/>
        <v>0.11680911116283872</v>
      </c>
      <c r="P239" s="8">
        <f t="shared" si="67"/>
        <v>3.833712596962742E-7</v>
      </c>
      <c r="Q239" s="8">
        <f t="shared" si="68"/>
        <v>3.0157742164709664E-2</v>
      </c>
      <c r="R239" s="8">
        <f t="shared" si="69"/>
        <v>1</v>
      </c>
      <c r="S239" s="8">
        <f t="shared" si="70"/>
        <v>0.46867563482193536</v>
      </c>
      <c r="T239" s="8">
        <f t="shared" si="71"/>
        <v>0.39515587342935482</v>
      </c>
      <c r="W239" s="7">
        <v>327310</v>
      </c>
      <c r="X239" s="7" t="s">
        <v>321</v>
      </c>
      <c r="Y239" s="364">
        <v>0</v>
      </c>
      <c r="Z239" s="364">
        <v>0</v>
      </c>
      <c r="AA239" s="364">
        <v>0</v>
      </c>
      <c r="AB239" s="364">
        <v>0</v>
      </c>
      <c r="AC239" s="364">
        <v>0</v>
      </c>
      <c r="AD239" s="364">
        <v>0</v>
      </c>
      <c r="AE239" s="364">
        <v>0</v>
      </c>
      <c r="AF239" s="364">
        <v>0</v>
      </c>
      <c r="AG239" s="364">
        <v>0</v>
      </c>
      <c r="AH239" s="364">
        <v>0</v>
      </c>
      <c r="AI239" s="364">
        <v>0</v>
      </c>
      <c r="AJ239" s="364">
        <v>0</v>
      </c>
      <c r="AK239" s="364">
        <v>0</v>
      </c>
      <c r="AL239" s="364">
        <v>0</v>
      </c>
      <c r="AM239" s="364">
        <v>0</v>
      </c>
      <c r="AN239" s="364">
        <v>1</v>
      </c>
      <c r="AO239" s="364">
        <v>0</v>
      </c>
      <c r="AP239" s="364">
        <v>0</v>
      </c>
      <c r="AS239" s="7">
        <v>327310</v>
      </c>
      <c r="AT239" s="7" t="s">
        <v>321</v>
      </c>
      <c r="AU239" s="8">
        <v>3.6527150587048397E-2</v>
      </c>
      <c r="AV239" s="8">
        <v>8.7518816098983866E-3</v>
      </c>
      <c r="AW239" s="8">
        <v>6.365169311520967E-2</v>
      </c>
      <c r="AX239" s="8">
        <v>8.4003415246103247E-2</v>
      </c>
      <c r="AY239" s="8">
        <v>3.0946537065379035E-2</v>
      </c>
      <c r="AZ239" s="8">
        <v>0.14404987605868871</v>
      </c>
      <c r="BA239" s="8">
        <v>6.7043949471403227E-2</v>
      </c>
      <c r="BB239" s="8">
        <v>2.0812377373322581E-2</v>
      </c>
      <c r="BC239" s="8">
        <v>9.7623740132967762E-2</v>
      </c>
      <c r="BD239" s="8">
        <v>3.8916639561048391E-2</v>
      </c>
      <c r="BE239" s="8">
        <v>8.9398372651306457E-3</v>
      </c>
      <c r="BF239" s="8">
        <v>7.8045336931322568E-2</v>
      </c>
      <c r="BG239" s="8">
        <v>0.11680911116283872</v>
      </c>
      <c r="BH239" s="8">
        <v>3.833712596962742E-7</v>
      </c>
      <c r="BI239" s="8">
        <v>3.0157742164709664E-2</v>
      </c>
      <c r="BJ239" s="8">
        <v>1.1089323382153227</v>
      </c>
      <c r="BK239" s="8">
        <v>0.46867563482193536</v>
      </c>
      <c r="BL239" s="8">
        <v>0.39515587342935482</v>
      </c>
    </row>
    <row r="240" spans="1:64" x14ac:dyDescent="0.25">
      <c r="A240" s="7">
        <v>327320</v>
      </c>
      <c r="B240" s="7" t="s">
        <v>322</v>
      </c>
      <c r="C240" s="8">
        <f t="shared" si="54"/>
        <v>0.13441364308600001</v>
      </c>
      <c r="D240" s="8">
        <f t="shared" si="55"/>
        <v>1.7114719267700002E-2</v>
      </c>
      <c r="E240" s="8">
        <f t="shared" si="56"/>
        <v>7.0900401407199998E-2</v>
      </c>
      <c r="F240" s="8">
        <f t="shared" si="57"/>
        <v>0.20011987527700001</v>
      </c>
      <c r="G240" s="8">
        <f t="shared" si="58"/>
        <v>3.8714011583699998E-2</v>
      </c>
      <c r="H240" s="8">
        <f t="shared" si="59"/>
        <v>8.3755337444400002E-2</v>
      </c>
      <c r="I240" s="8">
        <f t="shared" si="60"/>
        <v>0.186314384606</v>
      </c>
      <c r="J240" s="8">
        <f t="shared" si="61"/>
        <v>2.5801083619099999E-2</v>
      </c>
      <c r="K240" s="8">
        <f t="shared" si="62"/>
        <v>5.1779907015299997E-2</v>
      </c>
      <c r="L240" s="8">
        <f t="shared" si="63"/>
        <v>0.192305530393</v>
      </c>
      <c r="M240" s="8">
        <f t="shared" si="64"/>
        <v>2.4741758512799999E-2</v>
      </c>
      <c r="N240" s="8">
        <f t="shared" si="65"/>
        <v>0.14175028345499999</v>
      </c>
      <c r="O240" s="8">
        <f t="shared" si="66"/>
        <v>0.36605185882899999</v>
      </c>
      <c r="P240" s="8">
        <f t="shared" si="67"/>
        <v>3.13419818654E-6</v>
      </c>
      <c r="Q240" s="8">
        <f t="shared" si="68"/>
        <v>0.21119712823799999</v>
      </c>
      <c r="R240" s="8">
        <f t="shared" si="69"/>
        <v>1.22242876376</v>
      </c>
      <c r="S240" s="8">
        <f t="shared" si="70"/>
        <v>1.3225892243099999</v>
      </c>
      <c r="T240" s="8">
        <f t="shared" si="71"/>
        <v>1.26389537524</v>
      </c>
      <c r="W240" s="7">
        <v>327320</v>
      </c>
      <c r="X240" s="7" t="s">
        <v>322</v>
      </c>
      <c r="Y240" s="364">
        <v>0.13441364308600001</v>
      </c>
      <c r="Z240" s="364">
        <v>1.7114719267700002E-2</v>
      </c>
      <c r="AA240" s="364">
        <v>7.0900401407199998E-2</v>
      </c>
      <c r="AB240" s="364">
        <v>0.20011987527700001</v>
      </c>
      <c r="AC240" s="364">
        <v>3.8714011583699998E-2</v>
      </c>
      <c r="AD240" s="364">
        <v>8.3755337444400002E-2</v>
      </c>
      <c r="AE240" s="364">
        <v>0.186314384606</v>
      </c>
      <c r="AF240" s="364">
        <v>2.5801083619099999E-2</v>
      </c>
      <c r="AG240" s="364">
        <v>5.1779907015299997E-2</v>
      </c>
      <c r="AH240" s="364">
        <v>0.192305530393</v>
      </c>
      <c r="AI240" s="364">
        <v>2.4741758512799999E-2</v>
      </c>
      <c r="AJ240" s="364">
        <v>0.14175028345499999</v>
      </c>
      <c r="AK240" s="364">
        <v>0.36605185882899999</v>
      </c>
      <c r="AL240" s="364">
        <v>3.13419818654E-6</v>
      </c>
      <c r="AM240" s="364">
        <v>0.21119712823799999</v>
      </c>
      <c r="AN240" s="364">
        <v>1.22242876376</v>
      </c>
      <c r="AO240" s="364">
        <v>1.3225892243099999</v>
      </c>
      <c r="AP240" s="364">
        <v>1.26389537524</v>
      </c>
      <c r="AS240" s="7">
        <v>327320</v>
      </c>
      <c r="AT240" s="7" t="s">
        <v>322</v>
      </c>
      <c r="AU240" s="8">
        <v>0.15868746607547898</v>
      </c>
      <c r="AV240" s="8">
        <v>3.3521381556214515E-2</v>
      </c>
      <c r="AW240" s="8">
        <v>0.14515106514377252</v>
      </c>
      <c r="AX240" s="8">
        <v>0.2672366405326983</v>
      </c>
      <c r="AY240" s="8">
        <v>7.8127233625933698E-2</v>
      </c>
      <c r="AZ240" s="8">
        <v>0.24260593139757838</v>
      </c>
      <c r="BA240" s="8">
        <v>0.21563472158316127</v>
      </c>
      <c r="BB240" s="8">
        <v>5.4001210277938708E-2</v>
      </c>
      <c r="BC240" s="8">
        <v>0.17404101637491284</v>
      </c>
      <c r="BD240" s="8">
        <v>0.24020936193553233</v>
      </c>
      <c r="BE240" s="8">
        <v>5.1189790164606425E-2</v>
      </c>
      <c r="BF240" s="8">
        <v>0.25972797876009673</v>
      </c>
      <c r="BG240" s="8">
        <v>0.33653387704461263</v>
      </c>
      <c r="BH240" s="8">
        <v>3.5924104109175819E-6</v>
      </c>
      <c r="BI240" s="8">
        <v>0.19416524072341942</v>
      </c>
      <c r="BJ240" s="8">
        <v>1.3373615256783875</v>
      </c>
      <c r="BK240" s="8">
        <v>1.5073278700722585</v>
      </c>
      <c r="BL240" s="8">
        <v>1.3630317869453226</v>
      </c>
    </row>
    <row r="241" spans="1:64" x14ac:dyDescent="0.25">
      <c r="A241" s="7">
        <v>327331</v>
      </c>
      <c r="B241" s="7" t="s">
        <v>323</v>
      </c>
      <c r="C241" s="8">
        <f t="shared" si="54"/>
        <v>5.3303419438879028E-2</v>
      </c>
      <c r="D241" s="8">
        <f t="shared" si="55"/>
        <v>1.2999439316337099E-2</v>
      </c>
      <c r="E241" s="8">
        <f t="shared" si="56"/>
        <v>7.9363775189927419E-2</v>
      </c>
      <c r="F241" s="8">
        <f t="shared" si="57"/>
        <v>6.1740174478164531E-2</v>
      </c>
      <c r="G241" s="8">
        <f t="shared" si="58"/>
        <v>1.9066728853388223E-2</v>
      </c>
      <c r="H241" s="8">
        <f t="shared" si="59"/>
        <v>8.7912016630500009E-2</v>
      </c>
      <c r="I241" s="8">
        <f t="shared" si="60"/>
        <v>6.0595863101517745E-2</v>
      </c>
      <c r="J241" s="8">
        <f t="shared" si="61"/>
        <v>1.6296558964422579E-2</v>
      </c>
      <c r="K241" s="8">
        <f t="shared" si="62"/>
        <v>7.3038622913003226E-2</v>
      </c>
      <c r="L241" s="8">
        <f t="shared" si="63"/>
        <v>5.6685044781656459E-2</v>
      </c>
      <c r="M241" s="8">
        <f t="shared" si="64"/>
        <v>1.4146626982798387E-2</v>
      </c>
      <c r="N241" s="8">
        <f t="shared" si="65"/>
        <v>0.1012315040638226</v>
      </c>
      <c r="O241" s="8">
        <f t="shared" si="66"/>
        <v>0.18234573353064518</v>
      </c>
      <c r="P241" s="8">
        <f t="shared" si="67"/>
        <v>2.1953070282685485E-6</v>
      </c>
      <c r="Q241" s="8">
        <f t="shared" si="68"/>
        <v>9.878927874E-2</v>
      </c>
      <c r="R241" s="8">
        <f t="shared" si="69"/>
        <v>1</v>
      </c>
      <c r="S241" s="8">
        <f t="shared" si="70"/>
        <v>0.52355601673629037</v>
      </c>
      <c r="T241" s="8">
        <f t="shared" si="71"/>
        <v>0.50477136755983876</v>
      </c>
      <c r="W241" s="7">
        <v>327331</v>
      </c>
      <c r="X241" s="7" t="s">
        <v>323</v>
      </c>
      <c r="Y241" s="364">
        <v>0</v>
      </c>
      <c r="Z241" s="364">
        <v>0</v>
      </c>
      <c r="AA241" s="364">
        <v>0</v>
      </c>
      <c r="AB241" s="364">
        <v>0</v>
      </c>
      <c r="AC241" s="364">
        <v>0</v>
      </c>
      <c r="AD241" s="364">
        <v>0</v>
      </c>
      <c r="AE241" s="364">
        <v>0</v>
      </c>
      <c r="AF241" s="364">
        <v>0</v>
      </c>
      <c r="AG241" s="364">
        <v>0</v>
      </c>
      <c r="AH241" s="364">
        <v>0</v>
      </c>
      <c r="AI241" s="364">
        <v>0</v>
      </c>
      <c r="AJ241" s="364">
        <v>0</v>
      </c>
      <c r="AK241" s="364">
        <v>0</v>
      </c>
      <c r="AL241" s="364">
        <v>0</v>
      </c>
      <c r="AM241" s="364">
        <v>0</v>
      </c>
      <c r="AN241" s="364">
        <v>1</v>
      </c>
      <c r="AO241" s="364">
        <v>0</v>
      </c>
      <c r="AP241" s="364">
        <v>0</v>
      </c>
      <c r="AS241" s="7">
        <v>327331</v>
      </c>
      <c r="AT241" s="7" t="s">
        <v>323</v>
      </c>
      <c r="AU241" s="8">
        <v>5.3303419438879028E-2</v>
      </c>
      <c r="AV241" s="8">
        <v>1.2999439316337099E-2</v>
      </c>
      <c r="AW241" s="8">
        <v>7.9363775189927419E-2</v>
      </c>
      <c r="AX241" s="8">
        <v>6.1740174478164531E-2</v>
      </c>
      <c r="AY241" s="8">
        <v>1.9066728853388223E-2</v>
      </c>
      <c r="AZ241" s="8">
        <v>8.7912016630500009E-2</v>
      </c>
      <c r="BA241" s="8">
        <v>6.0595863101517745E-2</v>
      </c>
      <c r="BB241" s="8">
        <v>1.6296558964422579E-2</v>
      </c>
      <c r="BC241" s="8">
        <v>7.3038622913003226E-2</v>
      </c>
      <c r="BD241" s="8">
        <v>5.6685044781656459E-2</v>
      </c>
      <c r="BE241" s="8">
        <v>1.4146626982798387E-2</v>
      </c>
      <c r="BF241" s="8">
        <v>0.1012315040638226</v>
      </c>
      <c r="BG241" s="8">
        <v>0.18234573353064518</v>
      </c>
      <c r="BH241" s="8">
        <v>2.1953070282685485E-6</v>
      </c>
      <c r="BI241" s="8">
        <v>9.878927874E-2</v>
      </c>
      <c r="BJ241" s="8">
        <v>1.1456666339451613</v>
      </c>
      <c r="BK241" s="8">
        <v>0.52355601673629037</v>
      </c>
      <c r="BL241" s="8">
        <v>0.50477136755983876</v>
      </c>
    </row>
    <row r="242" spans="1:64" x14ac:dyDescent="0.25">
      <c r="A242" s="7">
        <v>327332</v>
      </c>
      <c r="B242" s="7" t="s">
        <v>324</v>
      </c>
      <c r="C242" s="8">
        <f t="shared" si="54"/>
        <v>3.488813833983871E-3</v>
      </c>
      <c r="D242" s="8">
        <f t="shared" si="55"/>
        <v>1.100601870380645E-3</v>
      </c>
      <c r="E242" s="8">
        <f t="shared" si="56"/>
        <v>7.5000212798064514E-3</v>
      </c>
      <c r="F242" s="8">
        <f t="shared" si="57"/>
        <v>4.9816478015483872E-3</v>
      </c>
      <c r="G242" s="8">
        <f t="shared" si="58"/>
        <v>2.2767326516612901E-3</v>
      </c>
      <c r="H242" s="8">
        <f t="shared" si="59"/>
        <v>1.2122373224645161E-2</v>
      </c>
      <c r="I242" s="8">
        <f t="shared" si="60"/>
        <v>3.7077468079032257E-3</v>
      </c>
      <c r="J242" s="8">
        <f t="shared" si="61"/>
        <v>1.3806749510854839E-3</v>
      </c>
      <c r="K242" s="8">
        <f t="shared" si="62"/>
        <v>7.5072058254999994E-3</v>
      </c>
      <c r="L242" s="8">
        <f t="shared" si="63"/>
        <v>3.7269071359677416E-3</v>
      </c>
      <c r="M242" s="8">
        <f t="shared" si="64"/>
        <v>1.205584823469355E-3</v>
      </c>
      <c r="N242" s="8">
        <f t="shared" si="65"/>
        <v>9.2991671895000013E-3</v>
      </c>
      <c r="O242" s="8">
        <f t="shared" si="66"/>
        <v>8.2857520428387104E-3</v>
      </c>
      <c r="P242" s="8">
        <f t="shared" si="67"/>
        <v>3.6512952460000004E-8</v>
      </c>
      <c r="Q242" s="8">
        <f t="shared" si="68"/>
        <v>4.4563684991774186E-3</v>
      </c>
      <c r="R242" s="8">
        <f t="shared" si="69"/>
        <v>1</v>
      </c>
      <c r="S242" s="8">
        <f t="shared" si="70"/>
        <v>3.5509785935967736E-2</v>
      </c>
      <c r="T242" s="8">
        <f t="shared" si="71"/>
        <v>2.8724659842580647E-2</v>
      </c>
      <c r="W242" s="7">
        <v>327332</v>
      </c>
      <c r="X242" s="7" t="s">
        <v>324</v>
      </c>
      <c r="Y242" s="364">
        <v>0</v>
      </c>
      <c r="Z242" s="364">
        <v>0</v>
      </c>
      <c r="AA242" s="364">
        <v>0</v>
      </c>
      <c r="AB242" s="364">
        <v>0</v>
      </c>
      <c r="AC242" s="364">
        <v>0</v>
      </c>
      <c r="AD242" s="364">
        <v>0</v>
      </c>
      <c r="AE242" s="364">
        <v>0</v>
      </c>
      <c r="AF242" s="364">
        <v>0</v>
      </c>
      <c r="AG242" s="364">
        <v>0</v>
      </c>
      <c r="AH242" s="364">
        <v>0</v>
      </c>
      <c r="AI242" s="364">
        <v>0</v>
      </c>
      <c r="AJ242" s="364">
        <v>0</v>
      </c>
      <c r="AK242" s="364">
        <v>0</v>
      </c>
      <c r="AL242" s="364">
        <v>0</v>
      </c>
      <c r="AM242" s="364">
        <v>0</v>
      </c>
      <c r="AN242" s="364">
        <v>1</v>
      </c>
      <c r="AO242" s="364">
        <v>0</v>
      </c>
      <c r="AP242" s="364">
        <v>0</v>
      </c>
      <c r="AS242" s="7">
        <v>327332</v>
      </c>
      <c r="AT242" s="7" t="s">
        <v>324</v>
      </c>
      <c r="AU242" s="8">
        <v>3.488813833983871E-3</v>
      </c>
      <c r="AV242" s="8">
        <v>1.100601870380645E-3</v>
      </c>
      <c r="AW242" s="8">
        <v>7.5000212798064514E-3</v>
      </c>
      <c r="AX242" s="8">
        <v>4.9816478015483872E-3</v>
      </c>
      <c r="AY242" s="8">
        <v>2.2767326516612901E-3</v>
      </c>
      <c r="AZ242" s="8">
        <v>1.2122373224645161E-2</v>
      </c>
      <c r="BA242" s="8">
        <v>3.7077468079032257E-3</v>
      </c>
      <c r="BB242" s="8">
        <v>1.3806749510854839E-3</v>
      </c>
      <c r="BC242" s="8">
        <v>7.5072058254999994E-3</v>
      </c>
      <c r="BD242" s="8">
        <v>3.7269071359677416E-3</v>
      </c>
      <c r="BE242" s="8">
        <v>1.205584823469355E-3</v>
      </c>
      <c r="BF242" s="8">
        <v>9.2991671895000013E-3</v>
      </c>
      <c r="BG242" s="8">
        <v>8.2857520428387104E-3</v>
      </c>
      <c r="BH242" s="8">
        <v>3.6512952460000004E-8</v>
      </c>
      <c r="BI242" s="8">
        <v>4.4563684991774186E-3</v>
      </c>
      <c r="BJ242" s="8">
        <v>1.0120894369841935</v>
      </c>
      <c r="BK242" s="8">
        <v>3.5509785935967736E-2</v>
      </c>
      <c r="BL242" s="8">
        <v>2.8724659842580647E-2</v>
      </c>
    </row>
    <row r="243" spans="1:64" x14ac:dyDescent="0.25">
      <c r="A243" s="7">
        <v>327390</v>
      </c>
      <c r="B243" s="7" t="s">
        <v>325</v>
      </c>
      <c r="C243" s="8">
        <f t="shared" si="54"/>
        <v>0.122916148734</v>
      </c>
      <c r="D243" s="8">
        <f t="shared" si="55"/>
        <v>1.6759230279799999E-2</v>
      </c>
      <c r="E243" s="8">
        <f t="shared" si="56"/>
        <v>8.9647933604900004E-2</v>
      </c>
      <c r="F243" s="8">
        <f t="shared" si="57"/>
        <v>0.150527302118</v>
      </c>
      <c r="G243" s="8">
        <f t="shared" si="58"/>
        <v>2.8411523743699998E-2</v>
      </c>
      <c r="H243" s="8">
        <f t="shared" si="59"/>
        <v>8.1827169013099998E-2</v>
      </c>
      <c r="I243" s="8">
        <f t="shared" si="60"/>
        <v>0.129292675587</v>
      </c>
      <c r="J243" s="8">
        <f t="shared" si="61"/>
        <v>1.9507120617900001E-2</v>
      </c>
      <c r="K243" s="8">
        <f t="shared" si="62"/>
        <v>4.8151381408899997E-2</v>
      </c>
      <c r="L243" s="8">
        <f t="shared" si="63"/>
        <v>0.115715335369</v>
      </c>
      <c r="M243" s="8">
        <f t="shared" si="64"/>
        <v>1.7830670998800001E-2</v>
      </c>
      <c r="N243" s="8">
        <f t="shared" si="65"/>
        <v>0.136964315586</v>
      </c>
      <c r="O243" s="8">
        <f t="shared" si="66"/>
        <v>0.485784339254</v>
      </c>
      <c r="P243" s="8">
        <f t="shared" si="67"/>
        <v>3.8299284663199998E-6</v>
      </c>
      <c r="Q243" s="8">
        <f t="shared" si="68"/>
        <v>0.26880954753699998</v>
      </c>
      <c r="R243" s="8">
        <f t="shared" si="69"/>
        <v>1.2293233126200001</v>
      </c>
      <c r="S243" s="8">
        <f t="shared" si="70"/>
        <v>1.2607659948800001</v>
      </c>
      <c r="T243" s="8">
        <f t="shared" si="71"/>
        <v>1.1969511776099999</v>
      </c>
      <c r="W243" s="7">
        <v>327390</v>
      </c>
      <c r="X243" s="7" t="s">
        <v>325</v>
      </c>
      <c r="Y243" s="364">
        <v>0.122916148734</v>
      </c>
      <c r="Z243" s="364">
        <v>1.6759230279799999E-2</v>
      </c>
      <c r="AA243" s="364">
        <v>8.9647933604900004E-2</v>
      </c>
      <c r="AB243" s="364">
        <v>0.150527302118</v>
      </c>
      <c r="AC243" s="364">
        <v>2.8411523743699998E-2</v>
      </c>
      <c r="AD243" s="364">
        <v>8.1827169013099998E-2</v>
      </c>
      <c r="AE243" s="364">
        <v>0.129292675587</v>
      </c>
      <c r="AF243" s="364">
        <v>1.9507120617900001E-2</v>
      </c>
      <c r="AG243" s="364">
        <v>4.8151381408899997E-2</v>
      </c>
      <c r="AH243" s="364">
        <v>0.115715335369</v>
      </c>
      <c r="AI243" s="364">
        <v>1.7830670998800001E-2</v>
      </c>
      <c r="AJ243" s="364">
        <v>0.136964315586</v>
      </c>
      <c r="AK243" s="364">
        <v>0.485784339254</v>
      </c>
      <c r="AL243" s="364">
        <v>3.8299284663199998E-6</v>
      </c>
      <c r="AM243" s="364">
        <v>0.26880954753699998</v>
      </c>
      <c r="AN243" s="364">
        <v>1.2293233126200001</v>
      </c>
      <c r="AO243" s="364">
        <v>1.2607659948800001</v>
      </c>
      <c r="AP243" s="364">
        <v>1.1969511776099999</v>
      </c>
      <c r="AS243" s="7">
        <v>327390</v>
      </c>
      <c r="AT243" s="7" t="s">
        <v>325</v>
      </c>
      <c r="AU243" s="8">
        <v>8.2069647313662925E-2</v>
      </c>
      <c r="AV243" s="8">
        <v>1.9302956884606461E-2</v>
      </c>
      <c r="AW243" s="8">
        <v>0.1140916354436597</v>
      </c>
      <c r="AX243" s="8">
        <v>0.11751532704300001</v>
      </c>
      <c r="AY243" s="8">
        <v>3.3949668545529194E-2</v>
      </c>
      <c r="AZ243" s="8">
        <v>0.14379981539907255</v>
      </c>
      <c r="BA243" s="8">
        <v>9.7343821886796827E-2</v>
      </c>
      <c r="BB243" s="8">
        <v>2.4809727503769356E-2</v>
      </c>
      <c r="BC243" s="8">
        <v>0.10684577865202421</v>
      </c>
      <c r="BD243" s="8">
        <v>8.8710211303422604E-2</v>
      </c>
      <c r="BE243" s="8">
        <v>2.1897133684404841E-2</v>
      </c>
      <c r="BF243" s="8">
        <v>0.15483371353701614</v>
      </c>
      <c r="BG243" s="8">
        <v>0.27423334733283861</v>
      </c>
      <c r="BH243" s="8">
        <v>1.9970934159998392E-6</v>
      </c>
      <c r="BI243" s="8">
        <v>0.15174717122996767</v>
      </c>
      <c r="BJ243" s="8">
        <v>1.2154626267385484</v>
      </c>
      <c r="BK243" s="8">
        <v>0.85978255292306449</v>
      </c>
      <c r="BL243" s="8">
        <v>0.79351545707467741</v>
      </c>
    </row>
    <row r="244" spans="1:64" x14ac:dyDescent="0.25">
      <c r="A244" s="7">
        <v>327410</v>
      </c>
      <c r="B244" s="7" t="s">
        <v>326</v>
      </c>
      <c r="C244" s="8">
        <f t="shared" si="54"/>
        <v>0</v>
      </c>
      <c r="D244" s="8">
        <f t="shared" si="55"/>
        <v>0</v>
      </c>
      <c r="E244" s="8">
        <f t="shared" si="56"/>
        <v>0</v>
      </c>
      <c r="F244" s="8">
        <f t="shared" si="57"/>
        <v>0</v>
      </c>
      <c r="G244" s="8">
        <f t="shared" si="58"/>
        <v>0</v>
      </c>
      <c r="H244" s="8">
        <f t="shared" si="59"/>
        <v>0</v>
      </c>
      <c r="I244" s="8">
        <f t="shared" si="60"/>
        <v>0</v>
      </c>
      <c r="J244" s="8">
        <f t="shared" si="61"/>
        <v>0</v>
      </c>
      <c r="K244" s="8">
        <f t="shared" si="62"/>
        <v>0</v>
      </c>
      <c r="L244" s="8">
        <f t="shared" si="63"/>
        <v>0</v>
      </c>
      <c r="M244" s="8">
        <f t="shared" si="64"/>
        <v>0</v>
      </c>
      <c r="N244" s="8">
        <f t="shared" si="65"/>
        <v>0</v>
      </c>
      <c r="O244" s="8">
        <f t="shared" si="66"/>
        <v>0</v>
      </c>
      <c r="P244" s="8">
        <f t="shared" si="67"/>
        <v>0</v>
      </c>
      <c r="Q244" s="8">
        <f t="shared" si="68"/>
        <v>0</v>
      </c>
      <c r="R244" s="8">
        <f t="shared" si="69"/>
        <v>1</v>
      </c>
      <c r="S244" s="8">
        <f t="shared" si="70"/>
        <v>0</v>
      </c>
      <c r="T244" s="8">
        <f t="shared" si="71"/>
        <v>0</v>
      </c>
      <c r="W244" s="7">
        <v>327410</v>
      </c>
      <c r="X244" s="7" t="s">
        <v>326</v>
      </c>
      <c r="Y244" s="364">
        <v>0</v>
      </c>
      <c r="Z244" s="364">
        <v>0</v>
      </c>
      <c r="AA244" s="364">
        <v>0</v>
      </c>
      <c r="AB244" s="364">
        <v>0</v>
      </c>
      <c r="AC244" s="364">
        <v>0</v>
      </c>
      <c r="AD244" s="364">
        <v>0</v>
      </c>
      <c r="AE244" s="364">
        <v>0</v>
      </c>
      <c r="AF244" s="364">
        <v>0</v>
      </c>
      <c r="AG244" s="364">
        <v>0</v>
      </c>
      <c r="AH244" s="364">
        <v>0</v>
      </c>
      <c r="AI244" s="364">
        <v>0</v>
      </c>
      <c r="AJ244" s="364">
        <v>0</v>
      </c>
      <c r="AK244" s="364">
        <v>0</v>
      </c>
      <c r="AL244" s="364">
        <v>0</v>
      </c>
      <c r="AM244" s="364">
        <v>0</v>
      </c>
      <c r="AN244" s="364">
        <v>1</v>
      </c>
      <c r="AO244" s="364">
        <v>0</v>
      </c>
      <c r="AP244" s="364">
        <v>0</v>
      </c>
      <c r="AS244" s="7">
        <v>327410</v>
      </c>
      <c r="AT244" s="7" t="s">
        <v>326</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1</v>
      </c>
      <c r="BK244" s="8">
        <v>0</v>
      </c>
      <c r="BL244" s="8">
        <v>0</v>
      </c>
    </row>
    <row r="245" spans="1:64" x14ac:dyDescent="0.25">
      <c r="A245" s="7">
        <v>327420</v>
      </c>
      <c r="B245" s="7" t="s">
        <v>327</v>
      </c>
      <c r="C245" s="8">
        <f t="shared" si="54"/>
        <v>3.9386651577277408E-2</v>
      </c>
      <c r="D245" s="8">
        <f t="shared" si="55"/>
        <v>8.5990410537282267E-3</v>
      </c>
      <c r="E245" s="8">
        <f t="shared" si="56"/>
        <v>7.9551012738967739E-2</v>
      </c>
      <c r="F245" s="8">
        <f t="shared" si="57"/>
        <v>0.1360773406210484</v>
      </c>
      <c r="G245" s="8">
        <f t="shared" si="58"/>
        <v>4.2393478567551615E-2</v>
      </c>
      <c r="H245" s="8">
        <f t="shared" si="59"/>
        <v>0.25214044800329033</v>
      </c>
      <c r="I245" s="8">
        <f t="shared" si="60"/>
        <v>7.5653814177935458E-2</v>
      </c>
      <c r="J245" s="8">
        <f t="shared" si="61"/>
        <v>2.1614029656435486E-2</v>
      </c>
      <c r="K245" s="8">
        <f t="shared" si="62"/>
        <v>0.12117268837106451</v>
      </c>
      <c r="L245" s="8">
        <f t="shared" si="63"/>
        <v>4.4525984739187105E-2</v>
      </c>
      <c r="M245" s="8">
        <f t="shared" si="64"/>
        <v>9.6482868842533865E-3</v>
      </c>
      <c r="N245" s="8">
        <f t="shared" si="65"/>
        <v>0.11103844321050001</v>
      </c>
      <c r="O245" s="8">
        <f t="shared" si="66"/>
        <v>0.16100651323708071</v>
      </c>
      <c r="P245" s="8">
        <f t="shared" si="67"/>
        <v>4.1037775005524184E-7</v>
      </c>
      <c r="Q245" s="8">
        <f t="shared" si="68"/>
        <v>4.3537211616709669E-2</v>
      </c>
      <c r="R245" s="8">
        <f t="shared" si="69"/>
        <v>1</v>
      </c>
      <c r="S245" s="8">
        <f t="shared" si="70"/>
        <v>0.75319191235354854</v>
      </c>
      <c r="T245" s="8">
        <f t="shared" si="71"/>
        <v>0.54102117736661304</v>
      </c>
      <c r="W245" s="7">
        <v>327420</v>
      </c>
      <c r="X245" s="7" t="s">
        <v>327</v>
      </c>
      <c r="Y245" s="364">
        <v>0</v>
      </c>
      <c r="Z245" s="364">
        <v>0</v>
      </c>
      <c r="AA245" s="364">
        <v>0</v>
      </c>
      <c r="AB245" s="364">
        <v>0</v>
      </c>
      <c r="AC245" s="364">
        <v>0</v>
      </c>
      <c r="AD245" s="364">
        <v>0</v>
      </c>
      <c r="AE245" s="364">
        <v>0</v>
      </c>
      <c r="AF245" s="364">
        <v>0</v>
      </c>
      <c r="AG245" s="364">
        <v>0</v>
      </c>
      <c r="AH245" s="364">
        <v>0</v>
      </c>
      <c r="AI245" s="364">
        <v>0</v>
      </c>
      <c r="AJ245" s="364">
        <v>0</v>
      </c>
      <c r="AK245" s="364">
        <v>0</v>
      </c>
      <c r="AL245" s="364">
        <v>0</v>
      </c>
      <c r="AM245" s="364">
        <v>0</v>
      </c>
      <c r="AN245" s="364">
        <v>1</v>
      </c>
      <c r="AO245" s="364">
        <v>0</v>
      </c>
      <c r="AP245" s="364">
        <v>0</v>
      </c>
      <c r="AS245" s="7">
        <v>327420</v>
      </c>
      <c r="AT245" s="7" t="s">
        <v>327</v>
      </c>
      <c r="AU245" s="8">
        <v>3.9386651577277408E-2</v>
      </c>
      <c r="AV245" s="8">
        <v>8.5990410537282267E-3</v>
      </c>
      <c r="AW245" s="8">
        <v>7.9551012738967739E-2</v>
      </c>
      <c r="AX245" s="8">
        <v>0.1360773406210484</v>
      </c>
      <c r="AY245" s="8">
        <v>4.2393478567551615E-2</v>
      </c>
      <c r="AZ245" s="8">
        <v>0.25214044800329033</v>
      </c>
      <c r="BA245" s="8">
        <v>7.5653814177935458E-2</v>
      </c>
      <c r="BB245" s="8">
        <v>2.1614029656435486E-2</v>
      </c>
      <c r="BC245" s="8">
        <v>0.12117268837106451</v>
      </c>
      <c r="BD245" s="8">
        <v>4.4525984739187105E-2</v>
      </c>
      <c r="BE245" s="8">
        <v>9.6482868842533865E-3</v>
      </c>
      <c r="BF245" s="8">
        <v>0.11103844321050001</v>
      </c>
      <c r="BG245" s="8">
        <v>0.16100651323708071</v>
      </c>
      <c r="BH245" s="8">
        <v>4.1037775005524184E-7</v>
      </c>
      <c r="BI245" s="8">
        <v>4.3537211616709669E-2</v>
      </c>
      <c r="BJ245" s="8">
        <v>1.1275367053698389</v>
      </c>
      <c r="BK245" s="8">
        <v>0.75319191235354854</v>
      </c>
      <c r="BL245" s="8">
        <v>0.54102117736661304</v>
      </c>
    </row>
    <row r="246" spans="1:64" x14ac:dyDescent="0.25">
      <c r="A246" s="7">
        <v>327910</v>
      </c>
      <c r="B246" s="7" t="s">
        <v>328</v>
      </c>
      <c r="C246" s="8">
        <f t="shared" si="54"/>
        <v>3.4432962991437104E-2</v>
      </c>
      <c r="D246" s="8">
        <f t="shared" si="55"/>
        <v>8.6139640039564532E-3</v>
      </c>
      <c r="E246" s="8">
        <f t="shared" si="56"/>
        <v>0.11055168411483873</v>
      </c>
      <c r="F246" s="8">
        <f t="shared" si="57"/>
        <v>6.6355103721259689E-2</v>
      </c>
      <c r="G246" s="8">
        <f t="shared" si="58"/>
        <v>2.302698178233226E-2</v>
      </c>
      <c r="H246" s="8">
        <f t="shared" si="59"/>
        <v>0.1597962569090968</v>
      </c>
      <c r="I246" s="8">
        <f t="shared" si="60"/>
        <v>6.9668920532258052E-2</v>
      </c>
      <c r="J246" s="8">
        <f t="shared" si="61"/>
        <v>2.0994205734254839E-2</v>
      </c>
      <c r="K246" s="8">
        <f t="shared" si="62"/>
        <v>0.15352431108798387</v>
      </c>
      <c r="L246" s="8">
        <f t="shared" si="63"/>
        <v>2.9461016341229031E-2</v>
      </c>
      <c r="M246" s="8">
        <f t="shared" si="64"/>
        <v>7.1744894968416113E-3</v>
      </c>
      <c r="N246" s="8">
        <f t="shared" si="65"/>
        <v>0.11591432570483871</v>
      </c>
      <c r="O246" s="8">
        <f t="shared" si="66"/>
        <v>0.2168070585896614</v>
      </c>
      <c r="P246" s="8">
        <f t="shared" si="67"/>
        <v>7.170558755459678E-7</v>
      </c>
      <c r="Q246" s="8">
        <f t="shared" si="68"/>
        <v>4.6228118091516113E-2</v>
      </c>
      <c r="R246" s="8">
        <f t="shared" si="69"/>
        <v>1</v>
      </c>
      <c r="S246" s="8">
        <f t="shared" si="70"/>
        <v>0.57175898757419352</v>
      </c>
      <c r="T246" s="8">
        <f t="shared" si="71"/>
        <v>0.56676646961274191</v>
      </c>
      <c r="W246" s="7">
        <v>327910</v>
      </c>
      <c r="X246" s="7" t="s">
        <v>328</v>
      </c>
      <c r="Y246" s="364">
        <v>0</v>
      </c>
      <c r="Z246" s="364">
        <v>0</v>
      </c>
      <c r="AA246" s="364">
        <v>0</v>
      </c>
      <c r="AB246" s="364">
        <v>0</v>
      </c>
      <c r="AC246" s="364">
        <v>0</v>
      </c>
      <c r="AD246" s="364">
        <v>0</v>
      </c>
      <c r="AE246" s="364">
        <v>0</v>
      </c>
      <c r="AF246" s="364">
        <v>0</v>
      </c>
      <c r="AG246" s="364">
        <v>0</v>
      </c>
      <c r="AH246" s="364">
        <v>0</v>
      </c>
      <c r="AI246" s="364">
        <v>0</v>
      </c>
      <c r="AJ246" s="364">
        <v>0</v>
      </c>
      <c r="AK246" s="364">
        <v>0</v>
      </c>
      <c r="AL246" s="364">
        <v>0</v>
      </c>
      <c r="AM246" s="364">
        <v>0</v>
      </c>
      <c r="AN246" s="364">
        <v>1</v>
      </c>
      <c r="AO246" s="364">
        <v>0</v>
      </c>
      <c r="AP246" s="364">
        <v>0</v>
      </c>
      <c r="AS246" s="7">
        <v>327910</v>
      </c>
      <c r="AT246" s="7" t="s">
        <v>328</v>
      </c>
      <c r="AU246" s="8">
        <v>3.4432962991437104E-2</v>
      </c>
      <c r="AV246" s="8">
        <v>8.6139640039564532E-3</v>
      </c>
      <c r="AW246" s="8">
        <v>0.11055168411483873</v>
      </c>
      <c r="AX246" s="8">
        <v>6.6355103721259689E-2</v>
      </c>
      <c r="AY246" s="8">
        <v>2.302698178233226E-2</v>
      </c>
      <c r="AZ246" s="8">
        <v>0.1597962569090968</v>
      </c>
      <c r="BA246" s="8">
        <v>6.9668920532258052E-2</v>
      </c>
      <c r="BB246" s="8">
        <v>2.0994205734254839E-2</v>
      </c>
      <c r="BC246" s="8">
        <v>0.15352431108798387</v>
      </c>
      <c r="BD246" s="8">
        <v>2.9461016341229031E-2</v>
      </c>
      <c r="BE246" s="8">
        <v>7.1744894968416113E-3</v>
      </c>
      <c r="BF246" s="8">
        <v>0.11591432570483871</v>
      </c>
      <c r="BG246" s="8">
        <v>0.2168070585896614</v>
      </c>
      <c r="BH246" s="8">
        <v>7.170558755459678E-7</v>
      </c>
      <c r="BI246" s="8">
        <v>4.6228118091516113E-2</v>
      </c>
      <c r="BJ246" s="8">
        <v>1.1535986111101613</v>
      </c>
      <c r="BK246" s="8">
        <v>0.57175898757419352</v>
      </c>
      <c r="BL246" s="8">
        <v>0.56676646961274191</v>
      </c>
    </row>
    <row r="247" spans="1:64" x14ac:dyDescent="0.25">
      <c r="A247" s="7">
        <v>327991</v>
      </c>
      <c r="B247" s="7" t="s">
        <v>329</v>
      </c>
      <c r="C247" s="8">
        <f t="shared" si="54"/>
        <v>0.101229912943</v>
      </c>
      <c r="D247" s="8">
        <f t="shared" si="55"/>
        <v>1.5039031433399999E-2</v>
      </c>
      <c r="E247" s="8">
        <f t="shared" si="56"/>
        <v>6.6499122001699995E-2</v>
      </c>
      <c r="F247" s="8">
        <f t="shared" si="57"/>
        <v>5.7292360513899999E-2</v>
      </c>
      <c r="G247" s="8">
        <f t="shared" si="58"/>
        <v>1.1010330943399999E-2</v>
      </c>
      <c r="H247" s="8">
        <f t="shared" si="59"/>
        <v>3.7681140307699999E-2</v>
      </c>
      <c r="I247" s="8">
        <f t="shared" si="60"/>
        <v>8.8771168410900006E-2</v>
      </c>
      <c r="J247" s="8">
        <f t="shared" si="61"/>
        <v>1.33239820915E-2</v>
      </c>
      <c r="K247" s="8">
        <f t="shared" si="62"/>
        <v>4.1385520065700003E-2</v>
      </c>
      <c r="L247" s="8">
        <f t="shared" si="63"/>
        <v>0.114681992737</v>
      </c>
      <c r="M247" s="8">
        <f t="shared" si="64"/>
        <v>1.7101587142499999E-2</v>
      </c>
      <c r="N247" s="8">
        <f t="shared" si="65"/>
        <v>9.50393830036E-2</v>
      </c>
      <c r="O247" s="8">
        <f t="shared" si="66"/>
        <v>0.46123930777700001</v>
      </c>
      <c r="P247" s="8">
        <f t="shared" si="67"/>
        <v>1.0219044143299999E-5</v>
      </c>
      <c r="Q247" s="8">
        <f t="shared" si="68"/>
        <v>0.37246315454099999</v>
      </c>
      <c r="R247" s="8">
        <f t="shared" si="69"/>
        <v>1.18276806638</v>
      </c>
      <c r="S247" s="8">
        <f t="shared" si="70"/>
        <v>1.1059838317699999</v>
      </c>
      <c r="T247" s="8">
        <f t="shared" si="71"/>
        <v>1.14348067057</v>
      </c>
      <c r="W247" s="7">
        <v>327991</v>
      </c>
      <c r="X247" s="7" t="s">
        <v>329</v>
      </c>
      <c r="Y247" s="364">
        <v>0.101229912943</v>
      </c>
      <c r="Z247" s="364">
        <v>1.5039031433399999E-2</v>
      </c>
      <c r="AA247" s="364">
        <v>6.6499122001699995E-2</v>
      </c>
      <c r="AB247" s="364">
        <v>5.7292360513899999E-2</v>
      </c>
      <c r="AC247" s="364">
        <v>1.1010330943399999E-2</v>
      </c>
      <c r="AD247" s="364">
        <v>3.7681140307699999E-2</v>
      </c>
      <c r="AE247" s="364">
        <v>8.8771168410900006E-2</v>
      </c>
      <c r="AF247" s="364">
        <v>1.33239820915E-2</v>
      </c>
      <c r="AG247" s="364">
        <v>4.1385520065700003E-2</v>
      </c>
      <c r="AH247" s="364">
        <v>0.114681992737</v>
      </c>
      <c r="AI247" s="364">
        <v>1.7101587142499999E-2</v>
      </c>
      <c r="AJ247" s="364">
        <v>9.50393830036E-2</v>
      </c>
      <c r="AK247" s="364">
        <v>0.46123930777700001</v>
      </c>
      <c r="AL247" s="364">
        <v>1.0219044143299999E-5</v>
      </c>
      <c r="AM247" s="364">
        <v>0.37246315454099999</v>
      </c>
      <c r="AN247" s="364">
        <v>1.18276806638</v>
      </c>
      <c r="AO247" s="364">
        <v>1.1059838317699999</v>
      </c>
      <c r="AP247" s="364">
        <v>1.14348067057</v>
      </c>
      <c r="AS247" s="7">
        <v>327991</v>
      </c>
      <c r="AT247" s="7" t="s">
        <v>329</v>
      </c>
      <c r="AU247" s="8">
        <v>0.13660559501210648</v>
      </c>
      <c r="AV247" s="8">
        <v>3.1600712868693551E-2</v>
      </c>
      <c r="AW247" s="8">
        <v>0.13695791784527903</v>
      </c>
      <c r="AX247" s="8">
        <v>0.10946510503989516</v>
      </c>
      <c r="AY247" s="8">
        <v>3.1808391475099361E-2</v>
      </c>
      <c r="AZ247" s="8">
        <v>0.11426135917896935</v>
      </c>
      <c r="BA247" s="8">
        <v>0.11622625997705482</v>
      </c>
      <c r="BB247" s="8">
        <v>2.9813711366303234E-2</v>
      </c>
      <c r="BC247" s="8">
        <v>0.11077700673961935</v>
      </c>
      <c r="BD247" s="8">
        <v>0.16256116129513226</v>
      </c>
      <c r="BE247" s="8">
        <v>3.7873914117759692E-2</v>
      </c>
      <c r="BF247" s="8">
        <v>0.18310790982268554</v>
      </c>
      <c r="BG247" s="8">
        <v>0.37940525937214487</v>
      </c>
      <c r="BH247" s="8">
        <v>5.5201238163238722E-6</v>
      </c>
      <c r="BI247" s="8">
        <v>0.30638217052433858</v>
      </c>
      <c r="BJ247" s="8">
        <v>1.3051642257259675</v>
      </c>
      <c r="BK247" s="8">
        <v>1.0781155008549999</v>
      </c>
      <c r="BL247" s="8">
        <v>1.0793976232445162</v>
      </c>
    </row>
    <row r="248" spans="1:64" x14ac:dyDescent="0.25">
      <c r="A248" s="7">
        <v>327992</v>
      </c>
      <c r="B248" s="7" t="s">
        <v>330</v>
      </c>
      <c r="C248" s="8">
        <f t="shared" si="54"/>
        <v>1.7821131488483872E-2</v>
      </c>
      <c r="D248" s="8">
        <f t="shared" si="55"/>
        <v>4.2177647897887098E-3</v>
      </c>
      <c r="E248" s="8">
        <f t="shared" si="56"/>
        <v>2.1820244177790323E-2</v>
      </c>
      <c r="F248" s="8">
        <f t="shared" si="57"/>
        <v>4.0826361002661293E-2</v>
      </c>
      <c r="G248" s="8">
        <f t="shared" si="58"/>
        <v>1.5813094919348385E-2</v>
      </c>
      <c r="H248" s="8">
        <f t="shared" si="59"/>
        <v>5.4242515272532252E-2</v>
      </c>
      <c r="I248" s="8">
        <f t="shared" si="60"/>
        <v>3.4039407084967735E-2</v>
      </c>
      <c r="J248" s="8">
        <f t="shared" si="61"/>
        <v>1.1347136152212903E-2</v>
      </c>
      <c r="K248" s="8">
        <f t="shared" si="62"/>
        <v>3.8937913968903226E-2</v>
      </c>
      <c r="L248" s="8">
        <f t="shared" si="63"/>
        <v>2.0939402894048387E-2</v>
      </c>
      <c r="M248" s="8">
        <f t="shared" si="64"/>
        <v>5.1828616318096779E-3</v>
      </c>
      <c r="N248" s="8">
        <f t="shared" si="65"/>
        <v>3.4226984647935485E-2</v>
      </c>
      <c r="O248" s="8">
        <f t="shared" si="66"/>
        <v>4.3206731064999997E-2</v>
      </c>
      <c r="P248" s="8">
        <f t="shared" si="67"/>
        <v>1.3467370400122581E-7</v>
      </c>
      <c r="Q248" s="8">
        <f t="shared" si="68"/>
        <v>1.084811925E-2</v>
      </c>
      <c r="R248" s="8">
        <f t="shared" si="69"/>
        <v>1</v>
      </c>
      <c r="S248" s="8">
        <f t="shared" si="70"/>
        <v>0.20765455183967746</v>
      </c>
      <c r="T248" s="8">
        <f t="shared" si="71"/>
        <v>0.18109865075451614</v>
      </c>
      <c r="W248" s="7">
        <v>327992</v>
      </c>
      <c r="X248" s="7" t="s">
        <v>330</v>
      </c>
      <c r="Y248" s="364">
        <v>0</v>
      </c>
      <c r="Z248" s="364">
        <v>0</v>
      </c>
      <c r="AA248" s="364">
        <v>0</v>
      </c>
      <c r="AB248" s="364">
        <v>0</v>
      </c>
      <c r="AC248" s="364">
        <v>0</v>
      </c>
      <c r="AD248" s="364">
        <v>0</v>
      </c>
      <c r="AE248" s="364">
        <v>0</v>
      </c>
      <c r="AF248" s="364">
        <v>0</v>
      </c>
      <c r="AG248" s="364">
        <v>0</v>
      </c>
      <c r="AH248" s="364">
        <v>0</v>
      </c>
      <c r="AI248" s="364">
        <v>0</v>
      </c>
      <c r="AJ248" s="364">
        <v>0</v>
      </c>
      <c r="AK248" s="364">
        <v>0</v>
      </c>
      <c r="AL248" s="364">
        <v>0</v>
      </c>
      <c r="AM248" s="364">
        <v>0</v>
      </c>
      <c r="AN248" s="364">
        <v>1</v>
      </c>
      <c r="AO248" s="364">
        <v>0</v>
      </c>
      <c r="AP248" s="364">
        <v>0</v>
      </c>
      <c r="AS248" s="7">
        <v>327992</v>
      </c>
      <c r="AT248" s="7" t="s">
        <v>330</v>
      </c>
      <c r="AU248" s="8">
        <v>1.7821131488483872E-2</v>
      </c>
      <c r="AV248" s="8">
        <v>4.2177647897887098E-3</v>
      </c>
      <c r="AW248" s="8">
        <v>2.1820244177790323E-2</v>
      </c>
      <c r="AX248" s="8">
        <v>4.0826361002661293E-2</v>
      </c>
      <c r="AY248" s="8">
        <v>1.5813094919348385E-2</v>
      </c>
      <c r="AZ248" s="8">
        <v>5.4242515272532252E-2</v>
      </c>
      <c r="BA248" s="8">
        <v>3.4039407084967735E-2</v>
      </c>
      <c r="BB248" s="8">
        <v>1.1347136152212903E-2</v>
      </c>
      <c r="BC248" s="8">
        <v>3.8937913968903226E-2</v>
      </c>
      <c r="BD248" s="8">
        <v>2.0939402894048387E-2</v>
      </c>
      <c r="BE248" s="8">
        <v>5.1828616318096779E-3</v>
      </c>
      <c r="BF248" s="8">
        <v>3.4226984647935485E-2</v>
      </c>
      <c r="BG248" s="8">
        <v>4.3206731064999997E-2</v>
      </c>
      <c r="BH248" s="8">
        <v>1.3467370400122581E-7</v>
      </c>
      <c r="BI248" s="8">
        <v>1.084811925E-2</v>
      </c>
      <c r="BJ248" s="8">
        <v>1.0438591404559676</v>
      </c>
      <c r="BK248" s="8">
        <v>0.20765455183967746</v>
      </c>
      <c r="BL248" s="8">
        <v>0.18109865075451614</v>
      </c>
    </row>
    <row r="249" spans="1:64" x14ac:dyDescent="0.25">
      <c r="A249" s="7">
        <v>327993</v>
      </c>
      <c r="B249" s="7" t="s">
        <v>331</v>
      </c>
      <c r="C249" s="8">
        <f t="shared" si="54"/>
        <v>2.8775457182032251E-2</v>
      </c>
      <c r="D249" s="8">
        <f t="shared" si="55"/>
        <v>7.8166178600177424E-3</v>
      </c>
      <c r="E249" s="8">
        <f t="shared" si="56"/>
        <v>4.9402800820564523E-2</v>
      </c>
      <c r="F249" s="8">
        <f t="shared" si="57"/>
        <v>2.8262918895901611E-2</v>
      </c>
      <c r="G249" s="8">
        <f t="shared" si="58"/>
        <v>9.8549470761370977E-3</v>
      </c>
      <c r="H249" s="8">
        <f t="shared" si="59"/>
        <v>4.1641341768606448E-2</v>
      </c>
      <c r="I249" s="8">
        <f t="shared" si="60"/>
        <v>4.3011812426435488E-2</v>
      </c>
      <c r="J249" s="8">
        <f t="shared" si="61"/>
        <v>1.3879298255233872E-2</v>
      </c>
      <c r="K249" s="8">
        <f t="shared" si="62"/>
        <v>5.9660828235370972E-2</v>
      </c>
      <c r="L249" s="8">
        <f t="shared" si="63"/>
        <v>3.161905615525807E-2</v>
      </c>
      <c r="M249" s="8">
        <f t="shared" si="64"/>
        <v>8.6714787799032252E-3</v>
      </c>
      <c r="N249" s="8">
        <f t="shared" si="65"/>
        <v>6.5303770639016143E-2</v>
      </c>
      <c r="O249" s="8">
        <f t="shared" si="66"/>
        <v>8.9815112397741911E-2</v>
      </c>
      <c r="P249" s="8">
        <f t="shared" si="67"/>
        <v>7.2907555923693544E-7</v>
      </c>
      <c r="Q249" s="8">
        <f t="shared" si="68"/>
        <v>3.5228918363387103E-2</v>
      </c>
      <c r="R249" s="8">
        <f t="shared" si="69"/>
        <v>1</v>
      </c>
      <c r="S249" s="8">
        <f t="shared" si="70"/>
        <v>0.2571785625795161</v>
      </c>
      <c r="T249" s="8">
        <f t="shared" si="71"/>
        <v>0.29397129375580644</v>
      </c>
      <c r="W249" s="7">
        <v>327993</v>
      </c>
      <c r="X249" s="7" t="s">
        <v>331</v>
      </c>
      <c r="Y249" s="364">
        <v>0</v>
      </c>
      <c r="Z249" s="364">
        <v>0</v>
      </c>
      <c r="AA249" s="364">
        <v>0</v>
      </c>
      <c r="AB249" s="364">
        <v>0</v>
      </c>
      <c r="AC249" s="364">
        <v>0</v>
      </c>
      <c r="AD249" s="364">
        <v>0</v>
      </c>
      <c r="AE249" s="364">
        <v>0</v>
      </c>
      <c r="AF249" s="364">
        <v>0</v>
      </c>
      <c r="AG249" s="364">
        <v>0</v>
      </c>
      <c r="AH249" s="364">
        <v>0</v>
      </c>
      <c r="AI249" s="364">
        <v>0</v>
      </c>
      <c r="AJ249" s="364">
        <v>0</v>
      </c>
      <c r="AK249" s="364">
        <v>0</v>
      </c>
      <c r="AL249" s="364">
        <v>0</v>
      </c>
      <c r="AM249" s="364">
        <v>0</v>
      </c>
      <c r="AN249" s="364">
        <v>1</v>
      </c>
      <c r="AO249" s="364">
        <v>0</v>
      </c>
      <c r="AP249" s="364">
        <v>0</v>
      </c>
      <c r="AS249" s="7">
        <v>327993</v>
      </c>
      <c r="AT249" s="7" t="s">
        <v>331</v>
      </c>
      <c r="AU249" s="8">
        <v>2.8775457182032251E-2</v>
      </c>
      <c r="AV249" s="8">
        <v>7.8166178600177424E-3</v>
      </c>
      <c r="AW249" s="8">
        <v>4.9402800820564523E-2</v>
      </c>
      <c r="AX249" s="8">
        <v>2.8262918895901611E-2</v>
      </c>
      <c r="AY249" s="8">
        <v>9.8549470761370977E-3</v>
      </c>
      <c r="AZ249" s="8">
        <v>4.1641341768606448E-2</v>
      </c>
      <c r="BA249" s="8">
        <v>4.3011812426435488E-2</v>
      </c>
      <c r="BB249" s="8">
        <v>1.3879298255233872E-2</v>
      </c>
      <c r="BC249" s="8">
        <v>5.9660828235370972E-2</v>
      </c>
      <c r="BD249" s="8">
        <v>3.161905615525807E-2</v>
      </c>
      <c r="BE249" s="8">
        <v>8.6714787799032252E-3</v>
      </c>
      <c r="BF249" s="8">
        <v>6.5303770639016143E-2</v>
      </c>
      <c r="BG249" s="8">
        <v>8.9815112397741911E-2</v>
      </c>
      <c r="BH249" s="8">
        <v>7.2907555923693544E-7</v>
      </c>
      <c r="BI249" s="8">
        <v>3.5228918363387103E-2</v>
      </c>
      <c r="BJ249" s="8">
        <v>1.0859948758624192</v>
      </c>
      <c r="BK249" s="8">
        <v>0.2571785625795161</v>
      </c>
      <c r="BL249" s="8">
        <v>0.29397129375580644</v>
      </c>
    </row>
    <row r="250" spans="1:64" x14ac:dyDescent="0.25">
      <c r="A250" s="7">
        <v>327999</v>
      </c>
      <c r="B250" s="7" t="s">
        <v>332</v>
      </c>
      <c r="C250" s="8">
        <f t="shared" si="54"/>
        <v>6.4167326710612912E-2</v>
      </c>
      <c r="D250" s="8">
        <f t="shared" si="55"/>
        <v>1.6675392775709681E-2</v>
      </c>
      <c r="E250" s="8">
        <f t="shared" si="56"/>
        <v>8.5571082725351633E-2</v>
      </c>
      <c r="F250" s="8">
        <f t="shared" si="57"/>
        <v>0.14154845790721932</v>
      </c>
      <c r="G250" s="8">
        <f t="shared" si="58"/>
        <v>5.4351139348729038E-2</v>
      </c>
      <c r="H250" s="8">
        <f t="shared" si="59"/>
        <v>0.1805404042160145</v>
      </c>
      <c r="I250" s="8">
        <f t="shared" si="60"/>
        <v>0.11012104995024193</v>
      </c>
      <c r="J250" s="8">
        <f t="shared" si="61"/>
        <v>3.5860547707998382E-2</v>
      </c>
      <c r="K250" s="8">
        <f t="shared" si="62"/>
        <v>0.12235514643853225</v>
      </c>
      <c r="L250" s="8">
        <f t="shared" si="63"/>
        <v>7.380445722111291E-2</v>
      </c>
      <c r="M250" s="8">
        <f t="shared" si="64"/>
        <v>1.9641557254674195E-2</v>
      </c>
      <c r="N250" s="8">
        <f t="shared" si="65"/>
        <v>0.12212296801691934</v>
      </c>
      <c r="O250" s="8">
        <f t="shared" si="66"/>
        <v>0.16102848437903231</v>
      </c>
      <c r="P250" s="8">
        <f t="shared" si="67"/>
        <v>8.0028891606366132E-7</v>
      </c>
      <c r="Q250" s="8">
        <f t="shared" si="68"/>
        <v>5.3958128052903225E-2</v>
      </c>
      <c r="R250" s="8">
        <f t="shared" si="69"/>
        <v>1</v>
      </c>
      <c r="S250" s="8">
        <f t="shared" si="70"/>
        <v>0.71514967889145165</v>
      </c>
      <c r="T250" s="8">
        <f t="shared" si="71"/>
        <v>0.60704642151612886</v>
      </c>
      <c r="W250" s="7">
        <v>327999</v>
      </c>
      <c r="X250" s="7" t="s">
        <v>332</v>
      </c>
      <c r="Y250" s="364">
        <v>0</v>
      </c>
      <c r="Z250" s="364">
        <v>0</v>
      </c>
      <c r="AA250" s="364">
        <v>0</v>
      </c>
      <c r="AB250" s="364">
        <v>0</v>
      </c>
      <c r="AC250" s="364">
        <v>0</v>
      </c>
      <c r="AD250" s="364">
        <v>0</v>
      </c>
      <c r="AE250" s="364">
        <v>0</v>
      </c>
      <c r="AF250" s="364">
        <v>0</v>
      </c>
      <c r="AG250" s="364">
        <v>0</v>
      </c>
      <c r="AH250" s="364">
        <v>0</v>
      </c>
      <c r="AI250" s="364">
        <v>0</v>
      </c>
      <c r="AJ250" s="364">
        <v>0</v>
      </c>
      <c r="AK250" s="364">
        <v>0</v>
      </c>
      <c r="AL250" s="364">
        <v>0</v>
      </c>
      <c r="AM250" s="364">
        <v>0</v>
      </c>
      <c r="AN250" s="364">
        <v>1</v>
      </c>
      <c r="AO250" s="364">
        <v>0</v>
      </c>
      <c r="AP250" s="364">
        <v>0</v>
      </c>
      <c r="AS250" s="7">
        <v>327999</v>
      </c>
      <c r="AT250" s="7" t="s">
        <v>332</v>
      </c>
      <c r="AU250" s="8">
        <v>6.4167326710612912E-2</v>
      </c>
      <c r="AV250" s="8">
        <v>1.6675392775709681E-2</v>
      </c>
      <c r="AW250" s="8">
        <v>8.5571082725351633E-2</v>
      </c>
      <c r="AX250" s="8">
        <v>0.14154845790721932</v>
      </c>
      <c r="AY250" s="8">
        <v>5.4351139348729038E-2</v>
      </c>
      <c r="AZ250" s="8">
        <v>0.1805404042160145</v>
      </c>
      <c r="BA250" s="8">
        <v>0.11012104995024193</v>
      </c>
      <c r="BB250" s="8">
        <v>3.5860547707998382E-2</v>
      </c>
      <c r="BC250" s="8">
        <v>0.12235514643853225</v>
      </c>
      <c r="BD250" s="8">
        <v>7.380445722111291E-2</v>
      </c>
      <c r="BE250" s="8">
        <v>1.9641557254674195E-2</v>
      </c>
      <c r="BF250" s="8">
        <v>0.12212296801691934</v>
      </c>
      <c r="BG250" s="8">
        <v>0.16102848437903231</v>
      </c>
      <c r="BH250" s="8">
        <v>8.0028891606366132E-7</v>
      </c>
      <c r="BI250" s="8">
        <v>5.3958128052903225E-2</v>
      </c>
      <c r="BJ250" s="8">
        <v>1.1664138022114519</v>
      </c>
      <c r="BK250" s="8">
        <v>0.71514967889145165</v>
      </c>
      <c r="BL250" s="8">
        <v>0.60704642151612886</v>
      </c>
    </row>
    <row r="251" spans="1:64" x14ac:dyDescent="0.25">
      <c r="A251" s="7">
        <v>331110</v>
      </c>
      <c r="B251" s="7" t="s">
        <v>333</v>
      </c>
      <c r="C251" s="8">
        <f t="shared" si="54"/>
        <v>4.4410101579185485E-2</v>
      </c>
      <c r="D251" s="8">
        <f t="shared" si="55"/>
        <v>1.1237631620101614E-2</v>
      </c>
      <c r="E251" s="8">
        <f t="shared" si="56"/>
        <v>4.0812835691295159E-2</v>
      </c>
      <c r="F251" s="8">
        <f t="shared" si="57"/>
        <v>0.13607846822801611</v>
      </c>
      <c r="G251" s="8">
        <f t="shared" si="58"/>
        <v>5.2716544262935497E-2</v>
      </c>
      <c r="H251" s="8">
        <f t="shared" si="59"/>
        <v>0.11995751148659191</v>
      </c>
      <c r="I251" s="8">
        <f t="shared" si="60"/>
        <v>0.20292286530129033</v>
      </c>
      <c r="J251" s="8">
        <f t="shared" si="61"/>
        <v>6.3567910176485498E-2</v>
      </c>
      <c r="K251" s="8">
        <f t="shared" si="62"/>
        <v>0.16051218057050001</v>
      </c>
      <c r="L251" s="8">
        <f t="shared" si="63"/>
        <v>0.12001022004275806</v>
      </c>
      <c r="M251" s="8">
        <f t="shared" si="64"/>
        <v>3.2139993615958061E-2</v>
      </c>
      <c r="N251" s="8">
        <f t="shared" si="65"/>
        <v>0.13787351945059678</v>
      </c>
      <c r="O251" s="8">
        <f t="shared" si="66"/>
        <v>5.9717999027838711E-2</v>
      </c>
      <c r="P251" s="8">
        <f t="shared" si="67"/>
        <v>4.4455835414698384E-7</v>
      </c>
      <c r="Q251" s="8">
        <f t="shared" si="68"/>
        <v>1.9246894643870967E-2</v>
      </c>
      <c r="R251" s="8">
        <f t="shared" si="69"/>
        <v>1</v>
      </c>
      <c r="S251" s="8">
        <f t="shared" si="70"/>
        <v>0.61520574978370968</v>
      </c>
      <c r="T251" s="8">
        <f t="shared" si="71"/>
        <v>0.73345456895161287</v>
      </c>
      <c r="W251" s="7">
        <v>331110</v>
      </c>
      <c r="X251" s="7" t="s">
        <v>333</v>
      </c>
      <c r="Y251" s="364">
        <v>0</v>
      </c>
      <c r="Z251" s="364">
        <v>0</v>
      </c>
      <c r="AA251" s="364">
        <v>0</v>
      </c>
      <c r="AB251" s="364">
        <v>0</v>
      </c>
      <c r="AC251" s="364">
        <v>0</v>
      </c>
      <c r="AD251" s="364">
        <v>0</v>
      </c>
      <c r="AE251" s="364">
        <v>0</v>
      </c>
      <c r="AF251" s="364">
        <v>0</v>
      </c>
      <c r="AG251" s="364">
        <v>0</v>
      </c>
      <c r="AH251" s="364">
        <v>0</v>
      </c>
      <c r="AI251" s="364">
        <v>0</v>
      </c>
      <c r="AJ251" s="364">
        <v>0</v>
      </c>
      <c r="AK251" s="364">
        <v>0</v>
      </c>
      <c r="AL251" s="364">
        <v>0</v>
      </c>
      <c r="AM251" s="364">
        <v>0</v>
      </c>
      <c r="AN251" s="364">
        <v>1</v>
      </c>
      <c r="AO251" s="364">
        <v>0</v>
      </c>
      <c r="AP251" s="364">
        <v>0</v>
      </c>
      <c r="AS251" s="7">
        <v>331110</v>
      </c>
      <c r="AT251" s="7" t="s">
        <v>333</v>
      </c>
      <c r="AU251" s="8">
        <v>4.4410101579185485E-2</v>
      </c>
      <c r="AV251" s="8">
        <v>1.1237631620101614E-2</v>
      </c>
      <c r="AW251" s="8">
        <v>4.0812835691295159E-2</v>
      </c>
      <c r="AX251" s="8">
        <v>0.13607846822801611</v>
      </c>
      <c r="AY251" s="8">
        <v>5.2716544262935497E-2</v>
      </c>
      <c r="AZ251" s="8">
        <v>0.11995751148659191</v>
      </c>
      <c r="BA251" s="8">
        <v>0.20292286530129033</v>
      </c>
      <c r="BB251" s="8">
        <v>6.3567910176485498E-2</v>
      </c>
      <c r="BC251" s="8">
        <v>0.16051218057050001</v>
      </c>
      <c r="BD251" s="8">
        <v>0.12001022004275806</v>
      </c>
      <c r="BE251" s="8">
        <v>3.2139993615958061E-2</v>
      </c>
      <c r="BF251" s="8">
        <v>0.13787351945059678</v>
      </c>
      <c r="BG251" s="8">
        <v>5.9717999027838711E-2</v>
      </c>
      <c r="BH251" s="8">
        <v>4.4455835414698384E-7</v>
      </c>
      <c r="BI251" s="8">
        <v>1.9246894643870967E-2</v>
      </c>
      <c r="BJ251" s="8">
        <v>1.0964605688906455</v>
      </c>
      <c r="BK251" s="8">
        <v>0.61520574978370968</v>
      </c>
      <c r="BL251" s="8">
        <v>0.73345456895161287</v>
      </c>
    </row>
    <row r="252" spans="1:64" x14ac:dyDescent="0.25">
      <c r="A252" s="7">
        <v>331210</v>
      </c>
      <c r="B252" s="7" t="s">
        <v>334</v>
      </c>
      <c r="C252" s="8">
        <f t="shared" si="54"/>
        <v>7.6045920563899999E-2</v>
      </c>
      <c r="D252" s="8">
        <f t="shared" si="55"/>
        <v>9.1711806125600003E-3</v>
      </c>
      <c r="E252" s="8">
        <f t="shared" si="56"/>
        <v>4.4112816711299997E-2</v>
      </c>
      <c r="F252" s="8">
        <f t="shared" si="57"/>
        <v>0.186612926608</v>
      </c>
      <c r="G252" s="8">
        <f t="shared" si="58"/>
        <v>3.4390587087799997E-2</v>
      </c>
      <c r="H252" s="8">
        <f t="shared" si="59"/>
        <v>0.101715718857</v>
      </c>
      <c r="I252" s="8">
        <f t="shared" si="60"/>
        <v>0.11850559010300001</v>
      </c>
      <c r="J252" s="8">
        <f t="shared" si="61"/>
        <v>1.66623238026E-2</v>
      </c>
      <c r="K252" s="8">
        <f t="shared" si="62"/>
        <v>4.3687322678600003E-2</v>
      </c>
      <c r="L252" s="8">
        <f t="shared" si="63"/>
        <v>0.130255968799</v>
      </c>
      <c r="M252" s="8">
        <f t="shared" si="64"/>
        <v>1.7762457062500001E-2</v>
      </c>
      <c r="N252" s="8">
        <f t="shared" si="65"/>
        <v>0.11920111727799999</v>
      </c>
      <c r="O252" s="8">
        <f t="shared" si="66"/>
        <v>0.26509282727400002</v>
      </c>
      <c r="P252" s="8">
        <f t="shared" si="67"/>
        <v>1.7995134445299999E-6</v>
      </c>
      <c r="Q252" s="8">
        <f t="shared" si="68"/>
        <v>0.17248105389900001</v>
      </c>
      <c r="R252" s="8">
        <f t="shared" si="69"/>
        <v>1.12932991789</v>
      </c>
      <c r="S252" s="8">
        <f t="shared" si="70"/>
        <v>1.3227192325499999</v>
      </c>
      <c r="T252" s="8">
        <f t="shared" si="71"/>
        <v>1.17885523658</v>
      </c>
      <c r="W252" s="7">
        <v>331210</v>
      </c>
      <c r="X252" s="7" t="s">
        <v>334</v>
      </c>
      <c r="Y252" s="364">
        <v>7.6045920563899999E-2</v>
      </c>
      <c r="Z252" s="364">
        <v>9.1711806125600003E-3</v>
      </c>
      <c r="AA252" s="364">
        <v>4.4112816711299997E-2</v>
      </c>
      <c r="AB252" s="364">
        <v>0.186612926608</v>
      </c>
      <c r="AC252" s="364">
        <v>3.4390587087799997E-2</v>
      </c>
      <c r="AD252" s="364">
        <v>0.101715718857</v>
      </c>
      <c r="AE252" s="364">
        <v>0.11850559010300001</v>
      </c>
      <c r="AF252" s="364">
        <v>1.66623238026E-2</v>
      </c>
      <c r="AG252" s="364">
        <v>4.3687322678600003E-2</v>
      </c>
      <c r="AH252" s="364">
        <v>0.130255968799</v>
      </c>
      <c r="AI252" s="364">
        <v>1.7762457062500001E-2</v>
      </c>
      <c r="AJ252" s="364">
        <v>0.11920111727799999</v>
      </c>
      <c r="AK252" s="364">
        <v>0.26509282727400002</v>
      </c>
      <c r="AL252" s="364">
        <v>1.7995134445299999E-6</v>
      </c>
      <c r="AM252" s="364">
        <v>0.17248105389900001</v>
      </c>
      <c r="AN252" s="364">
        <v>1.12932991789</v>
      </c>
      <c r="AO252" s="364">
        <v>1.3227192325499999</v>
      </c>
      <c r="AP252" s="364">
        <v>1.17885523658</v>
      </c>
      <c r="AS252" s="7">
        <v>331210</v>
      </c>
      <c r="AT252" s="7" t="s">
        <v>334</v>
      </c>
      <c r="AU252" s="8">
        <v>2.5581232963233873E-2</v>
      </c>
      <c r="AV252" s="8">
        <v>6.6778888431429035E-3</v>
      </c>
      <c r="AW252" s="8">
        <v>2.716986926278387E-2</v>
      </c>
      <c r="AX252" s="8">
        <v>3.2275862967666123E-2</v>
      </c>
      <c r="AY252" s="8">
        <v>1.2081892400441937E-2</v>
      </c>
      <c r="AZ252" s="8">
        <v>4.3696845483229038E-2</v>
      </c>
      <c r="BA252" s="8">
        <v>4.0043969268193549E-2</v>
      </c>
      <c r="BB252" s="8">
        <v>1.3388769050143547E-2</v>
      </c>
      <c r="BC252" s="8">
        <v>4.5180911497816133E-2</v>
      </c>
      <c r="BD252" s="8">
        <v>4.5230424777048382E-2</v>
      </c>
      <c r="BE252" s="8">
        <v>1.3765181238343549E-2</v>
      </c>
      <c r="BF252" s="8">
        <v>6.4438531408758062E-2</v>
      </c>
      <c r="BG252" s="8">
        <v>5.1308520528064526E-2</v>
      </c>
      <c r="BH252" s="8">
        <v>6.705202989243549E-7</v>
      </c>
      <c r="BI252" s="8">
        <v>3.3384040951451616E-2</v>
      </c>
      <c r="BJ252" s="8">
        <v>1.0594289910691936</v>
      </c>
      <c r="BK252" s="8">
        <v>0.28160298794806449</v>
      </c>
      <c r="BL252" s="8">
        <v>0.29216203691274201</v>
      </c>
    </row>
    <row r="253" spans="1:64" x14ac:dyDescent="0.25">
      <c r="A253" s="7">
        <v>331221</v>
      </c>
      <c r="B253" s="7" t="s">
        <v>335</v>
      </c>
      <c r="C253" s="8">
        <f t="shared" si="54"/>
        <v>2.8508651370885488E-2</v>
      </c>
      <c r="D253" s="8">
        <f t="shared" si="55"/>
        <v>7.1791214974612919E-3</v>
      </c>
      <c r="E253" s="8">
        <f t="shared" si="56"/>
        <v>3.0943935500606454E-2</v>
      </c>
      <c r="F253" s="8">
        <f t="shared" si="57"/>
        <v>4.6341549038587095E-2</v>
      </c>
      <c r="G253" s="8">
        <f t="shared" si="58"/>
        <v>1.6244999343300003E-2</v>
      </c>
      <c r="H253" s="8">
        <f t="shared" si="59"/>
        <v>6.4567677307895158E-2</v>
      </c>
      <c r="I253" s="8">
        <f t="shared" si="60"/>
        <v>4.4743046051629029E-2</v>
      </c>
      <c r="J253" s="8">
        <f t="shared" si="61"/>
        <v>1.4315541819209677E-2</v>
      </c>
      <c r="K253" s="8">
        <f t="shared" si="62"/>
        <v>5.1393451934032254E-2</v>
      </c>
      <c r="L253" s="8">
        <f t="shared" si="63"/>
        <v>5.0693917768419354E-2</v>
      </c>
      <c r="M253" s="8">
        <f t="shared" si="64"/>
        <v>1.4777778463730644E-2</v>
      </c>
      <c r="N253" s="8">
        <f t="shared" si="65"/>
        <v>7.3635105583951616E-2</v>
      </c>
      <c r="O253" s="8">
        <f t="shared" si="66"/>
        <v>5.9859929939483872E-2</v>
      </c>
      <c r="P253" s="8">
        <f t="shared" si="67"/>
        <v>7.3975857873500011E-7</v>
      </c>
      <c r="Q253" s="8">
        <f t="shared" si="68"/>
        <v>3.9134754305870961E-2</v>
      </c>
      <c r="R253" s="8">
        <f t="shared" si="69"/>
        <v>1</v>
      </c>
      <c r="S253" s="8">
        <f t="shared" si="70"/>
        <v>0.35296067730258057</v>
      </c>
      <c r="T253" s="8">
        <f t="shared" si="71"/>
        <v>0.33625849141758074</v>
      </c>
      <c r="W253" s="7">
        <v>331221</v>
      </c>
      <c r="X253" s="7" t="s">
        <v>335</v>
      </c>
      <c r="Y253" s="364">
        <v>0</v>
      </c>
      <c r="Z253" s="364">
        <v>0</v>
      </c>
      <c r="AA253" s="364">
        <v>0</v>
      </c>
      <c r="AB253" s="364">
        <v>0</v>
      </c>
      <c r="AC253" s="364">
        <v>0</v>
      </c>
      <c r="AD253" s="364">
        <v>0</v>
      </c>
      <c r="AE253" s="364">
        <v>0</v>
      </c>
      <c r="AF253" s="364">
        <v>0</v>
      </c>
      <c r="AG253" s="364">
        <v>0</v>
      </c>
      <c r="AH253" s="364">
        <v>0</v>
      </c>
      <c r="AI253" s="364">
        <v>0</v>
      </c>
      <c r="AJ253" s="364">
        <v>0</v>
      </c>
      <c r="AK253" s="364">
        <v>0</v>
      </c>
      <c r="AL253" s="364">
        <v>0</v>
      </c>
      <c r="AM253" s="364">
        <v>0</v>
      </c>
      <c r="AN253" s="364">
        <v>1</v>
      </c>
      <c r="AO253" s="364">
        <v>0</v>
      </c>
      <c r="AP253" s="364">
        <v>0</v>
      </c>
      <c r="AS253" s="7">
        <v>331221</v>
      </c>
      <c r="AT253" s="7" t="s">
        <v>335</v>
      </c>
      <c r="AU253" s="8">
        <v>2.8508651370885488E-2</v>
      </c>
      <c r="AV253" s="8">
        <v>7.1791214974612919E-3</v>
      </c>
      <c r="AW253" s="8">
        <v>3.0943935500606454E-2</v>
      </c>
      <c r="AX253" s="8">
        <v>4.6341549038587095E-2</v>
      </c>
      <c r="AY253" s="8">
        <v>1.6244999343300003E-2</v>
      </c>
      <c r="AZ253" s="8">
        <v>6.4567677307895158E-2</v>
      </c>
      <c r="BA253" s="8">
        <v>4.4743046051629029E-2</v>
      </c>
      <c r="BB253" s="8">
        <v>1.4315541819209677E-2</v>
      </c>
      <c r="BC253" s="8">
        <v>5.1393451934032254E-2</v>
      </c>
      <c r="BD253" s="8">
        <v>5.0693917768419354E-2</v>
      </c>
      <c r="BE253" s="8">
        <v>1.4777778463730644E-2</v>
      </c>
      <c r="BF253" s="8">
        <v>7.3635105583951616E-2</v>
      </c>
      <c r="BG253" s="8">
        <v>5.9859929939483872E-2</v>
      </c>
      <c r="BH253" s="8">
        <v>7.3975857873500011E-7</v>
      </c>
      <c r="BI253" s="8">
        <v>3.9134754305870961E-2</v>
      </c>
      <c r="BJ253" s="8">
        <v>1.0666317083688708</v>
      </c>
      <c r="BK253" s="8">
        <v>0.35296067730258057</v>
      </c>
      <c r="BL253" s="8">
        <v>0.33625849141758074</v>
      </c>
    </row>
    <row r="254" spans="1:64" x14ac:dyDescent="0.25">
      <c r="A254" s="7">
        <v>331222</v>
      </c>
      <c r="B254" s="7" t="s">
        <v>336</v>
      </c>
      <c r="C254" s="8">
        <f t="shared" si="54"/>
        <v>2.4948970993235484E-2</v>
      </c>
      <c r="D254" s="8">
        <f t="shared" si="55"/>
        <v>6.5512304161096779E-3</v>
      </c>
      <c r="E254" s="8">
        <f t="shared" si="56"/>
        <v>2.6978243146427418E-2</v>
      </c>
      <c r="F254" s="8">
        <f t="shared" si="57"/>
        <v>1.9546445014045156E-2</v>
      </c>
      <c r="G254" s="8">
        <f t="shared" si="58"/>
        <v>7.1241715919564503E-3</v>
      </c>
      <c r="H254" s="8">
        <f t="shared" si="59"/>
        <v>2.3592666067504844E-2</v>
      </c>
      <c r="I254" s="8">
        <f t="shared" si="60"/>
        <v>3.9273717301677419E-2</v>
      </c>
      <c r="J254" s="8">
        <f t="shared" si="61"/>
        <v>1.3224530482916127E-2</v>
      </c>
      <c r="K254" s="8">
        <f t="shared" si="62"/>
        <v>4.4539002853651616E-2</v>
      </c>
      <c r="L254" s="8">
        <f t="shared" si="63"/>
        <v>4.4428542596354835E-2</v>
      </c>
      <c r="M254" s="8">
        <f t="shared" si="64"/>
        <v>1.3514015830017745E-2</v>
      </c>
      <c r="N254" s="8">
        <f t="shared" si="65"/>
        <v>6.4291140790790319E-2</v>
      </c>
      <c r="O254" s="8">
        <f t="shared" si="66"/>
        <v>5.1305659169919353E-2</v>
      </c>
      <c r="P254" s="8">
        <f t="shared" si="67"/>
        <v>8.9820935260838721E-7</v>
      </c>
      <c r="Q254" s="8">
        <f t="shared" si="68"/>
        <v>3.3265665717096778E-2</v>
      </c>
      <c r="R254" s="8">
        <f t="shared" si="69"/>
        <v>1</v>
      </c>
      <c r="S254" s="8">
        <f t="shared" si="70"/>
        <v>0.24381166977032262</v>
      </c>
      <c r="T254" s="8">
        <f t="shared" si="71"/>
        <v>0.29058725063838708</v>
      </c>
      <c r="W254" s="7">
        <v>331222</v>
      </c>
      <c r="X254" s="7" t="s">
        <v>336</v>
      </c>
      <c r="Y254" s="364">
        <v>0</v>
      </c>
      <c r="Z254" s="364">
        <v>0</v>
      </c>
      <c r="AA254" s="364">
        <v>0</v>
      </c>
      <c r="AB254" s="364">
        <v>0</v>
      </c>
      <c r="AC254" s="364">
        <v>0</v>
      </c>
      <c r="AD254" s="364">
        <v>0</v>
      </c>
      <c r="AE254" s="364">
        <v>0</v>
      </c>
      <c r="AF254" s="364">
        <v>0</v>
      </c>
      <c r="AG254" s="364">
        <v>0</v>
      </c>
      <c r="AH254" s="364">
        <v>0</v>
      </c>
      <c r="AI254" s="364">
        <v>0</v>
      </c>
      <c r="AJ254" s="364">
        <v>0</v>
      </c>
      <c r="AK254" s="364">
        <v>0</v>
      </c>
      <c r="AL254" s="364">
        <v>0</v>
      </c>
      <c r="AM254" s="364">
        <v>0</v>
      </c>
      <c r="AN254" s="364">
        <v>1</v>
      </c>
      <c r="AO254" s="364">
        <v>0</v>
      </c>
      <c r="AP254" s="364">
        <v>0</v>
      </c>
      <c r="AS254" s="7">
        <v>331222</v>
      </c>
      <c r="AT254" s="7" t="s">
        <v>336</v>
      </c>
      <c r="AU254" s="8">
        <v>2.4948970993235484E-2</v>
      </c>
      <c r="AV254" s="8">
        <v>6.5512304161096779E-3</v>
      </c>
      <c r="AW254" s="8">
        <v>2.6978243146427418E-2</v>
      </c>
      <c r="AX254" s="8">
        <v>1.9546445014045156E-2</v>
      </c>
      <c r="AY254" s="8">
        <v>7.1241715919564503E-3</v>
      </c>
      <c r="AZ254" s="8">
        <v>2.3592666067504844E-2</v>
      </c>
      <c r="BA254" s="8">
        <v>3.9273717301677419E-2</v>
      </c>
      <c r="BB254" s="8">
        <v>1.3224530482916127E-2</v>
      </c>
      <c r="BC254" s="8">
        <v>4.4539002853651616E-2</v>
      </c>
      <c r="BD254" s="8">
        <v>4.4428542596354835E-2</v>
      </c>
      <c r="BE254" s="8">
        <v>1.3514015830017745E-2</v>
      </c>
      <c r="BF254" s="8">
        <v>6.4291140790790319E-2</v>
      </c>
      <c r="BG254" s="8">
        <v>5.1305659169919353E-2</v>
      </c>
      <c r="BH254" s="8">
        <v>8.9820935260838721E-7</v>
      </c>
      <c r="BI254" s="8">
        <v>3.3265665717096778E-2</v>
      </c>
      <c r="BJ254" s="8">
        <v>1.0584784445558066</v>
      </c>
      <c r="BK254" s="8">
        <v>0.24381166977032262</v>
      </c>
      <c r="BL254" s="8">
        <v>0.29058725063838708</v>
      </c>
    </row>
    <row r="255" spans="1:64" x14ac:dyDescent="0.25">
      <c r="A255" s="7">
        <v>331313</v>
      </c>
      <c r="B255" s="7" t="s">
        <v>337</v>
      </c>
      <c r="C255" s="8">
        <f t="shared" si="54"/>
        <v>1.0201379539467743E-2</v>
      </c>
      <c r="D255" s="8">
        <f t="shared" si="55"/>
        <v>2.8318217339209674E-3</v>
      </c>
      <c r="E255" s="8">
        <f t="shared" si="56"/>
        <v>8.9096712391451612E-3</v>
      </c>
      <c r="F255" s="8">
        <f t="shared" si="57"/>
        <v>1.6208497288741935E-2</v>
      </c>
      <c r="G255" s="8">
        <f t="shared" si="58"/>
        <v>7.636975975729033E-3</v>
      </c>
      <c r="H255" s="8">
        <f t="shared" si="59"/>
        <v>2.6505122636048387E-2</v>
      </c>
      <c r="I255" s="8">
        <f t="shared" si="60"/>
        <v>1.2902250073322581E-2</v>
      </c>
      <c r="J255" s="8">
        <f t="shared" si="61"/>
        <v>4.3771981074274191E-3</v>
      </c>
      <c r="K255" s="8">
        <f t="shared" si="62"/>
        <v>1.2856424162516129E-2</v>
      </c>
      <c r="L255" s="8">
        <f t="shared" si="63"/>
        <v>1.9743812578822583E-2</v>
      </c>
      <c r="M255" s="8">
        <f t="shared" si="64"/>
        <v>5.5669904197725804E-3</v>
      </c>
      <c r="N255" s="8">
        <f t="shared" si="65"/>
        <v>1.8506336657064516E-2</v>
      </c>
      <c r="O255" s="8">
        <f t="shared" si="66"/>
        <v>1.4007995965387097E-2</v>
      </c>
      <c r="P255" s="8">
        <f t="shared" si="67"/>
        <v>5.2492580481580646E-8</v>
      </c>
      <c r="Q255" s="8">
        <f t="shared" si="68"/>
        <v>1.0578965926580645E-2</v>
      </c>
      <c r="R255" s="8">
        <f t="shared" si="69"/>
        <v>1</v>
      </c>
      <c r="S255" s="8">
        <f t="shared" si="70"/>
        <v>9.8739305577903211E-2</v>
      </c>
      <c r="T255" s="8">
        <f t="shared" si="71"/>
        <v>7.852296911741935E-2</v>
      </c>
      <c r="W255" s="7">
        <v>331313</v>
      </c>
      <c r="X255" s="7" t="s">
        <v>337</v>
      </c>
      <c r="Y255" s="364">
        <v>0</v>
      </c>
      <c r="Z255" s="364">
        <v>0</v>
      </c>
      <c r="AA255" s="364">
        <v>0</v>
      </c>
      <c r="AB255" s="364">
        <v>0</v>
      </c>
      <c r="AC255" s="364">
        <v>0</v>
      </c>
      <c r="AD255" s="364">
        <v>0</v>
      </c>
      <c r="AE255" s="364">
        <v>0</v>
      </c>
      <c r="AF255" s="364">
        <v>0</v>
      </c>
      <c r="AG255" s="364">
        <v>0</v>
      </c>
      <c r="AH255" s="364">
        <v>0</v>
      </c>
      <c r="AI255" s="364">
        <v>0</v>
      </c>
      <c r="AJ255" s="364">
        <v>0</v>
      </c>
      <c r="AK255" s="364">
        <v>0</v>
      </c>
      <c r="AL255" s="364">
        <v>0</v>
      </c>
      <c r="AM255" s="364">
        <v>0</v>
      </c>
      <c r="AN255" s="364">
        <v>1</v>
      </c>
      <c r="AO255" s="364">
        <v>0</v>
      </c>
      <c r="AP255" s="364">
        <v>0</v>
      </c>
      <c r="AS255" s="7">
        <v>331313</v>
      </c>
      <c r="AT255" s="7" t="s">
        <v>337</v>
      </c>
      <c r="AU255" s="8">
        <v>1.0201379539467743E-2</v>
      </c>
      <c r="AV255" s="8">
        <v>2.8318217339209674E-3</v>
      </c>
      <c r="AW255" s="8">
        <v>8.9096712391451612E-3</v>
      </c>
      <c r="AX255" s="8">
        <v>1.6208497288741935E-2</v>
      </c>
      <c r="AY255" s="8">
        <v>7.636975975729033E-3</v>
      </c>
      <c r="AZ255" s="8">
        <v>2.6505122636048387E-2</v>
      </c>
      <c r="BA255" s="8">
        <v>1.2902250073322581E-2</v>
      </c>
      <c r="BB255" s="8">
        <v>4.3771981074274191E-3</v>
      </c>
      <c r="BC255" s="8">
        <v>1.2856424162516129E-2</v>
      </c>
      <c r="BD255" s="8">
        <v>1.9743812578822583E-2</v>
      </c>
      <c r="BE255" s="8">
        <v>5.5669904197725804E-3</v>
      </c>
      <c r="BF255" s="8">
        <v>1.8506336657064516E-2</v>
      </c>
      <c r="BG255" s="8">
        <v>1.4007995965387097E-2</v>
      </c>
      <c r="BH255" s="8">
        <v>5.2492580481580646E-8</v>
      </c>
      <c r="BI255" s="8">
        <v>1.0578965926580645E-2</v>
      </c>
      <c r="BJ255" s="8">
        <v>1.0219428725125808</v>
      </c>
      <c r="BK255" s="8">
        <v>9.8739305577903211E-2</v>
      </c>
      <c r="BL255" s="8">
        <v>7.852296911741935E-2</v>
      </c>
    </row>
    <row r="256" spans="1:64" x14ac:dyDescent="0.25">
      <c r="A256" s="7">
        <v>331314</v>
      </c>
      <c r="B256" s="7" t="s">
        <v>338</v>
      </c>
      <c r="C256" s="8">
        <f t="shared" si="54"/>
        <v>1.1421597444187095E-2</v>
      </c>
      <c r="D256" s="8">
        <f t="shared" si="55"/>
        <v>2.3732369454630645E-3</v>
      </c>
      <c r="E256" s="8">
        <f t="shared" si="56"/>
        <v>5.1982184841774196E-3</v>
      </c>
      <c r="F256" s="8">
        <f t="shared" si="57"/>
        <v>8.3756707798129035E-2</v>
      </c>
      <c r="G256" s="8">
        <f t="shared" si="58"/>
        <v>3.0429845949558068E-2</v>
      </c>
      <c r="H256" s="8">
        <f t="shared" si="59"/>
        <v>4.0761495479354842E-2</v>
      </c>
      <c r="I256" s="8">
        <f t="shared" si="60"/>
        <v>7.6830482040016121E-2</v>
      </c>
      <c r="J256" s="8">
        <f t="shared" si="61"/>
        <v>2.033799256733871E-2</v>
      </c>
      <c r="K256" s="8">
        <f t="shared" si="62"/>
        <v>3.1707436406806455E-2</v>
      </c>
      <c r="L256" s="8">
        <f t="shared" si="63"/>
        <v>5.0639732234709675E-2</v>
      </c>
      <c r="M256" s="8">
        <f t="shared" si="64"/>
        <v>1.1864564270025807E-2</v>
      </c>
      <c r="N256" s="8">
        <f t="shared" si="65"/>
        <v>3.1276631921548385E-2</v>
      </c>
      <c r="O256" s="8">
        <f t="shared" si="66"/>
        <v>8.6183215247580651E-3</v>
      </c>
      <c r="P256" s="8">
        <f t="shared" si="67"/>
        <v>4.2973499390854838E-8</v>
      </c>
      <c r="Q256" s="8">
        <f t="shared" si="68"/>
        <v>3.2480300847419351E-3</v>
      </c>
      <c r="R256" s="8">
        <f t="shared" si="69"/>
        <v>1</v>
      </c>
      <c r="S256" s="8">
        <f t="shared" si="70"/>
        <v>0.23559321051725809</v>
      </c>
      <c r="T256" s="8">
        <f t="shared" si="71"/>
        <v>0.20952107230435485</v>
      </c>
      <c r="W256" s="7">
        <v>331314</v>
      </c>
      <c r="X256" s="7" t="s">
        <v>338</v>
      </c>
      <c r="Y256" s="364">
        <v>0</v>
      </c>
      <c r="Z256" s="364">
        <v>0</v>
      </c>
      <c r="AA256" s="364">
        <v>0</v>
      </c>
      <c r="AB256" s="364">
        <v>0</v>
      </c>
      <c r="AC256" s="364">
        <v>0</v>
      </c>
      <c r="AD256" s="364">
        <v>0</v>
      </c>
      <c r="AE256" s="364">
        <v>0</v>
      </c>
      <c r="AF256" s="364">
        <v>0</v>
      </c>
      <c r="AG256" s="364">
        <v>0</v>
      </c>
      <c r="AH256" s="364">
        <v>0</v>
      </c>
      <c r="AI256" s="364">
        <v>0</v>
      </c>
      <c r="AJ256" s="364">
        <v>0</v>
      </c>
      <c r="AK256" s="364">
        <v>0</v>
      </c>
      <c r="AL256" s="364">
        <v>0</v>
      </c>
      <c r="AM256" s="364">
        <v>0</v>
      </c>
      <c r="AN256" s="364">
        <v>1</v>
      </c>
      <c r="AO256" s="364">
        <v>0</v>
      </c>
      <c r="AP256" s="364">
        <v>0</v>
      </c>
      <c r="AS256" s="7">
        <v>331314</v>
      </c>
      <c r="AT256" s="7" t="s">
        <v>338</v>
      </c>
      <c r="AU256" s="8">
        <v>1.1421597444187095E-2</v>
      </c>
      <c r="AV256" s="8">
        <v>2.3732369454630645E-3</v>
      </c>
      <c r="AW256" s="8">
        <v>5.1982184841774196E-3</v>
      </c>
      <c r="AX256" s="8">
        <v>8.3756707798129035E-2</v>
      </c>
      <c r="AY256" s="8">
        <v>3.0429845949558068E-2</v>
      </c>
      <c r="AZ256" s="8">
        <v>4.0761495479354842E-2</v>
      </c>
      <c r="BA256" s="8">
        <v>7.6830482040016121E-2</v>
      </c>
      <c r="BB256" s="8">
        <v>2.033799256733871E-2</v>
      </c>
      <c r="BC256" s="8">
        <v>3.1707436406806455E-2</v>
      </c>
      <c r="BD256" s="8">
        <v>5.0639732234709675E-2</v>
      </c>
      <c r="BE256" s="8">
        <v>1.1864564270025807E-2</v>
      </c>
      <c r="BF256" s="8">
        <v>3.1276631921548385E-2</v>
      </c>
      <c r="BG256" s="8">
        <v>8.6183215247580651E-3</v>
      </c>
      <c r="BH256" s="8">
        <v>4.2973499390854838E-8</v>
      </c>
      <c r="BI256" s="8">
        <v>3.2480300847419351E-3</v>
      </c>
      <c r="BJ256" s="8">
        <v>1.0189930528738709</v>
      </c>
      <c r="BK256" s="8">
        <v>0.23559321051725809</v>
      </c>
      <c r="BL256" s="8">
        <v>0.20952107230435485</v>
      </c>
    </row>
    <row r="257" spans="1:64" x14ac:dyDescent="0.25">
      <c r="A257" s="7">
        <v>331315</v>
      </c>
      <c r="B257" s="7" t="s">
        <v>339</v>
      </c>
      <c r="C257" s="8">
        <f t="shared" si="54"/>
        <v>1.0462377876048387E-2</v>
      </c>
      <c r="D257" s="8">
        <f t="shared" si="55"/>
        <v>2.5508921536274193E-3</v>
      </c>
      <c r="E257" s="8">
        <f t="shared" si="56"/>
        <v>8.8349207807209684E-3</v>
      </c>
      <c r="F257" s="8">
        <f t="shared" si="57"/>
        <v>5.9341439549161289E-2</v>
      </c>
      <c r="G257" s="8">
        <f t="shared" si="58"/>
        <v>2.5952168693306452E-2</v>
      </c>
      <c r="H257" s="8">
        <f t="shared" si="59"/>
        <v>5.8258066053435489E-2</v>
      </c>
      <c r="I257" s="8">
        <f t="shared" si="60"/>
        <v>2.3649579398209677E-2</v>
      </c>
      <c r="J257" s="8">
        <f t="shared" si="61"/>
        <v>7.5854540567935492E-3</v>
      </c>
      <c r="K257" s="8">
        <f t="shared" si="62"/>
        <v>2.1084827891048385E-2</v>
      </c>
      <c r="L257" s="8">
        <f t="shared" si="63"/>
        <v>2.0719653700080644E-2</v>
      </c>
      <c r="M257" s="8">
        <f t="shared" si="64"/>
        <v>5.9884734404661291E-3</v>
      </c>
      <c r="N257" s="8">
        <f t="shared" si="65"/>
        <v>2.4853651245580647E-2</v>
      </c>
      <c r="O257" s="8">
        <f t="shared" si="66"/>
        <v>1.4565270807870968E-2</v>
      </c>
      <c r="P257" s="8">
        <f t="shared" si="67"/>
        <v>4.7315274589951604E-8</v>
      </c>
      <c r="Q257" s="8">
        <f t="shared" si="68"/>
        <v>7.2449413745161286E-3</v>
      </c>
      <c r="R257" s="8">
        <f t="shared" si="69"/>
        <v>1</v>
      </c>
      <c r="S257" s="8">
        <f t="shared" si="70"/>
        <v>0.2080678033282258</v>
      </c>
      <c r="T257" s="8">
        <f t="shared" si="71"/>
        <v>0.11683599037822581</v>
      </c>
      <c r="W257" s="7">
        <v>331315</v>
      </c>
      <c r="X257" s="7" t="s">
        <v>339</v>
      </c>
      <c r="Y257" s="364">
        <v>0</v>
      </c>
      <c r="Z257" s="364">
        <v>0</v>
      </c>
      <c r="AA257" s="364">
        <v>0</v>
      </c>
      <c r="AB257" s="364">
        <v>0</v>
      </c>
      <c r="AC257" s="364">
        <v>0</v>
      </c>
      <c r="AD257" s="364">
        <v>0</v>
      </c>
      <c r="AE257" s="364">
        <v>0</v>
      </c>
      <c r="AF257" s="364">
        <v>0</v>
      </c>
      <c r="AG257" s="364">
        <v>0</v>
      </c>
      <c r="AH257" s="364">
        <v>0</v>
      </c>
      <c r="AI257" s="364">
        <v>0</v>
      </c>
      <c r="AJ257" s="364">
        <v>0</v>
      </c>
      <c r="AK257" s="364">
        <v>0</v>
      </c>
      <c r="AL257" s="364">
        <v>0</v>
      </c>
      <c r="AM257" s="364">
        <v>0</v>
      </c>
      <c r="AN257" s="364">
        <v>1</v>
      </c>
      <c r="AO257" s="364">
        <v>0</v>
      </c>
      <c r="AP257" s="364">
        <v>0</v>
      </c>
      <c r="AS257" s="7">
        <v>331315</v>
      </c>
      <c r="AT257" s="7" t="s">
        <v>339</v>
      </c>
      <c r="AU257" s="8">
        <v>1.0462377876048387E-2</v>
      </c>
      <c r="AV257" s="8">
        <v>2.5508921536274193E-3</v>
      </c>
      <c r="AW257" s="8">
        <v>8.8349207807209684E-3</v>
      </c>
      <c r="AX257" s="8">
        <v>5.9341439549161289E-2</v>
      </c>
      <c r="AY257" s="8">
        <v>2.5952168693306452E-2</v>
      </c>
      <c r="AZ257" s="8">
        <v>5.8258066053435489E-2</v>
      </c>
      <c r="BA257" s="8">
        <v>2.3649579398209677E-2</v>
      </c>
      <c r="BB257" s="8">
        <v>7.5854540567935492E-3</v>
      </c>
      <c r="BC257" s="8">
        <v>2.1084827891048385E-2</v>
      </c>
      <c r="BD257" s="8">
        <v>2.0719653700080644E-2</v>
      </c>
      <c r="BE257" s="8">
        <v>5.9884734404661291E-3</v>
      </c>
      <c r="BF257" s="8">
        <v>2.4853651245580647E-2</v>
      </c>
      <c r="BG257" s="8">
        <v>1.4565270807870968E-2</v>
      </c>
      <c r="BH257" s="8">
        <v>4.7315274589951604E-8</v>
      </c>
      <c r="BI257" s="8">
        <v>7.2449413745161286E-3</v>
      </c>
      <c r="BJ257" s="8">
        <v>1.0218481908104839</v>
      </c>
      <c r="BK257" s="8">
        <v>0.2080678033282258</v>
      </c>
      <c r="BL257" s="8">
        <v>0.11683599037822581</v>
      </c>
    </row>
    <row r="258" spans="1:64" x14ac:dyDescent="0.25">
      <c r="A258" s="7">
        <v>331318</v>
      </c>
      <c r="B258" s="7" t="s">
        <v>340</v>
      </c>
      <c r="C258" s="8">
        <f t="shared" si="54"/>
        <v>1.5009470526387096E-2</v>
      </c>
      <c r="D258" s="8">
        <f t="shared" si="55"/>
        <v>4.1627534834290329E-3</v>
      </c>
      <c r="E258" s="8">
        <f t="shared" si="56"/>
        <v>1.4112718622893549E-2</v>
      </c>
      <c r="F258" s="8">
        <f t="shared" si="57"/>
        <v>3.9285025940387103E-2</v>
      </c>
      <c r="G258" s="8">
        <f t="shared" si="58"/>
        <v>1.6683890884956455E-2</v>
      </c>
      <c r="H258" s="8">
        <f t="shared" si="59"/>
        <v>4.1819908102951615E-2</v>
      </c>
      <c r="I258" s="8">
        <f t="shared" si="60"/>
        <v>3.8020108340741932E-2</v>
      </c>
      <c r="J258" s="8">
        <f t="shared" si="61"/>
        <v>1.325652101638387E-2</v>
      </c>
      <c r="K258" s="8">
        <f t="shared" si="62"/>
        <v>3.534886109875806E-2</v>
      </c>
      <c r="L258" s="8">
        <f t="shared" si="63"/>
        <v>3.1802464619080643E-2</v>
      </c>
      <c r="M258" s="8">
        <f t="shared" si="64"/>
        <v>1.0114436787700002E-2</v>
      </c>
      <c r="N258" s="8">
        <f t="shared" si="65"/>
        <v>3.9299562572758066E-2</v>
      </c>
      <c r="O258" s="8">
        <f t="shared" si="66"/>
        <v>2.1862454107354844E-2</v>
      </c>
      <c r="P258" s="8">
        <f t="shared" si="67"/>
        <v>1.375304763262742E-7</v>
      </c>
      <c r="Q258" s="8">
        <f t="shared" si="68"/>
        <v>1.0913622992419355E-2</v>
      </c>
      <c r="R258" s="8">
        <f t="shared" si="69"/>
        <v>1</v>
      </c>
      <c r="S258" s="8">
        <f t="shared" si="70"/>
        <v>0.19456301847677421</v>
      </c>
      <c r="T258" s="8">
        <f t="shared" si="71"/>
        <v>0.18339968400435486</v>
      </c>
      <c r="W258" s="7">
        <v>331318</v>
      </c>
      <c r="X258" s="7" t="s">
        <v>340</v>
      </c>
      <c r="Y258" s="364">
        <v>0</v>
      </c>
      <c r="Z258" s="364">
        <v>0</v>
      </c>
      <c r="AA258" s="364">
        <v>0</v>
      </c>
      <c r="AB258" s="364">
        <v>0</v>
      </c>
      <c r="AC258" s="364">
        <v>0</v>
      </c>
      <c r="AD258" s="364">
        <v>0</v>
      </c>
      <c r="AE258" s="364">
        <v>0</v>
      </c>
      <c r="AF258" s="364">
        <v>0</v>
      </c>
      <c r="AG258" s="364">
        <v>0</v>
      </c>
      <c r="AH258" s="364">
        <v>0</v>
      </c>
      <c r="AI258" s="364">
        <v>0</v>
      </c>
      <c r="AJ258" s="364">
        <v>0</v>
      </c>
      <c r="AK258" s="364">
        <v>0</v>
      </c>
      <c r="AL258" s="364">
        <v>0</v>
      </c>
      <c r="AM258" s="364">
        <v>0</v>
      </c>
      <c r="AN258" s="364">
        <v>1</v>
      </c>
      <c r="AO258" s="364">
        <v>0</v>
      </c>
      <c r="AP258" s="364">
        <v>0</v>
      </c>
      <c r="AS258" s="7">
        <v>331318</v>
      </c>
      <c r="AT258" s="7" t="s">
        <v>340</v>
      </c>
      <c r="AU258" s="8">
        <v>1.5009470526387096E-2</v>
      </c>
      <c r="AV258" s="8">
        <v>4.1627534834290329E-3</v>
      </c>
      <c r="AW258" s="8">
        <v>1.4112718622893549E-2</v>
      </c>
      <c r="AX258" s="8">
        <v>3.9285025940387103E-2</v>
      </c>
      <c r="AY258" s="8">
        <v>1.6683890884956455E-2</v>
      </c>
      <c r="AZ258" s="8">
        <v>4.1819908102951615E-2</v>
      </c>
      <c r="BA258" s="8">
        <v>3.8020108340741932E-2</v>
      </c>
      <c r="BB258" s="8">
        <v>1.325652101638387E-2</v>
      </c>
      <c r="BC258" s="8">
        <v>3.534886109875806E-2</v>
      </c>
      <c r="BD258" s="8">
        <v>3.1802464619080643E-2</v>
      </c>
      <c r="BE258" s="8">
        <v>1.0114436787700002E-2</v>
      </c>
      <c r="BF258" s="8">
        <v>3.9299562572758066E-2</v>
      </c>
      <c r="BG258" s="8">
        <v>2.1862454107354844E-2</v>
      </c>
      <c r="BH258" s="8">
        <v>1.375304763262742E-7</v>
      </c>
      <c r="BI258" s="8">
        <v>1.0913622992419355E-2</v>
      </c>
      <c r="BJ258" s="8">
        <v>1.033284942632742</v>
      </c>
      <c r="BK258" s="8">
        <v>0.19456301847677421</v>
      </c>
      <c r="BL258" s="8">
        <v>0.18339968400435486</v>
      </c>
    </row>
    <row r="259" spans="1:64" x14ac:dyDescent="0.25">
      <c r="A259" s="7">
        <v>331410</v>
      </c>
      <c r="B259" s="7" t="s">
        <v>341</v>
      </c>
      <c r="C259" s="8">
        <f t="shared" ref="C259:C322" si="72">IF(Y259=0,VLOOKUP(A259,$AS$2:$BL$948,3,FALSE),Y259)</f>
        <v>6.2055073097795149E-2</v>
      </c>
      <c r="D259" s="8">
        <f t="shared" ref="D259:D322" si="73">IF(Z259=0,VLOOKUP(A259,$AS$2:$BL$948,4,FALSE),Z259)</f>
        <v>1.4748213958017741E-2</v>
      </c>
      <c r="E259" s="8">
        <f t="shared" ref="E259:E322" si="74">IF(AA259=0,VLOOKUP(A259,$AS$2:$BL$948,5,FALSE),AA259)</f>
        <v>6.8104708891225801E-2</v>
      </c>
      <c r="F259" s="8">
        <f t="shared" ref="F259:F322" si="75">IF(AB259=0,VLOOKUP($A259,$AS$2:$BL$948,6,FALSE),AB259)</f>
        <v>0.24705805300041933</v>
      </c>
      <c r="G259" s="8">
        <f t="shared" ref="G259:G322" si="76">IF(AC259=0,VLOOKUP($A259,$AS$2:$BL$948,7,FALSE),AC259)</f>
        <v>9.6967061992235495E-2</v>
      </c>
      <c r="H259" s="8">
        <f t="shared" ref="H259:H322" si="77">IF(AD259=0,VLOOKUP($A259,$AS$2:$BL$948,8,FALSE),AD259)</f>
        <v>0.30026726634837103</v>
      </c>
      <c r="I259" s="8">
        <f t="shared" ref="I259:I322" si="78">IF(AE259=0,VLOOKUP($A259,$AS$2:$BL$948,9,FALSE),AE259)</f>
        <v>0.21003280546988709</v>
      </c>
      <c r="J259" s="8">
        <f t="shared" ref="J259:J322" si="79">IF(AF259=0,VLOOKUP($A259,$AS$2:$BL$948,10,FALSE),AF259)</f>
        <v>7.1541096835556442E-2</v>
      </c>
      <c r="K259" s="8">
        <f t="shared" ref="K259:K322" si="80">IF(AG259=0,VLOOKUP($A259,$AS$2:$BL$948,11,FALSE),AG259)</f>
        <v>0.22513456728062906</v>
      </c>
      <c r="L259" s="8">
        <f t="shared" ref="L259:L322" si="81">IF(AH259=0,VLOOKUP($A259,$AS$2:$BL$948,12,FALSE),AH259)</f>
        <v>9.4125677743435471E-2</v>
      </c>
      <c r="M259" s="8">
        <f t="shared" ref="M259:M322" si="82">IF(AI259=0,VLOOKUP($A259,$AS$2:$BL$948,13,FALSE),AI259)</f>
        <v>2.5340690000059674E-2</v>
      </c>
      <c r="N259" s="8">
        <f t="shared" ref="N259:N322" si="83">IF(AJ259=0,VLOOKUP($A259,$AS$2:$BL$948,14,FALSE),AJ259)</f>
        <v>0.1555596038445968</v>
      </c>
      <c r="O259" s="8">
        <f t="shared" ref="O259:O322" si="84">IF(AK259=0,VLOOKUP($A259,$AS$2:$BL$948,15,FALSE),AK259)</f>
        <v>0.12220593895612908</v>
      </c>
      <c r="P259" s="8">
        <f t="shared" ref="P259:P322" si="85">IF(AL259=0,VLOOKUP($A259,$AS$2:$BL$948,16,FALSE),AL259)</f>
        <v>3.8726397277727417E-7</v>
      </c>
      <c r="Q259" s="8">
        <f t="shared" ref="Q259:Q322" si="86">IF(AM259=0,VLOOKUP($A259,$AS$2:$BL$948,17,FALSE),AM259)</f>
        <v>2.5614424294270976E-2</v>
      </c>
      <c r="R259" s="8">
        <f t="shared" ref="R259:R322" si="87">IF(AN259=0,VLOOKUP($A259,$AS$2:$BL$948,18,FALSE),AN259)</f>
        <v>1</v>
      </c>
      <c r="S259" s="8">
        <f t="shared" ref="S259:S322" si="88">IF(AO259=0,VLOOKUP($A259,$AS$2:$BL$948,19,FALSE),AO259)</f>
        <v>1.0475165748898387</v>
      </c>
      <c r="T259" s="8">
        <f t="shared" ref="T259:T322" si="89">IF(AP259=0,VLOOKUP($A259,$AS$2:$BL$948,20,FALSE),AP259)</f>
        <v>0.90993427603790311</v>
      </c>
      <c r="W259" s="7">
        <v>331410</v>
      </c>
      <c r="X259" s="7" t="s">
        <v>341</v>
      </c>
      <c r="Y259" s="364">
        <v>0</v>
      </c>
      <c r="Z259" s="364">
        <v>0</v>
      </c>
      <c r="AA259" s="364">
        <v>0</v>
      </c>
      <c r="AB259" s="364">
        <v>0</v>
      </c>
      <c r="AC259" s="364">
        <v>0</v>
      </c>
      <c r="AD259" s="364">
        <v>0</v>
      </c>
      <c r="AE259" s="364">
        <v>0</v>
      </c>
      <c r="AF259" s="364">
        <v>0</v>
      </c>
      <c r="AG259" s="364">
        <v>0</v>
      </c>
      <c r="AH259" s="364">
        <v>0</v>
      </c>
      <c r="AI259" s="364">
        <v>0</v>
      </c>
      <c r="AJ259" s="364">
        <v>0</v>
      </c>
      <c r="AK259" s="364">
        <v>0</v>
      </c>
      <c r="AL259" s="364">
        <v>0</v>
      </c>
      <c r="AM259" s="364">
        <v>0</v>
      </c>
      <c r="AN259" s="364">
        <v>1</v>
      </c>
      <c r="AO259" s="364">
        <v>0</v>
      </c>
      <c r="AP259" s="364">
        <v>0</v>
      </c>
      <c r="AS259" s="7">
        <v>331410</v>
      </c>
      <c r="AT259" s="7" t="s">
        <v>341</v>
      </c>
      <c r="AU259" s="8">
        <v>6.2055073097795149E-2</v>
      </c>
      <c r="AV259" s="8">
        <v>1.4748213958017741E-2</v>
      </c>
      <c r="AW259" s="8">
        <v>6.8104708891225801E-2</v>
      </c>
      <c r="AX259" s="8">
        <v>0.24705805300041933</v>
      </c>
      <c r="AY259" s="8">
        <v>9.6967061992235495E-2</v>
      </c>
      <c r="AZ259" s="8">
        <v>0.30026726634837103</v>
      </c>
      <c r="BA259" s="8">
        <v>0.21003280546988709</v>
      </c>
      <c r="BB259" s="8">
        <v>7.1541096835556442E-2</v>
      </c>
      <c r="BC259" s="8">
        <v>0.22513456728062906</v>
      </c>
      <c r="BD259" s="8">
        <v>9.4125677743435471E-2</v>
      </c>
      <c r="BE259" s="8">
        <v>2.5340690000059674E-2</v>
      </c>
      <c r="BF259" s="8">
        <v>0.1555596038445968</v>
      </c>
      <c r="BG259" s="8">
        <v>0.12220593895612908</v>
      </c>
      <c r="BH259" s="8">
        <v>3.8726397277727417E-7</v>
      </c>
      <c r="BI259" s="8">
        <v>2.5614424294270976E-2</v>
      </c>
      <c r="BJ259" s="8">
        <v>1.1449096088499999</v>
      </c>
      <c r="BK259" s="8">
        <v>1.0475165748898387</v>
      </c>
      <c r="BL259" s="8">
        <v>0.90993427603790311</v>
      </c>
    </row>
    <row r="260" spans="1:64" x14ac:dyDescent="0.25">
      <c r="A260" s="7">
        <v>331420</v>
      </c>
      <c r="B260" s="7" t="s">
        <v>342</v>
      </c>
      <c r="C260" s="8">
        <f t="shared" si="72"/>
        <v>4.3175980267843556E-2</v>
      </c>
      <c r="D260" s="8">
        <f t="shared" si="73"/>
        <v>1.4552104178393387E-2</v>
      </c>
      <c r="E260" s="8">
        <f t="shared" si="74"/>
        <v>2.0302350852616127E-2</v>
      </c>
      <c r="F260" s="8">
        <f t="shared" si="75"/>
        <v>0.10479851106901614</v>
      </c>
      <c r="G260" s="8">
        <f t="shared" si="76"/>
        <v>6.3630466463059671E-2</v>
      </c>
      <c r="H260" s="8">
        <f t="shared" si="77"/>
        <v>0.10698386892409675</v>
      </c>
      <c r="I260" s="8">
        <f t="shared" si="78"/>
        <v>8.5401855348854847E-2</v>
      </c>
      <c r="J260" s="8">
        <f t="shared" si="79"/>
        <v>4.1291346924182258E-2</v>
      </c>
      <c r="K260" s="8">
        <f t="shared" si="80"/>
        <v>6.6673622253854842E-2</v>
      </c>
      <c r="L260" s="8">
        <f t="shared" si="81"/>
        <v>8.7965336933516131E-2</v>
      </c>
      <c r="M260" s="8">
        <f t="shared" si="82"/>
        <v>3.7755021846888712E-2</v>
      </c>
      <c r="N260" s="8">
        <f t="shared" si="83"/>
        <v>8.0330553319322567E-2</v>
      </c>
      <c r="O260" s="8">
        <f t="shared" si="84"/>
        <v>2.8243779331935476E-2</v>
      </c>
      <c r="P260" s="8">
        <f t="shared" si="85"/>
        <v>1.3002962235546776E-7</v>
      </c>
      <c r="Q260" s="8">
        <f t="shared" si="86"/>
        <v>1.5064351952725808E-2</v>
      </c>
      <c r="R260" s="8">
        <f t="shared" si="87"/>
        <v>1</v>
      </c>
      <c r="S260" s="8">
        <f t="shared" si="88"/>
        <v>0.45283220129467744</v>
      </c>
      <c r="T260" s="8">
        <f t="shared" si="89"/>
        <v>0.37078779226854836</v>
      </c>
      <c r="W260" s="7">
        <v>331420</v>
      </c>
      <c r="X260" s="7" t="s">
        <v>342</v>
      </c>
      <c r="Y260" s="364">
        <v>0</v>
      </c>
      <c r="Z260" s="364">
        <v>0</v>
      </c>
      <c r="AA260" s="364">
        <v>0</v>
      </c>
      <c r="AB260" s="364">
        <v>0</v>
      </c>
      <c r="AC260" s="364">
        <v>0</v>
      </c>
      <c r="AD260" s="364">
        <v>0</v>
      </c>
      <c r="AE260" s="364">
        <v>0</v>
      </c>
      <c r="AF260" s="364">
        <v>0</v>
      </c>
      <c r="AG260" s="364">
        <v>0</v>
      </c>
      <c r="AH260" s="364">
        <v>0</v>
      </c>
      <c r="AI260" s="364">
        <v>0</v>
      </c>
      <c r="AJ260" s="364">
        <v>0</v>
      </c>
      <c r="AK260" s="364">
        <v>0</v>
      </c>
      <c r="AL260" s="364">
        <v>0</v>
      </c>
      <c r="AM260" s="364">
        <v>0</v>
      </c>
      <c r="AN260" s="364">
        <v>1</v>
      </c>
      <c r="AO260" s="364">
        <v>0</v>
      </c>
      <c r="AP260" s="364">
        <v>0</v>
      </c>
      <c r="AS260" s="7">
        <v>331420</v>
      </c>
      <c r="AT260" s="7" t="s">
        <v>342</v>
      </c>
      <c r="AU260" s="8">
        <v>4.3175980267843556E-2</v>
      </c>
      <c r="AV260" s="8">
        <v>1.4552104178393387E-2</v>
      </c>
      <c r="AW260" s="8">
        <v>2.0302350852616127E-2</v>
      </c>
      <c r="AX260" s="8">
        <v>0.10479851106901614</v>
      </c>
      <c r="AY260" s="8">
        <v>6.3630466463059671E-2</v>
      </c>
      <c r="AZ260" s="8">
        <v>0.10698386892409675</v>
      </c>
      <c r="BA260" s="8">
        <v>8.5401855348854847E-2</v>
      </c>
      <c r="BB260" s="8">
        <v>4.1291346924182258E-2</v>
      </c>
      <c r="BC260" s="8">
        <v>6.6673622253854842E-2</v>
      </c>
      <c r="BD260" s="8">
        <v>8.7965336933516131E-2</v>
      </c>
      <c r="BE260" s="8">
        <v>3.7755021846888712E-2</v>
      </c>
      <c r="BF260" s="8">
        <v>8.0330553319322567E-2</v>
      </c>
      <c r="BG260" s="8">
        <v>2.8243779331935476E-2</v>
      </c>
      <c r="BH260" s="8">
        <v>1.3002962235546776E-7</v>
      </c>
      <c r="BI260" s="8">
        <v>1.5064351952725808E-2</v>
      </c>
      <c r="BJ260" s="8">
        <v>1.078030435298871</v>
      </c>
      <c r="BK260" s="8">
        <v>0.45283220129467744</v>
      </c>
      <c r="BL260" s="8">
        <v>0.37078779226854836</v>
      </c>
    </row>
    <row r="261" spans="1:64" x14ac:dyDescent="0.25">
      <c r="A261" s="7">
        <v>331491</v>
      </c>
      <c r="B261" s="7" t="s">
        <v>343</v>
      </c>
      <c r="C261" s="8">
        <f t="shared" si="72"/>
        <v>4.2867376338864505E-2</v>
      </c>
      <c r="D261" s="8">
        <f t="shared" si="73"/>
        <v>1.1109233911420968E-2</v>
      </c>
      <c r="E261" s="8">
        <f t="shared" si="74"/>
        <v>4.9242198456593542E-2</v>
      </c>
      <c r="F261" s="8">
        <f t="shared" si="75"/>
        <v>0.11957975998311614</v>
      </c>
      <c r="G261" s="8">
        <f t="shared" si="76"/>
        <v>4.1469415771969352E-2</v>
      </c>
      <c r="H261" s="8">
        <f t="shared" si="77"/>
        <v>0.13326924847870966</v>
      </c>
      <c r="I261" s="8">
        <f t="shared" si="78"/>
        <v>9.4297300751693541E-2</v>
      </c>
      <c r="J261" s="8">
        <f t="shared" si="79"/>
        <v>3.0033426138898381E-2</v>
      </c>
      <c r="K261" s="8">
        <f t="shared" si="80"/>
        <v>9.8482573421758077E-2</v>
      </c>
      <c r="L261" s="8">
        <f t="shared" si="81"/>
        <v>6.705086112556452E-2</v>
      </c>
      <c r="M261" s="8">
        <f t="shared" si="82"/>
        <v>1.9284509532650002E-2</v>
      </c>
      <c r="N261" s="8">
        <f t="shared" si="83"/>
        <v>0.10576700407611291</v>
      </c>
      <c r="O261" s="8">
        <f t="shared" si="84"/>
        <v>8.4409236881032232E-2</v>
      </c>
      <c r="P261" s="8">
        <f t="shared" si="85"/>
        <v>4.5002767804806452E-7</v>
      </c>
      <c r="Q261" s="8">
        <f t="shared" si="86"/>
        <v>3.4011309063483888E-2</v>
      </c>
      <c r="R261" s="8">
        <f t="shared" si="87"/>
        <v>1</v>
      </c>
      <c r="S261" s="8">
        <f t="shared" si="88"/>
        <v>0.56851358552370967</v>
      </c>
      <c r="T261" s="8">
        <f t="shared" si="89"/>
        <v>0.49700684869919354</v>
      </c>
      <c r="W261" s="7">
        <v>331491</v>
      </c>
      <c r="X261" s="7" t="s">
        <v>343</v>
      </c>
      <c r="Y261" s="364">
        <v>0</v>
      </c>
      <c r="Z261" s="364">
        <v>0</v>
      </c>
      <c r="AA261" s="364">
        <v>0</v>
      </c>
      <c r="AB261" s="364">
        <v>0</v>
      </c>
      <c r="AC261" s="364">
        <v>0</v>
      </c>
      <c r="AD261" s="364">
        <v>0</v>
      </c>
      <c r="AE261" s="364">
        <v>0</v>
      </c>
      <c r="AF261" s="364">
        <v>0</v>
      </c>
      <c r="AG261" s="364">
        <v>0</v>
      </c>
      <c r="AH261" s="364">
        <v>0</v>
      </c>
      <c r="AI261" s="364">
        <v>0</v>
      </c>
      <c r="AJ261" s="364">
        <v>0</v>
      </c>
      <c r="AK261" s="364">
        <v>0</v>
      </c>
      <c r="AL261" s="364">
        <v>0</v>
      </c>
      <c r="AM261" s="364">
        <v>0</v>
      </c>
      <c r="AN261" s="364">
        <v>1</v>
      </c>
      <c r="AO261" s="364">
        <v>0</v>
      </c>
      <c r="AP261" s="364">
        <v>0</v>
      </c>
      <c r="AS261" s="7">
        <v>331491</v>
      </c>
      <c r="AT261" s="7" t="s">
        <v>343</v>
      </c>
      <c r="AU261" s="8">
        <v>4.2867376338864505E-2</v>
      </c>
      <c r="AV261" s="8">
        <v>1.1109233911420968E-2</v>
      </c>
      <c r="AW261" s="8">
        <v>4.9242198456593542E-2</v>
      </c>
      <c r="AX261" s="8">
        <v>0.11957975998311614</v>
      </c>
      <c r="AY261" s="8">
        <v>4.1469415771969352E-2</v>
      </c>
      <c r="AZ261" s="8">
        <v>0.13326924847870966</v>
      </c>
      <c r="BA261" s="8">
        <v>9.4297300751693541E-2</v>
      </c>
      <c r="BB261" s="8">
        <v>3.0033426138898381E-2</v>
      </c>
      <c r="BC261" s="8">
        <v>9.8482573421758077E-2</v>
      </c>
      <c r="BD261" s="8">
        <v>6.705086112556452E-2</v>
      </c>
      <c r="BE261" s="8">
        <v>1.9284509532650002E-2</v>
      </c>
      <c r="BF261" s="8">
        <v>0.10576700407611291</v>
      </c>
      <c r="BG261" s="8">
        <v>8.4409236881032232E-2</v>
      </c>
      <c r="BH261" s="8">
        <v>4.5002767804806452E-7</v>
      </c>
      <c r="BI261" s="8">
        <v>3.4011309063483888E-2</v>
      </c>
      <c r="BJ261" s="8">
        <v>1.1032204216103225</v>
      </c>
      <c r="BK261" s="8">
        <v>0.56851358552370967</v>
      </c>
      <c r="BL261" s="8">
        <v>0.49700684869919354</v>
      </c>
    </row>
    <row r="262" spans="1:64" x14ac:dyDescent="0.25">
      <c r="A262" s="7">
        <v>331492</v>
      </c>
      <c r="B262" s="7" t="s">
        <v>344</v>
      </c>
      <c r="C262" s="8">
        <f t="shared" si="72"/>
        <v>4.1746388695840318E-2</v>
      </c>
      <c r="D262" s="8">
        <f t="shared" si="73"/>
        <v>1.1139769921367742E-2</v>
      </c>
      <c r="E262" s="8">
        <f t="shared" si="74"/>
        <v>4.8148054152264516E-2</v>
      </c>
      <c r="F262" s="8">
        <f t="shared" si="75"/>
        <v>0.12805348133151614</v>
      </c>
      <c r="G262" s="8">
        <f t="shared" si="76"/>
        <v>4.6357463576838717E-2</v>
      </c>
      <c r="H262" s="8">
        <f t="shared" si="77"/>
        <v>0.14144724419214516</v>
      </c>
      <c r="I262" s="8">
        <f t="shared" si="78"/>
        <v>9.3431147179161289E-2</v>
      </c>
      <c r="J262" s="8">
        <f t="shared" si="79"/>
        <v>3.0327016323170967E-2</v>
      </c>
      <c r="K262" s="8">
        <f t="shared" si="80"/>
        <v>9.8625713128709672E-2</v>
      </c>
      <c r="L262" s="8">
        <f t="shared" si="81"/>
        <v>6.618668624301613E-2</v>
      </c>
      <c r="M262" s="8">
        <f t="shared" si="82"/>
        <v>1.9385472305467742E-2</v>
      </c>
      <c r="N262" s="8">
        <f t="shared" si="83"/>
        <v>0.10284423909564518</v>
      </c>
      <c r="O262" s="8">
        <f t="shared" si="84"/>
        <v>7.9478949069758081E-2</v>
      </c>
      <c r="P262" s="8">
        <f t="shared" si="85"/>
        <v>3.6575602249809676E-7</v>
      </c>
      <c r="Q262" s="8">
        <f t="shared" si="86"/>
        <v>3.1813062436935477E-2</v>
      </c>
      <c r="R262" s="8">
        <f t="shared" si="87"/>
        <v>1</v>
      </c>
      <c r="S262" s="8">
        <f t="shared" si="88"/>
        <v>0.57392270522919364</v>
      </c>
      <c r="T262" s="8">
        <f t="shared" si="89"/>
        <v>0.48044839275999995</v>
      </c>
      <c r="W262" s="7">
        <v>331492</v>
      </c>
      <c r="X262" s="7" t="s">
        <v>344</v>
      </c>
      <c r="Y262" s="364">
        <v>0</v>
      </c>
      <c r="Z262" s="364">
        <v>0</v>
      </c>
      <c r="AA262" s="364">
        <v>0</v>
      </c>
      <c r="AB262" s="364">
        <v>0</v>
      </c>
      <c r="AC262" s="364">
        <v>0</v>
      </c>
      <c r="AD262" s="364">
        <v>0</v>
      </c>
      <c r="AE262" s="364">
        <v>0</v>
      </c>
      <c r="AF262" s="364">
        <v>0</v>
      </c>
      <c r="AG262" s="364">
        <v>0</v>
      </c>
      <c r="AH262" s="364">
        <v>0</v>
      </c>
      <c r="AI262" s="364">
        <v>0</v>
      </c>
      <c r="AJ262" s="364">
        <v>0</v>
      </c>
      <c r="AK262" s="364">
        <v>0</v>
      </c>
      <c r="AL262" s="364">
        <v>0</v>
      </c>
      <c r="AM262" s="364">
        <v>0</v>
      </c>
      <c r="AN262" s="364">
        <v>1</v>
      </c>
      <c r="AO262" s="364">
        <v>0</v>
      </c>
      <c r="AP262" s="364">
        <v>0</v>
      </c>
      <c r="AS262" s="7">
        <v>331492</v>
      </c>
      <c r="AT262" s="7" t="s">
        <v>344</v>
      </c>
      <c r="AU262" s="8">
        <v>4.1746388695840318E-2</v>
      </c>
      <c r="AV262" s="8">
        <v>1.1139769921367742E-2</v>
      </c>
      <c r="AW262" s="8">
        <v>4.8148054152264516E-2</v>
      </c>
      <c r="AX262" s="8">
        <v>0.12805348133151614</v>
      </c>
      <c r="AY262" s="8">
        <v>4.6357463576838717E-2</v>
      </c>
      <c r="AZ262" s="8">
        <v>0.14144724419214516</v>
      </c>
      <c r="BA262" s="8">
        <v>9.3431147179161289E-2</v>
      </c>
      <c r="BB262" s="8">
        <v>3.0327016323170967E-2</v>
      </c>
      <c r="BC262" s="8">
        <v>9.8625713128709672E-2</v>
      </c>
      <c r="BD262" s="8">
        <v>6.618668624301613E-2</v>
      </c>
      <c r="BE262" s="8">
        <v>1.9385472305467742E-2</v>
      </c>
      <c r="BF262" s="8">
        <v>0.10284423909564518</v>
      </c>
      <c r="BG262" s="8">
        <v>7.9478949069758081E-2</v>
      </c>
      <c r="BH262" s="8">
        <v>3.6575602249809676E-7</v>
      </c>
      <c r="BI262" s="8">
        <v>3.1813062436935477E-2</v>
      </c>
      <c r="BJ262" s="8">
        <v>1.1010342127691937</v>
      </c>
      <c r="BK262" s="8">
        <v>0.57392270522919364</v>
      </c>
      <c r="BL262" s="8">
        <v>0.48044839275999995</v>
      </c>
    </row>
    <row r="263" spans="1:64" x14ac:dyDescent="0.25">
      <c r="A263" s="7">
        <v>331511</v>
      </c>
      <c r="B263" s="7" t="s">
        <v>345</v>
      </c>
      <c r="C263" s="8">
        <f t="shared" si="72"/>
        <v>9.0434115731999998E-2</v>
      </c>
      <c r="D263" s="8">
        <f t="shared" si="73"/>
        <v>1.0788298525499999E-2</v>
      </c>
      <c r="E263" s="8">
        <f t="shared" si="74"/>
        <v>6.8730438012000003E-2</v>
      </c>
      <c r="F263" s="8">
        <f t="shared" si="75"/>
        <v>0.15947640307200001</v>
      </c>
      <c r="G263" s="8">
        <f t="shared" si="76"/>
        <v>2.6599505976900001E-2</v>
      </c>
      <c r="H263" s="8">
        <f t="shared" si="77"/>
        <v>9.0320819315300005E-2</v>
      </c>
      <c r="I263" s="8">
        <f t="shared" si="78"/>
        <v>0.13758913172500001</v>
      </c>
      <c r="J263" s="8">
        <f t="shared" si="79"/>
        <v>1.6998872839599999E-2</v>
      </c>
      <c r="K263" s="8">
        <f t="shared" si="80"/>
        <v>5.4025039910899998E-2</v>
      </c>
      <c r="L263" s="8">
        <f t="shared" si="81"/>
        <v>0.13800157401300001</v>
      </c>
      <c r="M263" s="8">
        <f t="shared" si="82"/>
        <v>1.6005042700799998E-2</v>
      </c>
      <c r="N263" s="8">
        <f t="shared" si="83"/>
        <v>0.14204255125599999</v>
      </c>
      <c r="O263" s="8">
        <f t="shared" si="84"/>
        <v>0.353891676599</v>
      </c>
      <c r="P263" s="8">
        <f t="shared" si="85"/>
        <v>2.85031666914E-6</v>
      </c>
      <c r="Q263" s="8">
        <f t="shared" si="86"/>
        <v>0.19734923628600001</v>
      </c>
      <c r="R263" s="8">
        <f t="shared" si="87"/>
        <v>1.16995285227</v>
      </c>
      <c r="S263" s="8">
        <f t="shared" si="88"/>
        <v>1.27639672836</v>
      </c>
      <c r="T263" s="8">
        <f t="shared" si="89"/>
        <v>1.2086130444800001</v>
      </c>
      <c r="W263" s="7">
        <v>331511</v>
      </c>
      <c r="X263" s="7" t="s">
        <v>345</v>
      </c>
      <c r="Y263" s="364">
        <v>9.0434115731999998E-2</v>
      </c>
      <c r="Z263" s="364">
        <v>1.0788298525499999E-2</v>
      </c>
      <c r="AA263" s="364">
        <v>6.8730438012000003E-2</v>
      </c>
      <c r="AB263" s="364">
        <v>0.15947640307200001</v>
      </c>
      <c r="AC263" s="364">
        <v>2.6599505976900001E-2</v>
      </c>
      <c r="AD263" s="364">
        <v>9.0320819315300005E-2</v>
      </c>
      <c r="AE263" s="364">
        <v>0.13758913172500001</v>
      </c>
      <c r="AF263" s="364">
        <v>1.6998872839599999E-2</v>
      </c>
      <c r="AG263" s="364">
        <v>5.4025039910899998E-2</v>
      </c>
      <c r="AH263" s="364">
        <v>0.13800157401300001</v>
      </c>
      <c r="AI263" s="364">
        <v>1.6005042700799998E-2</v>
      </c>
      <c r="AJ263" s="364">
        <v>0.14204255125599999</v>
      </c>
      <c r="AK263" s="364">
        <v>0.353891676599</v>
      </c>
      <c r="AL263" s="364">
        <v>2.85031666914E-6</v>
      </c>
      <c r="AM263" s="364">
        <v>0.19734923628600001</v>
      </c>
      <c r="AN263" s="364">
        <v>1.16995285227</v>
      </c>
      <c r="AO263" s="364">
        <v>1.27639672836</v>
      </c>
      <c r="AP263" s="364">
        <v>1.2086130444800001</v>
      </c>
      <c r="AS263" s="7">
        <v>331511</v>
      </c>
      <c r="AT263" s="7" t="s">
        <v>345</v>
      </c>
      <c r="AU263" s="8">
        <v>1.8130307760332261E-2</v>
      </c>
      <c r="AV263" s="8">
        <v>4.0525626301516123E-3</v>
      </c>
      <c r="AW263" s="8">
        <v>2.1545460603853223E-2</v>
      </c>
      <c r="AX263" s="8">
        <v>6.2758336261887093E-2</v>
      </c>
      <c r="AY263" s="8">
        <v>2.195844031983387E-2</v>
      </c>
      <c r="AZ263" s="8">
        <v>9.028450838202097E-2</v>
      </c>
      <c r="BA263" s="8">
        <v>2.8835697008935485E-2</v>
      </c>
      <c r="BB263" s="8">
        <v>7.103172676643549E-3</v>
      </c>
      <c r="BC263" s="8">
        <v>2.9172229282412903E-2</v>
      </c>
      <c r="BD263" s="8">
        <v>2.7830694399758063E-2</v>
      </c>
      <c r="BE263" s="8">
        <v>6.3410394596629029E-3</v>
      </c>
      <c r="BF263" s="8">
        <v>3.9183086371177421E-2</v>
      </c>
      <c r="BG263" s="8">
        <v>4.5663442141806447E-2</v>
      </c>
      <c r="BH263" s="8">
        <v>2.793387322084516E-7</v>
      </c>
      <c r="BI263" s="8">
        <v>2.5464417585290326E-2</v>
      </c>
      <c r="BJ263" s="8">
        <v>1.0437283309945162</v>
      </c>
      <c r="BK263" s="8">
        <v>0.30403354302822583</v>
      </c>
      <c r="BL263" s="8">
        <v>0.19414335703258068</v>
      </c>
    </row>
    <row r="264" spans="1:64" x14ac:dyDescent="0.25">
      <c r="A264" s="7">
        <v>331512</v>
      </c>
      <c r="B264" s="7" t="s">
        <v>346</v>
      </c>
      <c r="C264" s="8">
        <f t="shared" si="72"/>
        <v>8.3169869040338722E-3</v>
      </c>
      <c r="D264" s="8">
        <f t="shared" si="73"/>
        <v>1.7569337664161289E-3</v>
      </c>
      <c r="E264" s="8">
        <f t="shared" si="74"/>
        <v>1.1883889590725805E-2</v>
      </c>
      <c r="F264" s="8">
        <f t="shared" si="75"/>
        <v>1.880769222014516E-2</v>
      </c>
      <c r="G264" s="8">
        <f t="shared" si="76"/>
        <v>5.6313170585935487E-3</v>
      </c>
      <c r="H264" s="8">
        <f t="shared" si="77"/>
        <v>2.3787001306612904E-2</v>
      </c>
      <c r="I264" s="8">
        <f t="shared" si="78"/>
        <v>1.4048976759548385E-2</v>
      </c>
      <c r="J264" s="8">
        <f t="shared" si="79"/>
        <v>3.1787780693758065E-3</v>
      </c>
      <c r="K264" s="8">
        <f t="shared" si="80"/>
        <v>1.453506934533871E-2</v>
      </c>
      <c r="L264" s="8">
        <f t="shared" si="81"/>
        <v>1.349317649848387E-2</v>
      </c>
      <c r="M264" s="8">
        <f t="shared" si="82"/>
        <v>2.7633553768241933E-3</v>
      </c>
      <c r="N264" s="8">
        <f t="shared" si="83"/>
        <v>2.23309866355E-2</v>
      </c>
      <c r="O264" s="8">
        <f t="shared" si="84"/>
        <v>2.2834659793612901E-2</v>
      </c>
      <c r="P264" s="8">
        <f t="shared" si="85"/>
        <v>1.4216346107532257E-7</v>
      </c>
      <c r="Q264" s="8">
        <f t="shared" si="86"/>
        <v>1.2857887955870968E-2</v>
      </c>
      <c r="R264" s="8">
        <f t="shared" si="87"/>
        <v>1</v>
      </c>
      <c r="S264" s="8">
        <f t="shared" si="88"/>
        <v>0.11274213961758064</v>
      </c>
      <c r="T264" s="8">
        <f t="shared" si="89"/>
        <v>9.6278953206612908E-2</v>
      </c>
      <c r="W264" s="7">
        <v>331512</v>
      </c>
      <c r="X264" s="7" t="s">
        <v>346</v>
      </c>
      <c r="Y264" s="364">
        <v>0</v>
      </c>
      <c r="Z264" s="364">
        <v>0</v>
      </c>
      <c r="AA264" s="364">
        <v>0</v>
      </c>
      <c r="AB264" s="364">
        <v>0</v>
      </c>
      <c r="AC264" s="364">
        <v>0</v>
      </c>
      <c r="AD264" s="364">
        <v>0</v>
      </c>
      <c r="AE264" s="364">
        <v>0</v>
      </c>
      <c r="AF264" s="364">
        <v>0</v>
      </c>
      <c r="AG264" s="364">
        <v>0</v>
      </c>
      <c r="AH264" s="364">
        <v>0</v>
      </c>
      <c r="AI264" s="364">
        <v>0</v>
      </c>
      <c r="AJ264" s="364">
        <v>0</v>
      </c>
      <c r="AK264" s="364">
        <v>0</v>
      </c>
      <c r="AL264" s="364">
        <v>0</v>
      </c>
      <c r="AM264" s="364">
        <v>0</v>
      </c>
      <c r="AN264" s="364">
        <v>1</v>
      </c>
      <c r="AO264" s="364">
        <v>0</v>
      </c>
      <c r="AP264" s="364">
        <v>0</v>
      </c>
      <c r="AS264" s="7">
        <v>331512</v>
      </c>
      <c r="AT264" s="7" t="s">
        <v>346</v>
      </c>
      <c r="AU264" s="8">
        <v>8.3169869040338722E-3</v>
      </c>
      <c r="AV264" s="8">
        <v>1.7569337664161289E-3</v>
      </c>
      <c r="AW264" s="8">
        <v>1.1883889590725805E-2</v>
      </c>
      <c r="AX264" s="8">
        <v>1.880769222014516E-2</v>
      </c>
      <c r="AY264" s="8">
        <v>5.6313170585935487E-3</v>
      </c>
      <c r="AZ264" s="8">
        <v>2.3787001306612904E-2</v>
      </c>
      <c r="BA264" s="8">
        <v>1.4048976759548385E-2</v>
      </c>
      <c r="BB264" s="8">
        <v>3.1787780693758065E-3</v>
      </c>
      <c r="BC264" s="8">
        <v>1.453506934533871E-2</v>
      </c>
      <c r="BD264" s="8">
        <v>1.349317649848387E-2</v>
      </c>
      <c r="BE264" s="8">
        <v>2.7633553768241933E-3</v>
      </c>
      <c r="BF264" s="8">
        <v>2.23309866355E-2</v>
      </c>
      <c r="BG264" s="8">
        <v>2.2834659793612901E-2</v>
      </c>
      <c r="BH264" s="8">
        <v>1.4216346107532257E-7</v>
      </c>
      <c r="BI264" s="8">
        <v>1.2857887955870968E-2</v>
      </c>
      <c r="BJ264" s="8">
        <v>1.0219578102612903</v>
      </c>
      <c r="BK264" s="8">
        <v>0.11274213961758064</v>
      </c>
      <c r="BL264" s="8">
        <v>9.6278953206612908E-2</v>
      </c>
    </row>
    <row r="265" spans="1:64" x14ac:dyDescent="0.25">
      <c r="A265" s="7">
        <v>331513</v>
      </c>
      <c r="B265" s="7" t="s">
        <v>347</v>
      </c>
      <c r="C265" s="8">
        <f t="shared" si="72"/>
        <v>1.1497184879812902E-2</v>
      </c>
      <c r="D265" s="8">
        <f t="shared" si="73"/>
        <v>2.6147186901564513E-3</v>
      </c>
      <c r="E265" s="8">
        <f t="shared" si="74"/>
        <v>1.0337416697156451E-2</v>
      </c>
      <c r="F265" s="8">
        <f t="shared" si="75"/>
        <v>2.1243001629790322E-2</v>
      </c>
      <c r="G265" s="8">
        <f t="shared" si="76"/>
        <v>6.1446546102274201E-3</v>
      </c>
      <c r="H265" s="8">
        <f t="shared" si="77"/>
        <v>1.7733320885338712E-2</v>
      </c>
      <c r="I265" s="8">
        <f t="shared" si="78"/>
        <v>1.8529820407516131E-2</v>
      </c>
      <c r="J265" s="8">
        <f t="shared" si="79"/>
        <v>4.6377819674338705E-3</v>
      </c>
      <c r="K265" s="8">
        <f t="shared" si="80"/>
        <v>1.3703177586504838E-2</v>
      </c>
      <c r="L265" s="8">
        <f t="shared" si="81"/>
        <v>1.8106715831580644E-2</v>
      </c>
      <c r="M265" s="8">
        <f t="shared" si="82"/>
        <v>4.1350389922903226E-3</v>
      </c>
      <c r="N265" s="8">
        <f t="shared" si="83"/>
        <v>1.9126659504338707E-2</v>
      </c>
      <c r="O265" s="8">
        <f t="shared" si="84"/>
        <v>2.8536200647822581E-2</v>
      </c>
      <c r="P265" s="8">
        <f t="shared" si="85"/>
        <v>2.0455178260387098E-7</v>
      </c>
      <c r="Q265" s="8">
        <f t="shared" si="86"/>
        <v>1.5949405285403225E-2</v>
      </c>
      <c r="R265" s="8">
        <f t="shared" si="87"/>
        <v>1</v>
      </c>
      <c r="S265" s="8">
        <f t="shared" si="88"/>
        <v>0.12576613841548387</v>
      </c>
      <c r="T265" s="8">
        <f t="shared" si="89"/>
        <v>0.1175159412517742</v>
      </c>
      <c r="W265" s="7">
        <v>331513</v>
      </c>
      <c r="X265" s="7" t="s">
        <v>347</v>
      </c>
      <c r="Y265" s="364">
        <v>0</v>
      </c>
      <c r="Z265" s="364">
        <v>0</v>
      </c>
      <c r="AA265" s="364">
        <v>0</v>
      </c>
      <c r="AB265" s="364">
        <v>0</v>
      </c>
      <c r="AC265" s="364">
        <v>0</v>
      </c>
      <c r="AD265" s="364">
        <v>0</v>
      </c>
      <c r="AE265" s="364">
        <v>0</v>
      </c>
      <c r="AF265" s="364">
        <v>0</v>
      </c>
      <c r="AG265" s="364">
        <v>0</v>
      </c>
      <c r="AH265" s="364">
        <v>0</v>
      </c>
      <c r="AI265" s="364">
        <v>0</v>
      </c>
      <c r="AJ265" s="364">
        <v>0</v>
      </c>
      <c r="AK265" s="364">
        <v>0</v>
      </c>
      <c r="AL265" s="364">
        <v>0</v>
      </c>
      <c r="AM265" s="364">
        <v>0</v>
      </c>
      <c r="AN265" s="364">
        <v>1</v>
      </c>
      <c r="AO265" s="364">
        <v>0</v>
      </c>
      <c r="AP265" s="364">
        <v>0</v>
      </c>
      <c r="AS265" s="7">
        <v>331513</v>
      </c>
      <c r="AT265" s="7" t="s">
        <v>347</v>
      </c>
      <c r="AU265" s="8">
        <v>1.1497184879812902E-2</v>
      </c>
      <c r="AV265" s="8">
        <v>2.6147186901564513E-3</v>
      </c>
      <c r="AW265" s="8">
        <v>1.0337416697156451E-2</v>
      </c>
      <c r="AX265" s="8">
        <v>2.1243001629790322E-2</v>
      </c>
      <c r="AY265" s="8">
        <v>6.1446546102274201E-3</v>
      </c>
      <c r="AZ265" s="8">
        <v>1.7733320885338712E-2</v>
      </c>
      <c r="BA265" s="8">
        <v>1.8529820407516131E-2</v>
      </c>
      <c r="BB265" s="8">
        <v>4.6377819674338705E-3</v>
      </c>
      <c r="BC265" s="8">
        <v>1.3703177586504838E-2</v>
      </c>
      <c r="BD265" s="8">
        <v>1.8106715831580644E-2</v>
      </c>
      <c r="BE265" s="8">
        <v>4.1350389922903226E-3</v>
      </c>
      <c r="BF265" s="8">
        <v>1.9126659504338707E-2</v>
      </c>
      <c r="BG265" s="8">
        <v>2.8536200647822581E-2</v>
      </c>
      <c r="BH265" s="8">
        <v>2.0455178260387098E-7</v>
      </c>
      <c r="BI265" s="8">
        <v>1.5949405285403225E-2</v>
      </c>
      <c r="BJ265" s="8">
        <v>1.0244493202669356</v>
      </c>
      <c r="BK265" s="8">
        <v>0.12576613841548387</v>
      </c>
      <c r="BL265" s="8">
        <v>0.1175159412517742</v>
      </c>
    </row>
    <row r="266" spans="1:64" x14ac:dyDescent="0.25">
      <c r="A266" s="7">
        <v>331523</v>
      </c>
      <c r="B266" s="7" t="s">
        <v>348</v>
      </c>
      <c r="C266" s="8">
        <f t="shared" si="72"/>
        <v>3.2495042406741934E-2</v>
      </c>
      <c r="D266" s="8">
        <f t="shared" si="73"/>
        <v>9.2900919490096802E-3</v>
      </c>
      <c r="E266" s="8">
        <f t="shared" si="74"/>
        <v>3.6872617582983873E-2</v>
      </c>
      <c r="F266" s="8">
        <f t="shared" si="75"/>
        <v>3.6354976721E-2</v>
      </c>
      <c r="G266" s="8">
        <f t="shared" si="76"/>
        <v>1.2316651466080644E-2</v>
      </c>
      <c r="H266" s="8">
        <f t="shared" si="77"/>
        <v>4.2699287345667747E-2</v>
      </c>
      <c r="I266" s="8">
        <f t="shared" si="78"/>
        <v>4.4440626551451611E-2</v>
      </c>
      <c r="J266" s="8">
        <f t="shared" si="79"/>
        <v>1.2971612107906452E-2</v>
      </c>
      <c r="K266" s="8">
        <f t="shared" si="80"/>
        <v>4.2843739779951623E-2</v>
      </c>
      <c r="L266" s="8">
        <f t="shared" si="81"/>
        <v>4.4504746692000004E-2</v>
      </c>
      <c r="M266" s="8">
        <f t="shared" si="82"/>
        <v>1.2959026033630645E-2</v>
      </c>
      <c r="N266" s="8">
        <f t="shared" si="83"/>
        <v>5.8472217758645161E-2</v>
      </c>
      <c r="O266" s="8">
        <f t="shared" si="84"/>
        <v>6.3296210203838701E-2</v>
      </c>
      <c r="P266" s="8">
        <f t="shared" si="85"/>
        <v>5.3729637630967737E-7</v>
      </c>
      <c r="Q266" s="8">
        <f t="shared" si="86"/>
        <v>4.0953771206290311E-2</v>
      </c>
      <c r="R266" s="8">
        <f t="shared" si="87"/>
        <v>1</v>
      </c>
      <c r="S266" s="8">
        <f t="shared" si="88"/>
        <v>0.25265962521016128</v>
      </c>
      <c r="T266" s="8">
        <f t="shared" si="89"/>
        <v>0.2615463010201613</v>
      </c>
      <c r="W266" s="7">
        <v>331523</v>
      </c>
      <c r="X266" s="7" t="s">
        <v>348</v>
      </c>
      <c r="Y266" s="364">
        <v>0</v>
      </c>
      <c r="Z266" s="364">
        <v>0</v>
      </c>
      <c r="AA266" s="364">
        <v>0</v>
      </c>
      <c r="AB266" s="364">
        <v>0</v>
      </c>
      <c r="AC266" s="364">
        <v>0</v>
      </c>
      <c r="AD266" s="364">
        <v>0</v>
      </c>
      <c r="AE266" s="364">
        <v>0</v>
      </c>
      <c r="AF266" s="364">
        <v>0</v>
      </c>
      <c r="AG266" s="364">
        <v>0</v>
      </c>
      <c r="AH266" s="364">
        <v>0</v>
      </c>
      <c r="AI266" s="364">
        <v>0</v>
      </c>
      <c r="AJ266" s="364">
        <v>0</v>
      </c>
      <c r="AK266" s="364">
        <v>0</v>
      </c>
      <c r="AL266" s="364">
        <v>0</v>
      </c>
      <c r="AM266" s="364">
        <v>0</v>
      </c>
      <c r="AN266" s="364">
        <v>1</v>
      </c>
      <c r="AO266" s="364">
        <v>0</v>
      </c>
      <c r="AP266" s="364">
        <v>0</v>
      </c>
      <c r="AS266" s="7">
        <v>331523</v>
      </c>
      <c r="AT266" s="7" t="s">
        <v>348</v>
      </c>
      <c r="AU266" s="8">
        <v>3.2495042406741934E-2</v>
      </c>
      <c r="AV266" s="8">
        <v>9.2900919490096802E-3</v>
      </c>
      <c r="AW266" s="8">
        <v>3.6872617582983873E-2</v>
      </c>
      <c r="AX266" s="8">
        <v>3.6354976721E-2</v>
      </c>
      <c r="AY266" s="8">
        <v>1.2316651466080644E-2</v>
      </c>
      <c r="AZ266" s="8">
        <v>4.2699287345667747E-2</v>
      </c>
      <c r="BA266" s="8">
        <v>4.4440626551451611E-2</v>
      </c>
      <c r="BB266" s="8">
        <v>1.2971612107906452E-2</v>
      </c>
      <c r="BC266" s="8">
        <v>4.2843739779951623E-2</v>
      </c>
      <c r="BD266" s="8">
        <v>4.4504746692000004E-2</v>
      </c>
      <c r="BE266" s="8">
        <v>1.2959026033630645E-2</v>
      </c>
      <c r="BF266" s="8">
        <v>5.8472217758645161E-2</v>
      </c>
      <c r="BG266" s="8">
        <v>6.3296210203838701E-2</v>
      </c>
      <c r="BH266" s="8">
        <v>5.3729637630967737E-7</v>
      </c>
      <c r="BI266" s="8">
        <v>4.0953771206290311E-2</v>
      </c>
      <c r="BJ266" s="8">
        <v>1.0786577519387097</v>
      </c>
      <c r="BK266" s="8">
        <v>0.25265962521016128</v>
      </c>
      <c r="BL266" s="8">
        <v>0.2615463010201613</v>
      </c>
    </row>
    <row r="267" spans="1:64" x14ac:dyDescent="0.25">
      <c r="A267" s="7">
        <v>331524</v>
      </c>
      <c r="B267" s="7" t="s">
        <v>349</v>
      </c>
      <c r="C267" s="8">
        <f t="shared" si="72"/>
        <v>8.5807579825800007E-2</v>
      </c>
      <c r="D267" s="8">
        <f t="shared" si="73"/>
        <v>1.27714858471E-2</v>
      </c>
      <c r="E267" s="8">
        <f t="shared" si="74"/>
        <v>6.7906701169399994E-2</v>
      </c>
      <c r="F267" s="8">
        <f t="shared" si="75"/>
        <v>0.101295229588</v>
      </c>
      <c r="G267" s="8">
        <f t="shared" si="76"/>
        <v>1.68274669326E-2</v>
      </c>
      <c r="H267" s="8">
        <f t="shared" si="77"/>
        <v>5.5433228597700002E-2</v>
      </c>
      <c r="I267" s="8">
        <f t="shared" si="78"/>
        <v>0.114353316818</v>
      </c>
      <c r="J267" s="8">
        <f t="shared" si="79"/>
        <v>1.67299495934E-2</v>
      </c>
      <c r="K267" s="8">
        <f t="shared" si="80"/>
        <v>4.7403815361600002E-2</v>
      </c>
      <c r="L267" s="8">
        <f t="shared" si="81"/>
        <v>0.118597570293</v>
      </c>
      <c r="M267" s="8">
        <f t="shared" si="82"/>
        <v>1.7169582346099999E-2</v>
      </c>
      <c r="N267" s="8">
        <f t="shared" si="83"/>
        <v>0.12297893502</v>
      </c>
      <c r="O267" s="8">
        <f t="shared" si="84"/>
        <v>0.39241719017799997</v>
      </c>
      <c r="P267" s="8">
        <f t="shared" si="85"/>
        <v>5.3375159257300003E-6</v>
      </c>
      <c r="Q267" s="8">
        <f t="shared" si="86"/>
        <v>0.25425601944600001</v>
      </c>
      <c r="R267" s="8">
        <f t="shared" si="87"/>
        <v>1.1664857668399999</v>
      </c>
      <c r="S267" s="8">
        <f t="shared" si="88"/>
        <v>1.1735559251200001</v>
      </c>
      <c r="T267" s="8">
        <f t="shared" si="89"/>
        <v>1.1784870817699999</v>
      </c>
      <c r="W267" s="7">
        <v>331524</v>
      </c>
      <c r="X267" s="7" t="s">
        <v>349</v>
      </c>
      <c r="Y267" s="364">
        <v>8.5807579825800007E-2</v>
      </c>
      <c r="Z267" s="364">
        <v>1.27714858471E-2</v>
      </c>
      <c r="AA267" s="364">
        <v>6.7906701169399994E-2</v>
      </c>
      <c r="AB267" s="364">
        <v>0.101295229588</v>
      </c>
      <c r="AC267" s="364">
        <v>1.68274669326E-2</v>
      </c>
      <c r="AD267" s="364">
        <v>5.5433228597700002E-2</v>
      </c>
      <c r="AE267" s="364">
        <v>0.114353316818</v>
      </c>
      <c r="AF267" s="364">
        <v>1.67299495934E-2</v>
      </c>
      <c r="AG267" s="364">
        <v>4.7403815361600002E-2</v>
      </c>
      <c r="AH267" s="364">
        <v>0.118597570293</v>
      </c>
      <c r="AI267" s="364">
        <v>1.7169582346099999E-2</v>
      </c>
      <c r="AJ267" s="364">
        <v>0.12297893502</v>
      </c>
      <c r="AK267" s="364">
        <v>0.39241719017799997</v>
      </c>
      <c r="AL267" s="364">
        <v>5.3375159257300003E-6</v>
      </c>
      <c r="AM267" s="364">
        <v>0.25425601944600001</v>
      </c>
      <c r="AN267" s="364">
        <v>1.1664857668399999</v>
      </c>
      <c r="AO267" s="364">
        <v>1.1735559251200001</v>
      </c>
      <c r="AP267" s="364">
        <v>1.1784870817699999</v>
      </c>
      <c r="AS267" s="7">
        <v>331524</v>
      </c>
      <c r="AT267" s="7" t="s">
        <v>349</v>
      </c>
      <c r="AU267" s="8">
        <v>2.8227642754169353E-2</v>
      </c>
      <c r="AV267" s="8">
        <v>7.3659460312854846E-3</v>
      </c>
      <c r="AW267" s="8">
        <v>3.2955895259959671E-2</v>
      </c>
      <c r="AX267" s="8">
        <v>2.9515959889306449E-2</v>
      </c>
      <c r="AY267" s="8">
        <v>8.7440237457967734E-3</v>
      </c>
      <c r="AZ267" s="8">
        <v>3.4568478588916138E-2</v>
      </c>
      <c r="BA267" s="8">
        <v>3.7963141372967746E-2</v>
      </c>
      <c r="BB267" s="8">
        <v>1.012401846565E-2</v>
      </c>
      <c r="BC267" s="8">
        <v>3.8365643264554841E-2</v>
      </c>
      <c r="BD267" s="8">
        <v>3.7936928015903225E-2</v>
      </c>
      <c r="BE267" s="8">
        <v>1.0099617962964515E-2</v>
      </c>
      <c r="BF267" s="8">
        <v>5.2113766604225807E-2</v>
      </c>
      <c r="BG267" s="8">
        <v>6.3292817929064521E-2</v>
      </c>
      <c r="BH267" s="8">
        <v>6.6691001100661291E-7</v>
      </c>
      <c r="BI267" s="8">
        <v>4.1009744758290327E-2</v>
      </c>
      <c r="BJ267" s="8">
        <v>1.0685494840453225</v>
      </c>
      <c r="BK267" s="8">
        <v>0.23411717190161294</v>
      </c>
      <c r="BL267" s="8">
        <v>0.24774151278048387</v>
      </c>
    </row>
    <row r="268" spans="1:64" x14ac:dyDescent="0.25">
      <c r="A268" s="7">
        <v>331529</v>
      </c>
      <c r="B268" s="7" t="s">
        <v>350</v>
      </c>
      <c r="C268" s="8">
        <f t="shared" si="72"/>
        <v>1.7925187273177417E-2</v>
      </c>
      <c r="D268" s="8">
        <f t="shared" si="73"/>
        <v>4.8395383716887102E-3</v>
      </c>
      <c r="E268" s="8">
        <f t="shared" si="74"/>
        <v>2.0254765001741937E-2</v>
      </c>
      <c r="F268" s="8">
        <f t="shared" si="75"/>
        <v>2.0755473820659679E-2</v>
      </c>
      <c r="G268" s="8">
        <f t="shared" si="76"/>
        <v>6.405241638196774E-3</v>
      </c>
      <c r="H268" s="8">
        <f t="shared" si="77"/>
        <v>2.2599258194566128E-2</v>
      </c>
      <c r="I268" s="8">
        <f t="shared" si="78"/>
        <v>2.4688028280129035E-2</v>
      </c>
      <c r="J268" s="8">
        <f t="shared" si="79"/>
        <v>6.7205518673532257E-3</v>
      </c>
      <c r="K268" s="8">
        <f t="shared" si="80"/>
        <v>2.2921456663177422E-2</v>
      </c>
      <c r="L268" s="8">
        <f t="shared" si="81"/>
        <v>2.4994562911000003E-2</v>
      </c>
      <c r="M268" s="8">
        <f t="shared" si="82"/>
        <v>6.8152825403774188E-3</v>
      </c>
      <c r="N268" s="8">
        <f t="shared" si="83"/>
        <v>3.213999199198387E-2</v>
      </c>
      <c r="O268" s="8">
        <f t="shared" si="84"/>
        <v>3.7969694209064514E-2</v>
      </c>
      <c r="P268" s="8">
        <f t="shared" si="85"/>
        <v>4.2599796973467744E-7</v>
      </c>
      <c r="Q268" s="8">
        <f t="shared" si="86"/>
        <v>2.4682304116064514E-2</v>
      </c>
      <c r="R268" s="8">
        <f t="shared" si="87"/>
        <v>1</v>
      </c>
      <c r="S268" s="8">
        <f t="shared" si="88"/>
        <v>0.14653416720177417</v>
      </c>
      <c r="T268" s="8">
        <f t="shared" si="89"/>
        <v>0.15110423035887097</v>
      </c>
      <c r="W268" s="7">
        <v>331529</v>
      </c>
      <c r="X268" s="7" t="s">
        <v>350</v>
      </c>
      <c r="Y268" s="364">
        <v>0</v>
      </c>
      <c r="Z268" s="364">
        <v>0</v>
      </c>
      <c r="AA268" s="364">
        <v>0</v>
      </c>
      <c r="AB268" s="364">
        <v>0</v>
      </c>
      <c r="AC268" s="364">
        <v>0</v>
      </c>
      <c r="AD268" s="364">
        <v>0</v>
      </c>
      <c r="AE268" s="364">
        <v>0</v>
      </c>
      <c r="AF268" s="364">
        <v>0</v>
      </c>
      <c r="AG268" s="364">
        <v>0</v>
      </c>
      <c r="AH268" s="364">
        <v>0</v>
      </c>
      <c r="AI268" s="364">
        <v>0</v>
      </c>
      <c r="AJ268" s="364">
        <v>0</v>
      </c>
      <c r="AK268" s="364">
        <v>0</v>
      </c>
      <c r="AL268" s="364">
        <v>0</v>
      </c>
      <c r="AM268" s="364">
        <v>0</v>
      </c>
      <c r="AN268" s="364">
        <v>1</v>
      </c>
      <c r="AO268" s="364">
        <v>0</v>
      </c>
      <c r="AP268" s="364">
        <v>0</v>
      </c>
      <c r="AS268" s="7">
        <v>331529</v>
      </c>
      <c r="AT268" s="7" t="s">
        <v>350</v>
      </c>
      <c r="AU268" s="8">
        <v>1.7925187273177417E-2</v>
      </c>
      <c r="AV268" s="8">
        <v>4.8395383716887102E-3</v>
      </c>
      <c r="AW268" s="8">
        <v>2.0254765001741937E-2</v>
      </c>
      <c r="AX268" s="8">
        <v>2.0755473820659679E-2</v>
      </c>
      <c r="AY268" s="8">
        <v>6.405241638196774E-3</v>
      </c>
      <c r="AZ268" s="8">
        <v>2.2599258194566128E-2</v>
      </c>
      <c r="BA268" s="8">
        <v>2.4688028280129035E-2</v>
      </c>
      <c r="BB268" s="8">
        <v>6.7205518673532257E-3</v>
      </c>
      <c r="BC268" s="8">
        <v>2.2921456663177422E-2</v>
      </c>
      <c r="BD268" s="8">
        <v>2.4994562911000003E-2</v>
      </c>
      <c r="BE268" s="8">
        <v>6.8152825403774188E-3</v>
      </c>
      <c r="BF268" s="8">
        <v>3.213999199198387E-2</v>
      </c>
      <c r="BG268" s="8">
        <v>3.7969694209064514E-2</v>
      </c>
      <c r="BH268" s="8">
        <v>4.2599796973467744E-7</v>
      </c>
      <c r="BI268" s="8">
        <v>2.4682304116064514E-2</v>
      </c>
      <c r="BJ268" s="8">
        <v>1.0430194906462904</v>
      </c>
      <c r="BK268" s="8">
        <v>0.14653416720177417</v>
      </c>
      <c r="BL268" s="8">
        <v>0.15110423035887097</v>
      </c>
    </row>
    <row r="269" spans="1:64" x14ac:dyDescent="0.25">
      <c r="A269" s="7">
        <v>332111</v>
      </c>
      <c r="B269" s="7" t="s">
        <v>351</v>
      </c>
      <c r="C269" s="8">
        <f t="shared" si="72"/>
        <v>4.3520140698332259E-2</v>
      </c>
      <c r="D269" s="8">
        <f t="shared" si="73"/>
        <v>1.0672534448219998E-2</v>
      </c>
      <c r="E269" s="8">
        <f t="shared" si="74"/>
        <v>4.9911429233977421E-2</v>
      </c>
      <c r="F269" s="8">
        <f t="shared" si="75"/>
        <v>6.5346544972233883E-2</v>
      </c>
      <c r="G269" s="8">
        <f t="shared" si="76"/>
        <v>2.1888548841540973E-2</v>
      </c>
      <c r="H269" s="8">
        <f t="shared" si="77"/>
        <v>7.7325293942285475E-2</v>
      </c>
      <c r="I269" s="8">
        <f t="shared" si="78"/>
        <v>5.9759431412072572E-2</v>
      </c>
      <c r="J269" s="8">
        <f t="shared" si="79"/>
        <v>1.7339279648617742E-2</v>
      </c>
      <c r="K269" s="8">
        <f t="shared" si="80"/>
        <v>6.3654930245920963E-2</v>
      </c>
      <c r="L269" s="8">
        <f t="shared" si="81"/>
        <v>6.2083364157729019E-2</v>
      </c>
      <c r="M269" s="8">
        <f t="shared" si="82"/>
        <v>1.6482063500733873E-2</v>
      </c>
      <c r="N269" s="8">
        <f t="shared" si="83"/>
        <v>8.997146454083868E-2</v>
      </c>
      <c r="O269" s="8">
        <f t="shared" si="84"/>
        <v>0.10301233550703223</v>
      </c>
      <c r="P269" s="8">
        <f t="shared" si="85"/>
        <v>1.1239389108843548E-6</v>
      </c>
      <c r="Q269" s="8">
        <f t="shared" si="86"/>
        <v>6.3007198259274214E-2</v>
      </c>
      <c r="R269" s="8">
        <f t="shared" si="87"/>
        <v>1</v>
      </c>
      <c r="S269" s="8">
        <f t="shared" si="88"/>
        <v>0.45488458130483878</v>
      </c>
      <c r="T269" s="8">
        <f t="shared" si="89"/>
        <v>0.43107622195209677</v>
      </c>
      <c r="W269" s="7">
        <v>332111</v>
      </c>
      <c r="X269" s="7" t="s">
        <v>351</v>
      </c>
      <c r="Y269" s="364">
        <v>0</v>
      </c>
      <c r="Z269" s="364">
        <v>0</v>
      </c>
      <c r="AA269" s="364">
        <v>0</v>
      </c>
      <c r="AB269" s="364">
        <v>0</v>
      </c>
      <c r="AC269" s="364">
        <v>0</v>
      </c>
      <c r="AD269" s="364">
        <v>0</v>
      </c>
      <c r="AE269" s="364">
        <v>0</v>
      </c>
      <c r="AF269" s="364">
        <v>0</v>
      </c>
      <c r="AG269" s="364">
        <v>0</v>
      </c>
      <c r="AH269" s="364">
        <v>0</v>
      </c>
      <c r="AI269" s="364">
        <v>0</v>
      </c>
      <c r="AJ269" s="364">
        <v>0</v>
      </c>
      <c r="AK269" s="364">
        <v>0</v>
      </c>
      <c r="AL269" s="364">
        <v>0</v>
      </c>
      <c r="AM269" s="364">
        <v>0</v>
      </c>
      <c r="AN269" s="364">
        <v>1</v>
      </c>
      <c r="AO269" s="364">
        <v>0</v>
      </c>
      <c r="AP269" s="364">
        <v>0</v>
      </c>
      <c r="AS269" s="7">
        <v>332111</v>
      </c>
      <c r="AT269" s="7" t="s">
        <v>351</v>
      </c>
      <c r="AU269" s="8">
        <v>4.3520140698332259E-2</v>
      </c>
      <c r="AV269" s="8">
        <v>1.0672534448219998E-2</v>
      </c>
      <c r="AW269" s="8">
        <v>4.9911429233977421E-2</v>
      </c>
      <c r="AX269" s="8">
        <v>6.5346544972233883E-2</v>
      </c>
      <c r="AY269" s="8">
        <v>2.1888548841540973E-2</v>
      </c>
      <c r="AZ269" s="8">
        <v>7.7325293942285475E-2</v>
      </c>
      <c r="BA269" s="8">
        <v>5.9759431412072572E-2</v>
      </c>
      <c r="BB269" s="8">
        <v>1.7339279648617742E-2</v>
      </c>
      <c r="BC269" s="8">
        <v>6.3654930245920963E-2</v>
      </c>
      <c r="BD269" s="8">
        <v>6.2083364157729019E-2</v>
      </c>
      <c r="BE269" s="8">
        <v>1.6482063500733873E-2</v>
      </c>
      <c r="BF269" s="8">
        <v>8.997146454083868E-2</v>
      </c>
      <c r="BG269" s="8">
        <v>0.10301233550703223</v>
      </c>
      <c r="BH269" s="8">
        <v>1.1239389108843548E-6</v>
      </c>
      <c r="BI269" s="8">
        <v>6.3007198259274214E-2</v>
      </c>
      <c r="BJ269" s="8">
        <v>1.1041041043806454</v>
      </c>
      <c r="BK269" s="8">
        <v>0.45488458130483878</v>
      </c>
      <c r="BL269" s="8">
        <v>0.43107622195209677</v>
      </c>
    </row>
    <row r="270" spans="1:64" x14ac:dyDescent="0.25">
      <c r="A270" s="7">
        <v>332112</v>
      </c>
      <c r="B270" s="7" t="s">
        <v>352</v>
      </c>
      <c r="C270" s="8">
        <f t="shared" si="72"/>
        <v>6.3505457194677423E-3</v>
      </c>
      <c r="D270" s="8">
        <f t="shared" si="73"/>
        <v>1.5455892264677419E-3</v>
      </c>
      <c r="E270" s="8">
        <f t="shared" si="74"/>
        <v>6.4403374397741945E-3</v>
      </c>
      <c r="F270" s="8">
        <f t="shared" si="75"/>
        <v>1.0928298090935483E-2</v>
      </c>
      <c r="G270" s="8">
        <f t="shared" si="76"/>
        <v>3.7872092813387099E-3</v>
      </c>
      <c r="H270" s="8">
        <f t="shared" si="77"/>
        <v>1.4896723703177418E-2</v>
      </c>
      <c r="I270" s="8">
        <f t="shared" si="78"/>
        <v>7.4636221961129033E-3</v>
      </c>
      <c r="J270" s="8">
        <f t="shared" si="79"/>
        <v>2.3751848281370969E-3</v>
      </c>
      <c r="K270" s="8">
        <f t="shared" si="80"/>
        <v>8.8008297911774183E-3</v>
      </c>
      <c r="L270" s="8">
        <f t="shared" si="81"/>
        <v>8.1048111314516134E-3</v>
      </c>
      <c r="M270" s="8">
        <f t="shared" si="82"/>
        <v>2.3381270140548386E-3</v>
      </c>
      <c r="N270" s="8">
        <f t="shared" si="83"/>
        <v>1.1186616217016129E-2</v>
      </c>
      <c r="O270" s="8">
        <f t="shared" si="84"/>
        <v>1.1443538779709677E-2</v>
      </c>
      <c r="P270" s="8">
        <f t="shared" si="85"/>
        <v>7.6048373426451612E-8</v>
      </c>
      <c r="Q270" s="8">
        <f t="shared" si="86"/>
        <v>7.0643911699677419E-3</v>
      </c>
      <c r="R270" s="8">
        <f t="shared" si="87"/>
        <v>1</v>
      </c>
      <c r="S270" s="8">
        <f t="shared" si="88"/>
        <v>6.1870295591612896E-2</v>
      </c>
      <c r="T270" s="8">
        <f t="shared" si="89"/>
        <v>5.0897701331612907E-2</v>
      </c>
      <c r="W270" s="7">
        <v>332112</v>
      </c>
      <c r="X270" s="7" t="s">
        <v>352</v>
      </c>
      <c r="Y270" s="364">
        <v>0</v>
      </c>
      <c r="Z270" s="364">
        <v>0</v>
      </c>
      <c r="AA270" s="364">
        <v>0</v>
      </c>
      <c r="AB270" s="364">
        <v>0</v>
      </c>
      <c r="AC270" s="364">
        <v>0</v>
      </c>
      <c r="AD270" s="364">
        <v>0</v>
      </c>
      <c r="AE270" s="364">
        <v>0</v>
      </c>
      <c r="AF270" s="364">
        <v>0</v>
      </c>
      <c r="AG270" s="364">
        <v>0</v>
      </c>
      <c r="AH270" s="364">
        <v>0</v>
      </c>
      <c r="AI270" s="364">
        <v>0</v>
      </c>
      <c r="AJ270" s="364">
        <v>0</v>
      </c>
      <c r="AK270" s="364">
        <v>0</v>
      </c>
      <c r="AL270" s="364">
        <v>0</v>
      </c>
      <c r="AM270" s="364">
        <v>0</v>
      </c>
      <c r="AN270" s="364">
        <v>1</v>
      </c>
      <c r="AO270" s="364">
        <v>0</v>
      </c>
      <c r="AP270" s="364">
        <v>0</v>
      </c>
      <c r="AS270" s="7">
        <v>332112</v>
      </c>
      <c r="AT270" s="7" t="s">
        <v>352</v>
      </c>
      <c r="AU270" s="8">
        <v>6.3505457194677423E-3</v>
      </c>
      <c r="AV270" s="8">
        <v>1.5455892264677419E-3</v>
      </c>
      <c r="AW270" s="8">
        <v>6.4403374397741945E-3</v>
      </c>
      <c r="AX270" s="8">
        <v>1.0928298090935483E-2</v>
      </c>
      <c r="AY270" s="8">
        <v>3.7872092813387099E-3</v>
      </c>
      <c r="AZ270" s="8">
        <v>1.4896723703177418E-2</v>
      </c>
      <c r="BA270" s="8">
        <v>7.4636221961129033E-3</v>
      </c>
      <c r="BB270" s="8">
        <v>2.3751848281370969E-3</v>
      </c>
      <c r="BC270" s="8">
        <v>8.8008297911774183E-3</v>
      </c>
      <c r="BD270" s="8">
        <v>8.1048111314516134E-3</v>
      </c>
      <c r="BE270" s="8">
        <v>2.3381270140548386E-3</v>
      </c>
      <c r="BF270" s="8">
        <v>1.1186616217016129E-2</v>
      </c>
      <c r="BG270" s="8">
        <v>1.1443538779709677E-2</v>
      </c>
      <c r="BH270" s="8">
        <v>7.6048373426451612E-8</v>
      </c>
      <c r="BI270" s="8">
        <v>7.0643911699677419E-3</v>
      </c>
      <c r="BJ270" s="8">
        <v>1.0143364723858064</v>
      </c>
      <c r="BK270" s="8">
        <v>6.1870295591612896E-2</v>
      </c>
      <c r="BL270" s="8">
        <v>5.0897701331612907E-2</v>
      </c>
    </row>
    <row r="271" spans="1:64" x14ac:dyDescent="0.25">
      <c r="A271" s="7">
        <v>332114</v>
      </c>
      <c r="B271" s="7" t="s">
        <v>353</v>
      </c>
      <c r="C271" s="8">
        <f t="shared" si="72"/>
        <v>1.4476578755935483E-2</v>
      </c>
      <c r="D271" s="8">
        <f t="shared" si="73"/>
        <v>3.6410312055790324E-3</v>
      </c>
      <c r="E271" s="8">
        <f t="shared" si="74"/>
        <v>1.519315171871129E-2</v>
      </c>
      <c r="F271" s="8">
        <f t="shared" si="75"/>
        <v>4.5844831364548387E-2</v>
      </c>
      <c r="G271" s="8">
        <f t="shared" si="76"/>
        <v>1.9848945928499999E-2</v>
      </c>
      <c r="H271" s="8">
        <f t="shared" si="77"/>
        <v>4.8042928076451615E-2</v>
      </c>
      <c r="I271" s="8">
        <f t="shared" si="78"/>
        <v>5.5930064277500004E-2</v>
      </c>
      <c r="J271" s="8">
        <f t="shared" si="79"/>
        <v>2.0237429723264515E-2</v>
      </c>
      <c r="K271" s="8">
        <f t="shared" si="80"/>
        <v>5.7053319244435491E-2</v>
      </c>
      <c r="L271" s="8">
        <f t="shared" si="81"/>
        <v>2.4012684681612901E-2</v>
      </c>
      <c r="M271" s="8">
        <f t="shared" si="82"/>
        <v>7.2268934104516127E-3</v>
      </c>
      <c r="N271" s="8">
        <f t="shared" si="83"/>
        <v>3.7767422936983867E-2</v>
      </c>
      <c r="O271" s="8">
        <f t="shared" si="84"/>
        <v>2.1858279581693545E-2</v>
      </c>
      <c r="P271" s="8">
        <f t="shared" si="85"/>
        <v>8.2150759551096766E-8</v>
      </c>
      <c r="Q271" s="8">
        <f t="shared" si="86"/>
        <v>4.9237204412419348E-3</v>
      </c>
      <c r="R271" s="8">
        <f t="shared" si="87"/>
        <v>1</v>
      </c>
      <c r="S271" s="8">
        <f t="shared" si="88"/>
        <v>0.19438186665983873</v>
      </c>
      <c r="T271" s="8">
        <f t="shared" si="89"/>
        <v>0.21386597453564518</v>
      </c>
      <c r="W271" s="7">
        <v>332114</v>
      </c>
      <c r="X271" s="7" t="s">
        <v>353</v>
      </c>
      <c r="Y271" s="364">
        <v>0</v>
      </c>
      <c r="Z271" s="364">
        <v>0</v>
      </c>
      <c r="AA271" s="364">
        <v>0</v>
      </c>
      <c r="AB271" s="364">
        <v>0</v>
      </c>
      <c r="AC271" s="364">
        <v>0</v>
      </c>
      <c r="AD271" s="364">
        <v>0</v>
      </c>
      <c r="AE271" s="364">
        <v>0</v>
      </c>
      <c r="AF271" s="364">
        <v>0</v>
      </c>
      <c r="AG271" s="364">
        <v>0</v>
      </c>
      <c r="AH271" s="364">
        <v>0</v>
      </c>
      <c r="AI271" s="364">
        <v>0</v>
      </c>
      <c r="AJ271" s="364">
        <v>0</v>
      </c>
      <c r="AK271" s="364">
        <v>0</v>
      </c>
      <c r="AL271" s="364">
        <v>0</v>
      </c>
      <c r="AM271" s="364">
        <v>0</v>
      </c>
      <c r="AN271" s="364">
        <v>1</v>
      </c>
      <c r="AO271" s="364">
        <v>0</v>
      </c>
      <c r="AP271" s="364">
        <v>0</v>
      </c>
      <c r="AS271" s="7">
        <v>332114</v>
      </c>
      <c r="AT271" s="7" t="s">
        <v>353</v>
      </c>
      <c r="AU271" s="8">
        <v>1.4476578755935483E-2</v>
      </c>
      <c r="AV271" s="8">
        <v>3.6410312055790324E-3</v>
      </c>
      <c r="AW271" s="8">
        <v>1.519315171871129E-2</v>
      </c>
      <c r="AX271" s="8">
        <v>4.5844831364548387E-2</v>
      </c>
      <c r="AY271" s="8">
        <v>1.9848945928499999E-2</v>
      </c>
      <c r="AZ271" s="8">
        <v>4.8042928076451615E-2</v>
      </c>
      <c r="BA271" s="8">
        <v>5.5930064277500004E-2</v>
      </c>
      <c r="BB271" s="8">
        <v>2.0237429723264515E-2</v>
      </c>
      <c r="BC271" s="8">
        <v>5.7053319244435491E-2</v>
      </c>
      <c r="BD271" s="8">
        <v>2.4012684681612901E-2</v>
      </c>
      <c r="BE271" s="8">
        <v>7.2268934104516127E-3</v>
      </c>
      <c r="BF271" s="8">
        <v>3.7767422936983867E-2</v>
      </c>
      <c r="BG271" s="8">
        <v>2.1858279581693545E-2</v>
      </c>
      <c r="BH271" s="8">
        <v>8.2150759551096766E-8</v>
      </c>
      <c r="BI271" s="8">
        <v>4.9237204412419348E-3</v>
      </c>
      <c r="BJ271" s="8">
        <v>1.0333107616799999</v>
      </c>
      <c r="BK271" s="8">
        <v>0.19438186665983873</v>
      </c>
      <c r="BL271" s="8">
        <v>0.21386597453564518</v>
      </c>
    </row>
    <row r="272" spans="1:64" x14ac:dyDescent="0.25">
      <c r="A272" s="7">
        <v>332117</v>
      </c>
      <c r="B272" s="7" t="s">
        <v>354</v>
      </c>
      <c r="C272" s="8">
        <f t="shared" si="72"/>
        <v>6.9637595133838718E-3</v>
      </c>
      <c r="D272" s="8">
        <f t="shared" si="73"/>
        <v>1.7769114851645159E-3</v>
      </c>
      <c r="E272" s="8">
        <f t="shared" si="74"/>
        <v>9.6658822144677411E-3</v>
      </c>
      <c r="F272" s="8">
        <f t="shared" si="75"/>
        <v>1.0642793238258065E-2</v>
      </c>
      <c r="G272" s="8">
        <f t="shared" si="76"/>
        <v>3.4176185334209679E-3</v>
      </c>
      <c r="H272" s="8">
        <f t="shared" si="77"/>
        <v>1.6791807949096772E-2</v>
      </c>
      <c r="I272" s="8">
        <f t="shared" si="78"/>
        <v>9.5564565706612904E-3</v>
      </c>
      <c r="J272" s="8">
        <f t="shared" si="79"/>
        <v>2.8550769242016135E-3</v>
      </c>
      <c r="K272" s="8">
        <f t="shared" si="80"/>
        <v>1.3099078587580646E-2</v>
      </c>
      <c r="L272" s="8">
        <f t="shared" si="81"/>
        <v>1.0014855569612903E-2</v>
      </c>
      <c r="M272" s="8">
        <f t="shared" si="82"/>
        <v>2.7468135825774193E-3</v>
      </c>
      <c r="N272" s="8">
        <f t="shared" si="83"/>
        <v>1.7147637882000001E-2</v>
      </c>
      <c r="O272" s="8">
        <f t="shared" si="84"/>
        <v>1.7161327082064515E-2</v>
      </c>
      <c r="P272" s="8">
        <f t="shared" si="85"/>
        <v>6.8797983262419353E-8</v>
      </c>
      <c r="Q272" s="8">
        <f t="shared" si="86"/>
        <v>1.0474796738709677E-2</v>
      </c>
      <c r="R272" s="8">
        <f t="shared" si="87"/>
        <v>1</v>
      </c>
      <c r="S272" s="8">
        <f t="shared" si="88"/>
        <v>7.9239316495000003E-2</v>
      </c>
      <c r="T272" s="8">
        <f t="shared" si="89"/>
        <v>7.3897708856612912E-2</v>
      </c>
      <c r="W272" s="7">
        <v>332117</v>
      </c>
      <c r="X272" s="7" t="s">
        <v>354</v>
      </c>
      <c r="Y272" s="364">
        <v>0</v>
      </c>
      <c r="Z272" s="364">
        <v>0</v>
      </c>
      <c r="AA272" s="364">
        <v>0</v>
      </c>
      <c r="AB272" s="364">
        <v>0</v>
      </c>
      <c r="AC272" s="364">
        <v>0</v>
      </c>
      <c r="AD272" s="364">
        <v>0</v>
      </c>
      <c r="AE272" s="364">
        <v>0</v>
      </c>
      <c r="AF272" s="364">
        <v>0</v>
      </c>
      <c r="AG272" s="364">
        <v>0</v>
      </c>
      <c r="AH272" s="364">
        <v>0</v>
      </c>
      <c r="AI272" s="364">
        <v>0</v>
      </c>
      <c r="AJ272" s="364">
        <v>0</v>
      </c>
      <c r="AK272" s="364">
        <v>0</v>
      </c>
      <c r="AL272" s="364">
        <v>0</v>
      </c>
      <c r="AM272" s="364">
        <v>0</v>
      </c>
      <c r="AN272" s="364">
        <v>1</v>
      </c>
      <c r="AO272" s="364">
        <v>0</v>
      </c>
      <c r="AP272" s="364">
        <v>0</v>
      </c>
      <c r="AS272" s="7">
        <v>332117</v>
      </c>
      <c r="AT272" s="7" t="s">
        <v>354</v>
      </c>
      <c r="AU272" s="8">
        <v>6.9637595133838718E-3</v>
      </c>
      <c r="AV272" s="8">
        <v>1.7769114851645159E-3</v>
      </c>
      <c r="AW272" s="8">
        <v>9.6658822144677411E-3</v>
      </c>
      <c r="AX272" s="8">
        <v>1.0642793238258065E-2</v>
      </c>
      <c r="AY272" s="8">
        <v>3.4176185334209679E-3</v>
      </c>
      <c r="AZ272" s="8">
        <v>1.6791807949096772E-2</v>
      </c>
      <c r="BA272" s="8">
        <v>9.5564565706612904E-3</v>
      </c>
      <c r="BB272" s="8">
        <v>2.8550769242016135E-3</v>
      </c>
      <c r="BC272" s="8">
        <v>1.3099078587580646E-2</v>
      </c>
      <c r="BD272" s="8">
        <v>1.0014855569612903E-2</v>
      </c>
      <c r="BE272" s="8">
        <v>2.7468135825774193E-3</v>
      </c>
      <c r="BF272" s="8">
        <v>1.7147637882000001E-2</v>
      </c>
      <c r="BG272" s="8">
        <v>1.7161327082064515E-2</v>
      </c>
      <c r="BH272" s="8">
        <v>6.8797983262419353E-8</v>
      </c>
      <c r="BI272" s="8">
        <v>1.0474796738709677E-2</v>
      </c>
      <c r="BJ272" s="8">
        <v>1.0184049403098387</v>
      </c>
      <c r="BK272" s="8">
        <v>7.9239316495000003E-2</v>
      </c>
      <c r="BL272" s="8">
        <v>7.3897708856612912E-2</v>
      </c>
    </row>
    <row r="273" spans="1:64" x14ac:dyDescent="0.25">
      <c r="A273" s="7">
        <v>332119</v>
      </c>
      <c r="B273" s="7" t="s">
        <v>355</v>
      </c>
      <c r="C273" s="8">
        <f t="shared" si="72"/>
        <v>4.8760202952387095E-2</v>
      </c>
      <c r="D273" s="8">
        <f t="shared" si="73"/>
        <v>1.2506982262561289E-2</v>
      </c>
      <c r="E273" s="8">
        <f t="shared" si="74"/>
        <v>7.0926251541930649E-2</v>
      </c>
      <c r="F273" s="8">
        <f t="shared" si="75"/>
        <v>4.087646213506467E-2</v>
      </c>
      <c r="G273" s="8">
        <f t="shared" si="76"/>
        <v>1.4510117026586286E-2</v>
      </c>
      <c r="H273" s="8">
        <f t="shared" si="77"/>
        <v>6.8843339302285478E-2</v>
      </c>
      <c r="I273" s="8">
        <f t="shared" si="78"/>
        <v>4.6392609731148379E-2</v>
      </c>
      <c r="J273" s="8">
        <f t="shared" si="79"/>
        <v>1.4234235071067738E-2</v>
      </c>
      <c r="K273" s="8">
        <f t="shared" si="80"/>
        <v>6.7502119015508052E-2</v>
      </c>
      <c r="L273" s="8">
        <f t="shared" si="81"/>
        <v>5.43407633936E-2</v>
      </c>
      <c r="M273" s="8">
        <f t="shared" si="82"/>
        <v>1.5362748841708063E-2</v>
      </c>
      <c r="N273" s="8">
        <f t="shared" si="83"/>
        <v>0.10063828274619356</v>
      </c>
      <c r="O273" s="8">
        <f t="shared" si="84"/>
        <v>0.15681070512919351</v>
      </c>
      <c r="P273" s="8">
        <f t="shared" si="85"/>
        <v>3.6012879758929038E-6</v>
      </c>
      <c r="Q273" s="8">
        <f t="shared" si="86"/>
        <v>0.10919092062777418</v>
      </c>
      <c r="R273" s="8">
        <f t="shared" si="87"/>
        <v>1</v>
      </c>
      <c r="S273" s="8">
        <f t="shared" si="88"/>
        <v>0.47906701523774198</v>
      </c>
      <c r="T273" s="8">
        <f t="shared" si="89"/>
        <v>0.48296767349548392</v>
      </c>
      <c r="W273" s="7">
        <v>332119</v>
      </c>
      <c r="X273" s="7" t="s">
        <v>355</v>
      </c>
      <c r="Y273" s="364">
        <v>0</v>
      </c>
      <c r="Z273" s="364">
        <v>0</v>
      </c>
      <c r="AA273" s="364">
        <v>0</v>
      </c>
      <c r="AB273" s="364">
        <v>0</v>
      </c>
      <c r="AC273" s="364">
        <v>0</v>
      </c>
      <c r="AD273" s="364">
        <v>0</v>
      </c>
      <c r="AE273" s="364">
        <v>0</v>
      </c>
      <c r="AF273" s="364">
        <v>0</v>
      </c>
      <c r="AG273" s="364">
        <v>0</v>
      </c>
      <c r="AH273" s="364">
        <v>0</v>
      </c>
      <c r="AI273" s="364">
        <v>0</v>
      </c>
      <c r="AJ273" s="364">
        <v>0</v>
      </c>
      <c r="AK273" s="364">
        <v>0</v>
      </c>
      <c r="AL273" s="364">
        <v>0</v>
      </c>
      <c r="AM273" s="364">
        <v>0</v>
      </c>
      <c r="AN273" s="364">
        <v>1</v>
      </c>
      <c r="AO273" s="364">
        <v>0</v>
      </c>
      <c r="AP273" s="364">
        <v>0</v>
      </c>
      <c r="AS273" s="7">
        <v>332119</v>
      </c>
      <c r="AT273" s="7" t="s">
        <v>355</v>
      </c>
      <c r="AU273" s="8">
        <v>4.8760202952387095E-2</v>
      </c>
      <c r="AV273" s="8">
        <v>1.2506982262561289E-2</v>
      </c>
      <c r="AW273" s="8">
        <v>7.0926251541930649E-2</v>
      </c>
      <c r="AX273" s="8">
        <v>4.087646213506467E-2</v>
      </c>
      <c r="AY273" s="8">
        <v>1.4510117026586286E-2</v>
      </c>
      <c r="AZ273" s="8">
        <v>6.8843339302285478E-2</v>
      </c>
      <c r="BA273" s="8">
        <v>4.6392609731148379E-2</v>
      </c>
      <c r="BB273" s="8">
        <v>1.4234235071067738E-2</v>
      </c>
      <c r="BC273" s="8">
        <v>6.7502119015508052E-2</v>
      </c>
      <c r="BD273" s="8">
        <v>5.43407633936E-2</v>
      </c>
      <c r="BE273" s="8">
        <v>1.5362748841708063E-2</v>
      </c>
      <c r="BF273" s="8">
        <v>0.10063828274619356</v>
      </c>
      <c r="BG273" s="8">
        <v>0.15681070512919351</v>
      </c>
      <c r="BH273" s="8">
        <v>3.6012879758929038E-6</v>
      </c>
      <c r="BI273" s="8">
        <v>0.10919092062777418</v>
      </c>
      <c r="BJ273" s="8">
        <v>1.1321934367569351</v>
      </c>
      <c r="BK273" s="8">
        <v>0.47906701523774198</v>
      </c>
      <c r="BL273" s="8">
        <v>0.48296767349548392</v>
      </c>
    </row>
    <row r="274" spans="1:64" x14ac:dyDescent="0.25">
      <c r="A274" s="7">
        <v>332215</v>
      </c>
      <c r="B274" s="7" t="s">
        <v>356</v>
      </c>
      <c r="C274" s="8">
        <f t="shared" si="72"/>
        <v>3.8719866382770973E-2</v>
      </c>
      <c r="D274" s="8">
        <f t="shared" si="73"/>
        <v>1.0308042934875805E-2</v>
      </c>
      <c r="E274" s="8">
        <f t="shared" si="74"/>
        <v>6.49868712772355E-2</v>
      </c>
      <c r="F274" s="8">
        <f t="shared" si="75"/>
        <v>3.793470671206451E-2</v>
      </c>
      <c r="G274" s="8">
        <f t="shared" si="76"/>
        <v>1.1988991733450001E-2</v>
      </c>
      <c r="H274" s="8">
        <f t="shared" si="77"/>
        <v>5.7749605929096774E-2</v>
      </c>
      <c r="I274" s="8">
        <f t="shared" si="78"/>
        <v>4.6294817214717746E-2</v>
      </c>
      <c r="J274" s="8">
        <f t="shared" si="79"/>
        <v>1.2849025224220968E-2</v>
      </c>
      <c r="K274" s="8">
        <f t="shared" si="80"/>
        <v>6.0939871354561283E-2</v>
      </c>
      <c r="L274" s="8">
        <f t="shared" si="81"/>
        <v>4.3470483574511283E-2</v>
      </c>
      <c r="M274" s="8">
        <f t="shared" si="82"/>
        <v>1.1704832445101614E-2</v>
      </c>
      <c r="N274" s="8">
        <f t="shared" si="83"/>
        <v>8.5223561812758059E-2</v>
      </c>
      <c r="O274" s="8">
        <f t="shared" si="84"/>
        <v>0.13452798735854835</v>
      </c>
      <c r="P274" s="8">
        <f t="shared" si="85"/>
        <v>1.7246730732429032E-6</v>
      </c>
      <c r="Q274" s="8">
        <f t="shared" si="86"/>
        <v>7.9823995405725767E-2</v>
      </c>
      <c r="R274" s="8">
        <f t="shared" si="87"/>
        <v>1</v>
      </c>
      <c r="S274" s="8">
        <f t="shared" si="88"/>
        <v>0.38186846566483873</v>
      </c>
      <c r="T274" s="8">
        <f t="shared" si="89"/>
        <v>0.39427726218048392</v>
      </c>
      <c r="W274" s="7">
        <v>332215</v>
      </c>
      <c r="X274" s="7" t="s">
        <v>356</v>
      </c>
      <c r="Y274" s="364">
        <v>0</v>
      </c>
      <c r="Z274" s="364">
        <v>0</v>
      </c>
      <c r="AA274" s="364">
        <v>0</v>
      </c>
      <c r="AB274" s="364">
        <v>0</v>
      </c>
      <c r="AC274" s="364">
        <v>0</v>
      </c>
      <c r="AD274" s="364">
        <v>0</v>
      </c>
      <c r="AE274" s="364">
        <v>0</v>
      </c>
      <c r="AF274" s="364">
        <v>0</v>
      </c>
      <c r="AG274" s="364">
        <v>0</v>
      </c>
      <c r="AH274" s="364">
        <v>0</v>
      </c>
      <c r="AI274" s="364">
        <v>0</v>
      </c>
      <c r="AJ274" s="364">
        <v>0</v>
      </c>
      <c r="AK274" s="364">
        <v>0</v>
      </c>
      <c r="AL274" s="364">
        <v>0</v>
      </c>
      <c r="AM274" s="364">
        <v>0</v>
      </c>
      <c r="AN274" s="364">
        <v>1</v>
      </c>
      <c r="AO274" s="364">
        <v>0</v>
      </c>
      <c r="AP274" s="364">
        <v>0</v>
      </c>
      <c r="AS274" s="7">
        <v>332215</v>
      </c>
      <c r="AT274" s="7" t="s">
        <v>356</v>
      </c>
      <c r="AU274" s="8">
        <v>3.8719866382770973E-2</v>
      </c>
      <c r="AV274" s="8">
        <v>1.0308042934875805E-2</v>
      </c>
      <c r="AW274" s="8">
        <v>6.49868712772355E-2</v>
      </c>
      <c r="AX274" s="8">
        <v>3.793470671206451E-2</v>
      </c>
      <c r="AY274" s="8">
        <v>1.1988991733450001E-2</v>
      </c>
      <c r="AZ274" s="8">
        <v>5.7749605929096774E-2</v>
      </c>
      <c r="BA274" s="8">
        <v>4.6294817214717746E-2</v>
      </c>
      <c r="BB274" s="8">
        <v>1.2849025224220968E-2</v>
      </c>
      <c r="BC274" s="8">
        <v>6.0939871354561283E-2</v>
      </c>
      <c r="BD274" s="8">
        <v>4.3470483574511283E-2</v>
      </c>
      <c r="BE274" s="8">
        <v>1.1704832445101614E-2</v>
      </c>
      <c r="BF274" s="8">
        <v>8.5223561812758059E-2</v>
      </c>
      <c r="BG274" s="8">
        <v>0.13452798735854835</v>
      </c>
      <c r="BH274" s="8">
        <v>1.7246730732429032E-6</v>
      </c>
      <c r="BI274" s="8">
        <v>7.9823995405725767E-2</v>
      </c>
      <c r="BJ274" s="8">
        <v>1.1140147805946774</v>
      </c>
      <c r="BK274" s="8">
        <v>0.38186846566483873</v>
      </c>
      <c r="BL274" s="8">
        <v>0.39427726218048392</v>
      </c>
    </row>
    <row r="275" spans="1:64" x14ac:dyDescent="0.25">
      <c r="A275" s="7">
        <v>332216</v>
      </c>
      <c r="B275" s="7" t="s">
        <v>357</v>
      </c>
      <c r="C275" s="8">
        <f t="shared" si="72"/>
        <v>8.0798248214999993E-2</v>
      </c>
      <c r="D275" s="8">
        <f t="shared" si="73"/>
        <v>1.12273621487E-2</v>
      </c>
      <c r="E275" s="8">
        <f t="shared" si="74"/>
        <v>8.4794822699800002E-2</v>
      </c>
      <c r="F275" s="8">
        <f t="shared" si="75"/>
        <v>0.118710780807</v>
      </c>
      <c r="G275" s="8">
        <f t="shared" si="76"/>
        <v>2.0970152151699999E-2</v>
      </c>
      <c r="H275" s="8">
        <f t="shared" si="77"/>
        <v>8.4321354621999994E-2</v>
      </c>
      <c r="I275" s="8">
        <f t="shared" si="78"/>
        <v>8.6924545632200007E-2</v>
      </c>
      <c r="J275" s="8">
        <f t="shared" si="79"/>
        <v>1.22696145251E-2</v>
      </c>
      <c r="K275" s="8">
        <f t="shared" si="80"/>
        <v>4.4873456628500001E-2</v>
      </c>
      <c r="L275" s="8">
        <f t="shared" si="81"/>
        <v>8.2575166956800006E-2</v>
      </c>
      <c r="M275" s="8">
        <f t="shared" si="82"/>
        <v>1.1744700343E-2</v>
      </c>
      <c r="N275" s="8">
        <f t="shared" si="83"/>
        <v>0.126926068714</v>
      </c>
      <c r="O275" s="8">
        <f t="shared" si="84"/>
        <v>0.49067966693699999</v>
      </c>
      <c r="P275" s="8">
        <f t="shared" si="85"/>
        <v>3.7351631511800001E-6</v>
      </c>
      <c r="Q275" s="8">
        <f t="shared" si="86"/>
        <v>0.288324259212</v>
      </c>
      <c r="R275" s="8">
        <f t="shared" si="87"/>
        <v>1.1768204330600001</v>
      </c>
      <c r="S275" s="8">
        <f t="shared" si="88"/>
        <v>1.2240022875800001</v>
      </c>
      <c r="T275" s="8">
        <f t="shared" si="89"/>
        <v>1.1440676167899999</v>
      </c>
      <c r="W275" s="7">
        <v>332216</v>
      </c>
      <c r="X275" s="7" t="s">
        <v>357</v>
      </c>
      <c r="Y275" s="364">
        <v>8.0798248214999993E-2</v>
      </c>
      <c r="Z275" s="364">
        <v>1.12273621487E-2</v>
      </c>
      <c r="AA275" s="364">
        <v>8.4794822699800002E-2</v>
      </c>
      <c r="AB275" s="364">
        <v>0.118710780807</v>
      </c>
      <c r="AC275" s="364">
        <v>2.0970152151699999E-2</v>
      </c>
      <c r="AD275" s="364">
        <v>8.4321354621999994E-2</v>
      </c>
      <c r="AE275" s="364">
        <v>8.6924545632200007E-2</v>
      </c>
      <c r="AF275" s="364">
        <v>1.22696145251E-2</v>
      </c>
      <c r="AG275" s="364">
        <v>4.4873456628500001E-2</v>
      </c>
      <c r="AH275" s="364">
        <v>8.2575166956800006E-2</v>
      </c>
      <c r="AI275" s="364">
        <v>1.1744700343E-2</v>
      </c>
      <c r="AJ275" s="364">
        <v>0.126926068714</v>
      </c>
      <c r="AK275" s="364">
        <v>0.49067966693699999</v>
      </c>
      <c r="AL275" s="364">
        <v>3.7351631511800001E-6</v>
      </c>
      <c r="AM275" s="364">
        <v>0.288324259212</v>
      </c>
      <c r="AN275" s="364">
        <v>1.1768204330600001</v>
      </c>
      <c r="AO275" s="364">
        <v>1.2240022875800001</v>
      </c>
      <c r="AP275" s="364">
        <v>1.1440676167899999</v>
      </c>
      <c r="AS275" s="7">
        <v>332216</v>
      </c>
      <c r="AT275" s="7" t="s">
        <v>357</v>
      </c>
      <c r="AU275" s="8">
        <v>5.3447727823462902E-2</v>
      </c>
      <c r="AV275" s="8">
        <v>1.3331396732529196E-2</v>
      </c>
      <c r="AW275" s="8">
        <v>8.6661055026172593E-2</v>
      </c>
      <c r="AX275" s="8">
        <v>5.7976962702649994E-2</v>
      </c>
      <c r="AY275" s="8">
        <v>1.8553129931243226E-2</v>
      </c>
      <c r="AZ275" s="8">
        <v>9.1667928578627433E-2</v>
      </c>
      <c r="BA275" s="8">
        <v>6.3083723375124204E-2</v>
      </c>
      <c r="BB275" s="8">
        <v>1.6430684892563063E-2</v>
      </c>
      <c r="BC275" s="8">
        <v>8.057295259424517E-2</v>
      </c>
      <c r="BD275" s="8">
        <v>5.9309067920617735E-2</v>
      </c>
      <c r="BE275" s="8">
        <v>1.5008352502219357E-2</v>
      </c>
      <c r="BF275" s="8">
        <v>0.11410776875646773</v>
      </c>
      <c r="BG275" s="8">
        <v>0.20576922053911292</v>
      </c>
      <c r="BH275" s="8">
        <v>2.8821352670680638E-6</v>
      </c>
      <c r="BI275" s="8">
        <v>0.12090978194032252</v>
      </c>
      <c r="BJ275" s="8">
        <v>1.1534385666790323</v>
      </c>
      <c r="BK275" s="8">
        <v>0.58755285992193551</v>
      </c>
      <c r="BL275" s="8">
        <v>0.5794421995714516</v>
      </c>
    </row>
    <row r="276" spans="1:64" x14ac:dyDescent="0.25">
      <c r="A276" s="7">
        <v>332311</v>
      </c>
      <c r="B276" s="7" t="s">
        <v>358</v>
      </c>
      <c r="C276" s="8">
        <f t="shared" si="72"/>
        <v>3.8550152342559679E-2</v>
      </c>
      <c r="D276" s="8">
        <f t="shared" si="73"/>
        <v>9.5467391673712907E-3</v>
      </c>
      <c r="E276" s="8">
        <f t="shared" si="74"/>
        <v>4.9748484074990322E-2</v>
      </c>
      <c r="F276" s="8">
        <f t="shared" si="75"/>
        <v>5.5066375197011283E-2</v>
      </c>
      <c r="G276" s="8">
        <f t="shared" si="76"/>
        <v>1.6474897091836287E-2</v>
      </c>
      <c r="H276" s="8">
        <f t="shared" si="77"/>
        <v>6.8299590260754856E-2</v>
      </c>
      <c r="I276" s="8">
        <f t="shared" si="78"/>
        <v>5.4235628576693541E-2</v>
      </c>
      <c r="J276" s="8">
        <f t="shared" si="79"/>
        <v>1.4908073168951614E-2</v>
      </c>
      <c r="K276" s="8">
        <f t="shared" si="80"/>
        <v>6.0658546283900001E-2</v>
      </c>
      <c r="L276" s="8">
        <f t="shared" si="81"/>
        <v>5.6978076953224183E-2</v>
      </c>
      <c r="M276" s="8">
        <f t="shared" si="82"/>
        <v>1.4959598830408063E-2</v>
      </c>
      <c r="N276" s="8">
        <f t="shared" si="83"/>
        <v>8.9988727551516143E-2</v>
      </c>
      <c r="O276" s="8">
        <f t="shared" si="84"/>
        <v>0.10747642270575809</v>
      </c>
      <c r="P276" s="8">
        <f t="shared" si="85"/>
        <v>3.0676858321217747E-6</v>
      </c>
      <c r="Q276" s="8">
        <f t="shared" si="86"/>
        <v>7.0649213016935497E-2</v>
      </c>
      <c r="R276" s="8">
        <f t="shared" si="87"/>
        <v>1</v>
      </c>
      <c r="S276" s="8">
        <f t="shared" si="88"/>
        <v>0.44629247545290318</v>
      </c>
      <c r="T276" s="8">
        <f t="shared" si="89"/>
        <v>0.43625386093274199</v>
      </c>
      <c r="W276" s="7">
        <v>332311</v>
      </c>
      <c r="X276" s="7" t="s">
        <v>358</v>
      </c>
      <c r="Y276" s="364">
        <v>0</v>
      </c>
      <c r="Z276" s="364">
        <v>0</v>
      </c>
      <c r="AA276" s="364">
        <v>0</v>
      </c>
      <c r="AB276" s="364">
        <v>0</v>
      </c>
      <c r="AC276" s="364">
        <v>0</v>
      </c>
      <c r="AD276" s="364">
        <v>0</v>
      </c>
      <c r="AE276" s="364">
        <v>0</v>
      </c>
      <c r="AF276" s="364">
        <v>0</v>
      </c>
      <c r="AG276" s="364">
        <v>0</v>
      </c>
      <c r="AH276" s="364">
        <v>0</v>
      </c>
      <c r="AI276" s="364">
        <v>0</v>
      </c>
      <c r="AJ276" s="364">
        <v>0</v>
      </c>
      <c r="AK276" s="364">
        <v>0</v>
      </c>
      <c r="AL276" s="364">
        <v>0</v>
      </c>
      <c r="AM276" s="364">
        <v>0</v>
      </c>
      <c r="AN276" s="364">
        <v>1</v>
      </c>
      <c r="AO276" s="364">
        <v>0</v>
      </c>
      <c r="AP276" s="364">
        <v>0</v>
      </c>
      <c r="AS276" s="7">
        <v>332311</v>
      </c>
      <c r="AT276" s="7" t="s">
        <v>358</v>
      </c>
      <c r="AU276" s="8">
        <v>3.8550152342559679E-2</v>
      </c>
      <c r="AV276" s="8">
        <v>9.5467391673712907E-3</v>
      </c>
      <c r="AW276" s="8">
        <v>4.9748484074990322E-2</v>
      </c>
      <c r="AX276" s="8">
        <v>5.5066375197011283E-2</v>
      </c>
      <c r="AY276" s="8">
        <v>1.6474897091836287E-2</v>
      </c>
      <c r="AZ276" s="8">
        <v>6.8299590260754856E-2</v>
      </c>
      <c r="BA276" s="8">
        <v>5.4235628576693541E-2</v>
      </c>
      <c r="BB276" s="8">
        <v>1.4908073168951614E-2</v>
      </c>
      <c r="BC276" s="8">
        <v>6.0658546283900001E-2</v>
      </c>
      <c r="BD276" s="8">
        <v>5.6978076953224183E-2</v>
      </c>
      <c r="BE276" s="8">
        <v>1.4959598830408063E-2</v>
      </c>
      <c r="BF276" s="8">
        <v>8.9988727551516143E-2</v>
      </c>
      <c r="BG276" s="8">
        <v>0.10747642270575809</v>
      </c>
      <c r="BH276" s="8">
        <v>3.0676858321217747E-6</v>
      </c>
      <c r="BI276" s="8">
        <v>7.0649213016935497E-2</v>
      </c>
      <c r="BJ276" s="8">
        <v>1.0978453755853224</v>
      </c>
      <c r="BK276" s="8">
        <v>0.44629247545290318</v>
      </c>
      <c r="BL276" s="8">
        <v>0.43625386093274199</v>
      </c>
    </row>
    <row r="277" spans="1:64" x14ac:dyDescent="0.25">
      <c r="A277" s="7">
        <v>332312</v>
      </c>
      <c r="B277" s="7" t="s">
        <v>359</v>
      </c>
      <c r="C277" s="8">
        <f t="shared" si="72"/>
        <v>7.8207886303900007E-2</v>
      </c>
      <c r="D277" s="8">
        <f t="shared" si="73"/>
        <v>9.6787749512699996E-3</v>
      </c>
      <c r="E277" s="8">
        <f t="shared" si="74"/>
        <v>5.6687147673499999E-2</v>
      </c>
      <c r="F277" s="8">
        <f t="shared" si="75"/>
        <v>0.116445666093</v>
      </c>
      <c r="G277" s="8">
        <f t="shared" si="76"/>
        <v>2.0823960096900001E-2</v>
      </c>
      <c r="H277" s="8">
        <f t="shared" si="77"/>
        <v>7.0732704255500004E-2</v>
      </c>
      <c r="I277" s="8">
        <f t="shared" si="78"/>
        <v>9.6057720143299996E-2</v>
      </c>
      <c r="J277" s="8">
        <f t="shared" si="79"/>
        <v>1.3434379624000001E-2</v>
      </c>
      <c r="K277" s="8">
        <f t="shared" si="80"/>
        <v>4.2850471884100003E-2</v>
      </c>
      <c r="L277" s="8">
        <f t="shared" si="81"/>
        <v>0.10390991223</v>
      </c>
      <c r="M277" s="8">
        <f t="shared" si="82"/>
        <v>1.41989307033E-2</v>
      </c>
      <c r="N277" s="8">
        <f t="shared" si="83"/>
        <v>0.115231230723</v>
      </c>
      <c r="O277" s="8">
        <f t="shared" si="84"/>
        <v>0.35083094325300002</v>
      </c>
      <c r="P277" s="8">
        <f t="shared" si="85"/>
        <v>3.40634788938E-6</v>
      </c>
      <c r="Q277" s="8">
        <f t="shared" si="86"/>
        <v>0.23067434425700001</v>
      </c>
      <c r="R277" s="8">
        <f t="shared" si="87"/>
        <v>1.1445738089299999</v>
      </c>
      <c r="S277" s="8">
        <f t="shared" si="88"/>
        <v>1.2080023304500001</v>
      </c>
      <c r="T277" s="8">
        <f t="shared" si="89"/>
        <v>1.15234257165</v>
      </c>
      <c r="W277" s="7">
        <v>332312</v>
      </c>
      <c r="X277" s="7" t="s">
        <v>359</v>
      </c>
      <c r="Y277" s="364">
        <v>7.8207886303900007E-2</v>
      </c>
      <c r="Z277" s="364">
        <v>9.6787749512699996E-3</v>
      </c>
      <c r="AA277" s="364">
        <v>5.6687147673499999E-2</v>
      </c>
      <c r="AB277" s="364">
        <v>0.116445666093</v>
      </c>
      <c r="AC277" s="364">
        <v>2.0823960096900001E-2</v>
      </c>
      <c r="AD277" s="364">
        <v>7.0732704255500004E-2</v>
      </c>
      <c r="AE277" s="364">
        <v>9.6057720143299996E-2</v>
      </c>
      <c r="AF277" s="364">
        <v>1.3434379624000001E-2</v>
      </c>
      <c r="AG277" s="364">
        <v>4.2850471884100003E-2</v>
      </c>
      <c r="AH277" s="364">
        <v>0.10390991223</v>
      </c>
      <c r="AI277" s="364">
        <v>1.41989307033E-2</v>
      </c>
      <c r="AJ277" s="364">
        <v>0.115231230723</v>
      </c>
      <c r="AK277" s="364">
        <v>0.35083094325300002</v>
      </c>
      <c r="AL277" s="364">
        <v>3.40634788938E-6</v>
      </c>
      <c r="AM277" s="364">
        <v>0.23067434425700001</v>
      </c>
      <c r="AN277" s="364">
        <v>1.1445738089299999</v>
      </c>
      <c r="AO277" s="364">
        <v>1.2080023304500001</v>
      </c>
      <c r="AP277" s="364">
        <v>1.15234257165</v>
      </c>
      <c r="AS277" s="7">
        <v>332312</v>
      </c>
      <c r="AT277" s="7" t="s">
        <v>359</v>
      </c>
      <c r="AU277" s="8">
        <v>8.9240933525099986E-2</v>
      </c>
      <c r="AV277" s="8">
        <v>2.0291638729240325E-2</v>
      </c>
      <c r="AW277" s="8">
        <v>0.10937205489914198</v>
      </c>
      <c r="AX277" s="8">
        <v>0.12790385967124743</v>
      </c>
      <c r="AY277" s="8">
        <v>3.885395415344902E-2</v>
      </c>
      <c r="AZ277" s="8">
        <v>0.15158366913728566</v>
      </c>
      <c r="BA277" s="8">
        <v>0.12431175878823385</v>
      </c>
      <c r="BB277" s="8">
        <v>3.1446068891588234E-2</v>
      </c>
      <c r="BC277" s="8">
        <v>0.1297886260847258</v>
      </c>
      <c r="BD277" s="8">
        <v>0.13168751511806451</v>
      </c>
      <c r="BE277" s="8">
        <v>3.1735865159989204E-2</v>
      </c>
      <c r="BF277" s="8">
        <v>0.19946827171834022</v>
      </c>
      <c r="BG277" s="8">
        <v>0.28292668278856448</v>
      </c>
      <c r="BH277" s="8">
        <v>6.4028218896543533E-6</v>
      </c>
      <c r="BI277" s="8">
        <v>0.18602893838837109</v>
      </c>
      <c r="BJ277" s="8">
        <v>1.2189062400566133</v>
      </c>
      <c r="BK277" s="8">
        <v>1.1247930958654841</v>
      </c>
      <c r="BL277" s="8">
        <v>1.091999679570484</v>
      </c>
    </row>
    <row r="278" spans="1:64" x14ac:dyDescent="0.25">
      <c r="A278" s="7">
        <v>332313</v>
      </c>
      <c r="B278" s="7" t="s">
        <v>360</v>
      </c>
      <c r="C278" s="8">
        <f t="shared" si="72"/>
        <v>6.2615212513129043E-2</v>
      </c>
      <c r="D278" s="8">
        <f t="shared" si="73"/>
        <v>1.5565184812345161E-2</v>
      </c>
      <c r="E278" s="8">
        <f t="shared" si="74"/>
        <v>7.5105389034756456E-2</v>
      </c>
      <c r="F278" s="8">
        <f t="shared" si="75"/>
        <v>0.11021583001493548</v>
      </c>
      <c r="G278" s="8">
        <f t="shared" si="76"/>
        <v>3.4757571668983876E-2</v>
      </c>
      <c r="H278" s="8">
        <f t="shared" si="77"/>
        <v>0.13403056295412899</v>
      </c>
      <c r="I278" s="8">
        <f t="shared" si="78"/>
        <v>8.6575289834941949E-2</v>
      </c>
      <c r="J278" s="8">
        <f t="shared" si="79"/>
        <v>2.4188123578958068E-2</v>
      </c>
      <c r="K278" s="8">
        <f t="shared" si="80"/>
        <v>9.2597872092035488E-2</v>
      </c>
      <c r="L278" s="8">
        <f t="shared" si="81"/>
        <v>9.1760841896629017E-2</v>
      </c>
      <c r="M278" s="8">
        <f t="shared" si="82"/>
        <v>2.4429799935650007E-2</v>
      </c>
      <c r="N278" s="8">
        <f t="shared" si="83"/>
        <v>0.13520626387669349</v>
      </c>
      <c r="O278" s="8">
        <f t="shared" si="84"/>
        <v>0.16980112686883872</v>
      </c>
      <c r="P278" s="8">
        <f t="shared" si="85"/>
        <v>1.1986162607737095E-6</v>
      </c>
      <c r="Q278" s="8">
        <f t="shared" si="86"/>
        <v>0.11137864020109674</v>
      </c>
      <c r="R278" s="8">
        <f t="shared" si="87"/>
        <v>1</v>
      </c>
      <c r="S278" s="8">
        <f t="shared" si="88"/>
        <v>0.76287815818612892</v>
      </c>
      <c r="T278" s="8">
        <f t="shared" si="89"/>
        <v>0.68723386615161286</v>
      </c>
      <c r="W278" s="7">
        <v>332313</v>
      </c>
      <c r="X278" s="7" t="s">
        <v>360</v>
      </c>
      <c r="Y278" s="364">
        <v>0</v>
      </c>
      <c r="Z278" s="364">
        <v>0</v>
      </c>
      <c r="AA278" s="364">
        <v>0</v>
      </c>
      <c r="AB278" s="364">
        <v>0</v>
      </c>
      <c r="AC278" s="364">
        <v>0</v>
      </c>
      <c r="AD278" s="364">
        <v>0</v>
      </c>
      <c r="AE278" s="364">
        <v>0</v>
      </c>
      <c r="AF278" s="364">
        <v>0</v>
      </c>
      <c r="AG278" s="364">
        <v>0</v>
      </c>
      <c r="AH278" s="364">
        <v>0</v>
      </c>
      <c r="AI278" s="364">
        <v>0</v>
      </c>
      <c r="AJ278" s="364">
        <v>0</v>
      </c>
      <c r="AK278" s="364">
        <v>0</v>
      </c>
      <c r="AL278" s="364">
        <v>0</v>
      </c>
      <c r="AM278" s="364">
        <v>0</v>
      </c>
      <c r="AN278" s="364">
        <v>1</v>
      </c>
      <c r="AO278" s="364">
        <v>0</v>
      </c>
      <c r="AP278" s="364">
        <v>0</v>
      </c>
      <c r="AS278" s="7">
        <v>332313</v>
      </c>
      <c r="AT278" s="7" t="s">
        <v>360</v>
      </c>
      <c r="AU278" s="8">
        <v>6.2615212513129043E-2</v>
      </c>
      <c r="AV278" s="8">
        <v>1.5565184812345161E-2</v>
      </c>
      <c r="AW278" s="8">
        <v>7.5105389034756456E-2</v>
      </c>
      <c r="AX278" s="8">
        <v>0.11021583001493548</v>
      </c>
      <c r="AY278" s="8">
        <v>3.4757571668983876E-2</v>
      </c>
      <c r="AZ278" s="8">
        <v>0.13403056295412899</v>
      </c>
      <c r="BA278" s="8">
        <v>8.6575289834941949E-2</v>
      </c>
      <c r="BB278" s="8">
        <v>2.4188123578958068E-2</v>
      </c>
      <c r="BC278" s="8">
        <v>9.2597872092035488E-2</v>
      </c>
      <c r="BD278" s="8">
        <v>9.1760841896629017E-2</v>
      </c>
      <c r="BE278" s="8">
        <v>2.4429799935650007E-2</v>
      </c>
      <c r="BF278" s="8">
        <v>0.13520626387669349</v>
      </c>
      <c r="BG278" s="8">
        <v>0.16980112686883872</v>
      </c>
      <c r="BH278" s="8">
        <v>1.1986162607737095E-6</v>
      </c>
      <c r="BI278" s="8">
        <v>0.11137864020109674</v>
      </c>
      <c r="BJ278" s="8">
        <v>1.1532857863601618</v>
      </c>
      <c r="BK278" s="8">
        <v>0.76287815818612892</v>
      </c>
      <c r="BL278" s="8">
        <v>0.68723386615161286</v>
      </c>
    </row>
    <row r="279" spans="1:64" x14ac:dyDescent="0.25">
      <c r="A279" s="7">
        <v>332321</v>
      </c>
      <c r="B279" s="7" t="s">
        <v>361</v>
      </c>
      <c r="C279" s="8">
        <f t="shared" si="72"/>
        <v>4.7452801101825814E-2</v>
      </c>
      <c r="D279" s="8">
        <f t="shared" si="73"/>
        <v>1.244954632426613E-2</v>
      </c>
      <c r="E279" s="8">
        <f t="shared" si="74"/>
        <v>7.4514550352704836E-2</v>
      </c>
      <c r="F279" s="8">
        <f t="shared" si="75"/>
        <v>4.3350094115346932E-2</v>
      </c>
      <c r="G279" s="8">
        <f t="shared" si="76"/>
        <v>1.6639664080521657E-2</v>
      </c>
      <c r="H279" s="8">
        <f t="shared" si="77"/>
        <v>7.6544065019970159E-2</v>
      </c>
      <c r="I279" s="8">
        <f t="shared" si="78"/>
        <v>5.0643841168190325E-2</v>
      </c>
      <c r="J279" s="8">
        <f t="shared" si="79"/>
        <v>1.5187400045116133E-2</v>
      </c>
      <c r="K279" s="8">
        <f t="shared" si="80"/>
        <v>7.3392813498027426E-2</v>
      </c>
      <c r="L279" s="8">
        <f t="shared" si="81"/>
        <v>5.7687287701348379E-2</v>
      </c>
      <c r="M279" s="8">
        <f t="shared" si="82"/>
        <v>1.6250690371808065E-2</v>
      </c>
      <c r="N279" s="8">
        <f t="shared" si="83"/>
        <v>0.11087126534003226</v>
      </c>
      <c r="O279" s="8">
        <f t="shared" si="84"/>
        <v>0.17003095036619356</v>
      </c>
      <c r="P279" s="8">
        <f t="shared" si="85"/>
        <v>6.8936407793846785E-6</v>
      </c>
      <c r="Q279" s="8">
        <f t="shared" si="86"/>
        <v>0.11923704397367739</v>
      </c>
      <c r="R279" s="8">
        <f t="shared" si="87"/>
        <v>1</v>
      </c>
      <c r="S279" s="8">
        <f t="shared" si="88"/>
        <v>0.53975962966758062</v>
      </c>
      <c r="T279" s="8">
        <f t="shared" si="89"/>
        <v>0.54244986116274196</v>
      </c>
      <c r="W279" s="7">
        <v>332321</v>
      </c>
      <c r="X279" s="7" t="s">
        <v>361</v>
      </c>
      <c r="Y279" s="364">
        <v>0</v>
      </c>
      <c r="Z279" s="364">
        <v>0</v>
      </c>
      <c r="AA279" s="364">
        <v>0</v>
      </c>
      <c r="AB279" s="364">
        <v>0</v>
      </c>
      <c r="AC279" s="364">
        <v>0</v>
      </c>
      <c r="AD279" s="364">
        <v>0</v>
      </c>
      <c r="AE279" s="364">
        <v>0</v>
      </c>
      <c r="AF279" s="364">
        <v>0</v>
      </c>
      <c r="AG279" s="364">
        <v>0</v>
      </c>
      <c r="AH279" s="364">
        <v>0</v>
      </c>
      <c r="AI279" s="364">
        <v>0</v>
      </c>
      <c r="AJ279" s="364">
        <v>0</v>
      </c>
      <c r="AK279" s="364">
        <v>0</v>
      </c>
      <c r="AL279" s="364">
        <v>0</v>
      </c>
      <c r="AM279" s="364">
        <v>0</v>
      </c>
      <c r="AN279" s="364">
        <v>1</v>
      </c>
      <c r="AO279" s="364">
        <v>0</v>
      </c>
      <c r="AP279" s="364">
        <v>0</v>
      </c>
      <c r="AS279" s="7">
        <v>332321</v>
      </c>
      <c r="AT279" s="7" t="s">
        <v>361</v>
      </c>
      <c r="AU279" s="8">
        <v>4.7452801101825814E-2</v>
      </c>
      <c r="AV279" s="8">
        <v>1.244954632426613E-2</v>
      </c>
      <c r="AW279" s="8">
        <v>7.4514550352704836E-2</v>
      </c>
      <c r="AX279" s="8">
        <v>4.3350094115346932E-2</v>
      </c>
      <c r="AY279" s="8">
        <v>1.6639664080521657E-2</v>
      </c>
      <c r="AZ279" s="8">
        <v>7.6544065019970159E-2</v>
      </c>
      <c r="BA279" s="8">
        <v>5.0643841168190325E-2</v>
      </c>
      <c r="BB279" s="8">
        <v>1.5187400045116133E-2</v>
      </c>
      <c r="BC279" s="8">
        <v>7.3392813498027426E-2</v>
      </c>
      <c r="BD279" s="8">
        <v>5.7687287701348379E-2</v>
      </c>
      <c r="BE279" s="8">
        <v>1.6250690371808065E-2</v>
      </c>
      <c r="BF279" s="8">
        <v>0.11087126534003226</v>
      </c>
      <c r="BG279" s="8">
        <v>0.17003095036619356</v>
      </c>
      <c r="BH279" s="8">
        <v>6.8936407793846785E-6</v>
      </c>
      <c r="BI279" s="8">
        <v>0.11923704397367739</v>
      </c>
      <c r="BJ279" s="8">
        <v>1.1344168977788707</v>
      </c>
      <c r="BK279" s="8">
        <v>0.53975962966758062</v>
      </c>
      <c r="BL279" s="8">
        <v>0.54244986116274196</v>
      </c>
    </row>
    <row r="280" spans="1:64" x14ac:dyDescent="0.25">
      <c r="A280" s="7">
        <v>332322</v>
      </c>
      <c r="B280" s="7" t="s">
        <v>362</v>
      </c>
      <c r="C280" s="8">
        <f t="shared" si="72"/>
        <v>7.9191567247067732E-2</v>
      </c>
      <c r="D280" s="8">
        <f t="shared" si="73"/>
        <v>1.8694968120024361E-2</v>
      </c>
      <c r="E280" s="8">
        <f t="shared" si="74"/>
        <v>0.12573038021268226</v>
      </c>
      <c r="F280" s="8">
        <f t="shared" si="75"/>
        <v>7.5019201200335034E-2</v>
      </c>
      <c r="G280" s="8">
        <f t="shared" si="76"/>
        <v>2.4466737336472932E-2</v>
      </c>
      <c r="H280" s="8">
        <f t="shared" si="77"/>
        <v>0.11931632985202067</v>
      </c>
      <c r="I280" s="8">
        <f t="shared" si="78"/>
        <v>8.5702612354329022E-2</v>
      </c>
      <c r="J280" s="8">
        <f t="shared" si="79"/>
        <v>2.2648954299712584E-2</v>
      </c>
      <c r="K280" s="8">
        <f t="shared" si="80"/>
        <v>0.11896212528628551</v>
      </c>
      <c r="L280" s="8">
        <f t="shared" si="81"/>
        <v>9.7298261991348362E-2</v>
      </c>
      <c r="M280" s="8">
        <f t="shared" si="82"/>
        <v>2.426515986300146E-2</v>
      </c>
      <c r="N280" s="8">
        <f t="shared" si="83"/>
        <v>0.19013562052309355</v>
      </c>
      <c r="O280" s="8">
        <f t="shared" si="84"/>
        <v>0.3537502687903229</v>
      </c>
      <c r="P280" s="8">
        <f t="shared" si="85"/>
        <v>1.1103091098029194E-5</v>
      </c>
      <c r="Q280" s="8">
        <f t="shared" si="86"/>
        <v>0.2472639086774196</v>
      </c>
      <c r="R280" s="8">
        <f t="shared" si="87"/>
        <v>1</v>
      </c>
      <c r="S280" s="8">
        <f t="shared" si="88"/>
        <v>1.0575119458080644</v>
      </c>
      <c r="T280" s="8">
        <f t="shared" si="89"/>
        <v>1.0660265951659675</v>
      </c>
      <c r="W280" s="7">
        <v>332322</v>
      </c>
      <c r="X280" s="7" t="s">
        <v>362</v>
      </c>
      <c r="Y280" s="364">
        <v>0</v>
      </c>
      <c r="Z280" s="364">
        <v>0</v>
      </c>
      <c r="AA280" s="364">
        <v>0</v>
      </c>
      <c r="AB280" s="364">
        <v>0</v>
      </c>
      <c r="AC280" s="364">
        <v>0</v>
      </c>
      <c r="AD280" s="364">
        <v>0</v>
      </c>
      <c r="AE280" s="364">
        <v>0</v>
      </c>
      <c r="AF280" s="364">
        <v>0</v>
      </c>
      <c r="AG280" s="364">
        <v>0</v>
      </c>
      <c r="AH280" s="364">
        <v>0</v>
      </c>
      <c r="AI280" s="364">
        <v>0</v>
      </c>
      <c r="AJ280" s="364">
        <v>0</v>
      </c>
      <c r="AK280" s="364">
        <v>0</v>
      </c>
      <c r="AL280" s="364">
        <v>0</v>
      </c>
      <c r="AM280" s="364">
        <v>0</v>
      </c>
      <c r="AN280" s="364">
        <v>1</v>
      </c>
      <c r="AO280" s="364">
        <v>0</v>
      </c>
      <c r="AP280" s="364">
        <v>0</v>
      </c>
      <c r="AS280" s="7">
        <v>332322</v>
      </c>
      <c r="AT280" s="7" t="s">
        <v>362</v>
      </c>
      <c r="AU280" s="8">
        <v>7.9191567247067732E-2</v>
      </c>
      <c r="AV280" s="8">
        <v>1.8694968120024361E-2</v>
      </c>
      <c r="AW280" s="8">
        <v>0.12573038021268226</v>
      </c>
      <c r="AX280" s="8">
        <v>7.5019201200335034E-2</v>
      </c>
      <c r="AY280" s="8">
        <v>2.4466737336472932E-2</v>
      </c>
      <c r="AZ280" s="8">
        <v>0.11931632985202067</v>
      </c>
      <c r="BA280" s="8">
        <v>8.5702612354329022E-2</v>
      </c>
      <c r="BB280" s="8">
        <v>2.2648954299712584E-2</v>
      </c>
      <c r="BC280" s="8">
        <v>0.11896212528628551</v>
      </c>
      <c r="BD280" s="8">
        <v>9.7298261991348362E-2</v>
      </c>
      <c r="BE280" s="8">
        <v>2.426515986300146E-2</v>
      </c>
      <c r="BF280" s="8">
        <v>0.19013562052309355</v>
      </c>
      <c r="BG280" s="8">
        <v>0.3537502687903229</v>
      </c>
      <c r="BH280" s="8">
        <v>1.1103091098029194E-5</v>
      </c>
      <c r="BI280" s="8">
        <v>0.2472639086774196</v>
      </c>
      <c r="BJ280" s="8">
        <v>1.2236153026764514</v>
      </c>
      <c r="BK280" s="8">
        <v>1.0575119458080644</v>
      </c>
      <c r="BL280" s="8">
        <v>1.0660265951659675</v>
      </c>
    </row>
    <row r="281" spans="1:64" x14ac:dyDescent="0.25">
      <c r="A281" s="7">
        <v>332323</v>
      </c>
      <c r="B281" s="7" t="s">
        <v>363</v>
      </c>
      <c r="C281" s="8">
        <f t="shared" si="72"/>
        <v>6.4649245562600002E-2</v>
      </c>
      <c r="D281" s="8">
        <f t="shared" si="73"/>
        <v>8.5866643454599999E-3</v>
      </c>
      <c r="E281" s="8">
        <f t="shared" si="74"/>
        <v>6.23559509576E-2</v>
      </c>
      <c r="F281" s="8">
        <f t="shared" si="75"/>
        <v>6.4287515926599995E-2</v>
      </c>
      <c r="G281" s="8">
        <f t="shared" si="76"/>
        <v>1.21411566076E-2</v>
      </c>
      <c r="H281" s="8">
        <f t="shared" si="77"/>
        <v>5.2584694442900003E-2</v>
      </c>
      <c r="I281" s="8">
        <f t="shared" si="78"/>
        <v>6.4525462515099996E-2</v>
      </c>
      <c r="J281" s="8">
        <f t="shared" si="79"/>
        <v>9.3743487449000004E-3</v>
      </c>
      <c r="K281" s="8">
        <f t="shared" si="80"/>
        <v>3.8424887588000001E-2</v>
      </c>
      <c r="L281" s="8">
        <f t="shared" si="81"/>
        <v>7.3792846259299993E-2</v>
      </c>
      <c r="M281" s="8">
        <f t="shared" si="82"/>
        <v>1.0552838810500001E-2</v>
      </c>
      <c r="N281" s="8">
        <f t="shared" si="83"/>
        <v>0.104449897702</v>
      </c>
      <c r="O281" s="8">
        <f t="shared" si="84"/>
        <v>0.42174071682699998</v>
      </c>
      <c r="P281" s="8">
        <f t="shared" si="85"/>
        <v>5.3296373221799998E-6</v>
      </c>
      <c r="Q281" s="8">
        <f t="shared" si="86"/>
        <v>0.295658815553</v>
      </c>
      <c r="R281" s="8">
        <f t="shared" si="87"/>
        <v>1.13559186087</v>
      </c>
      <c r="S281" s="8">
        <f t="shared" si="88"/>
        <v>1.12901336698</v>
      </c>
      <c r="T281" s="8">
        <f t="shared" si="89"/>
        <v>1.11232469885</v>
      </c>
      <c r="W281" s="7">
        <v>332323</v>
      </c>
      <c r="X281" s="7" t="s">
        <v>363</v>
      </c>
      <c r="Y281" s="364">
        <v>6.4649245562600002E-2</v>
      </c>
      <c r="Z281" s="364">
        <v>8.5866643454599999E-3</v>
      </c>
      <c r="AA281" s="364">
        <v>6.23559509576E-2</v>
      </c>
      <c r="AB281" s="364">
        <v>6.4287515926599995E-2</v>
      </c>
      <c r="AC281" s="364">
        <v>1.21411566076E-2</v>
      </c>
      <c r="AD281" s="364">
        <v>5.2584694442900003E-2</v>
      </c>
      <c r="AE281" s="364">
        <v>6.4525462515099996E-2</v>
      </c>
      <c r="AF281" s="364">
        <v>9.3743487449000004E-3</v>
      </c>
      <c r="AG281" s="364">
        <v>3.8424887588000001E-2</v>
      </c>
      <c r="AH281" s="364">
        <v>7.3792846259299993E-2</v>
      </c>
      <c r="AI281" s="364">
        <v>1.0552838810500001E-2</v>
      </c>
      <c r="AJ281" s="364">
        <v>0.104449897702</v>
      </c>
      <c r="AK281" s="364">
        <v>0.42174071682699998</v>
      </c>
      <c r="AL281" s="364">
        <v>5.3296373221799998E-6</v>
      </c>
      <c r="AM281" s="364">
        <v>0.295658815553</v>
      </c>
      <c r="AN281" s="364">
        <v>1.13559186087</v>
      </c>
      <c r="AO281" s="364">
        <v>1.12901336698</v>
      </c>
      <c r="AP281" s="364">
        <v>1.11232469885</v>
      </c>
      <c r="AS281" s="7">
        <v>332323</v>
      </c>
      <c r="AT281" s="7" t="s">
        <v>363</v>
      </c>
      <c r="AU281" s="8">
        <v>8.0795437059341918E-2</v>
      </c>
      <c r="AV281" s="8">
        <v>1.881383799858919E-2</v>
      </c>
      <c r="AW281" s="8">
        <v>0.12452573338459352</v>
      </c>
      <c r="AX281" s="8">
        <v>6.4597717745234526E-2</v>
      </c>
      <c r="AY281" s="8">
        <v>2.2526784141111943E-2</v>
      </c>
      <c r="AZ281" s="8">
        <v>0.10546122283896793</v>
      </c>
      <c r="BA281" s="8">
        <v>8.6778215990522586E-2</v>
      </c>
      <c r="BB281" s="8">
        <v>2.2672773733954685E-2</v>
      </c>
      <c r="BC281" s="8">
        <v>0.1169661419227097</v>
      </c>
      <c r="BD281" s="8">
        <v>9.896771382753547E-2</v>
      </c>
      <c r="BE281" s="8">
        <v>2.4407421300391443E-2</v>
      </c>
      <c r="BF281" s="8">
        <v>0.1884760615051338</v>
      </c>
      <c r="BG281" s="8">
        <v>0.36051897674479</v>
      </c>
      <c r="BH281" s="8">
        <v>2.7926097748022252E-5</v>
      </c>
      <c r="BI281" s="8">
        <v>0.25274192892262926</v>
      </c>
      <c r="BJ281" s="8">
        <v>1.2241350084427423</v>
      </c>
      <c r="BK281" s="8">
        <v>1.0474244344030641</v>
      </c>
      <c r="BL281" s="8">
        <v>1.08125422842129</v>
      </c>
    </row>
    <row r="282" spans="1:64" x14ac:dyDescent="0.25">
      <c r="A282" s="7">
        <v>332410</v>
      </c>
      <c r="B282" s="7" t="s">
        <v>364</v>
      </c>
      <c r="C282" s="8">
        <f t="shared" si="72"/>
        <v>7.0903577470199999E-2</v>
      </c>
      <c r="D282" s="8">
        <f t="shared" si="73"/>
        <v>9.9356223494300004E-3</v>
      </c>
      <c r="E282" s="8">
        <f t="shared" si="74"/>
        <v>7.6231632126099999E-2</v>
      </c>
      <c r="F282" s="8">
        <f t="shared" si="75"/>
        <v>0.125369489788</v>
      </c>
      <c r="G282" s="8">
        <f t="shared" si="76"/>
        <v>2.48659651914E-2</v>
      </c>
      <c r="H282" s="8">
        <f t="shared" si="77"/>
        <v>9.3131383760599998E-2</v>
      </c>
      <c r="I282" s="8">
        <f t="shared" si="78"/>
        <v>9.24781812417E-2</v>
      </c>
      <c r="J282" s="8">
        <f t="shared" si="79"/>
        <v>1.4512709738700001E-2</v>
      </c>
      <c r="K282" s="8">
        <f t="shared" si="80"/>
        <v>4.7452836379299999E-2</v>
      </c>
      <c r="L282" s="8">
        <f t="shared" si="81"/>
        <v>8.29739318832E-2</v>
      </c>
      <c r="M282" s="8">
        <f t="shared" si="82"/>
        <v>1.23493092856E-2</v>
      </c>
      <c r="N282" s="8">
        <f t="shared" si="83"/>
        <v>0.13547432549300001</v>
      </c>
      <c r="O282" s="8">
        <f t="shared" si="84"/>
        <v>0.41906718955099997</v>
      </c>
      <c r="P282" s="8">
        <f t="shared" si="85"/>
        <v>2.8130819668999998E-6</v>
      </c>
      <c r="Q282" s="8">
        <f t="shared" si="86"/>
        <v>0.227866089291</v>
      </c>
      <c r="R282" s="8">
        <f t="shared" si="87"/>
        <v>1.15707083195</v>
      </c>
      <c r="S282" s="8">
        <f t="shared" si="88"/>
        <v>1.2433668387400001</v>
      </c>
      <c r="T282" s="8">
        <f t="shared" si="89"/>
        <v>1.1544437273599999</v>
      </c>
      <c r="W282" s="7">
        <v>332410</v>
      </c>
      <c r="X282" s="7" t="s">
        <v>364</v>
      </c>
      <c r="Y282" s="364">
        <v>7.0903577470199999E-2</v>
      </c>
      <c r="Z282" s="364">
        <v>9.9356223494300004E-3</v>
      </c>
      <c r="AA282" s="364">
        <v>7.6231632126099999E-2</v>
      </c>
      <c r="AB282" s="364">
        <v>0.125369489788</v>
      </c>
      <c r="AC282" s="364">
        <v>2.48659651914E-2</v>
      </c>
      <c r="AD282" s="364">
        <v>9.3131383760599998E-2</v>
      </c>
      <c r="AE282" s="364">
        <v>9.24781812417E-2</v>
      </c>
      <c r="AF282" s="364">
        <v>1.4512709738700001E-2</v>
      </c>
      <c r="AG282" s="364">
        <v>4.7452836379299999E-2</v>
      </c>
      <c r="AH282" s="364">
        <v>8.29739318832E-2</v>
      </c>
      <c r="AI282" s="364">
        <v>1.23493092856E-2</v>
      </c>
      <c r="AJ282" s="364">
        <v>0.13547432549300001</v>
      </c>
      <c r="AK282" s="364">
        <v>0.41906718955099997</v>
      </c>
      <c r="AL282" s="364">
        <v>2.8130819668999998E-6</v>
      </c>
      <c r="AM282" s="364">
        <v>0.227866089291</v>
      </c>
      <c r="AN282" s="364">
        <v>1.15707083195</v>
      </c>
      <c r="AO282" s="364">
        <v>1.2433668387400001</v>
      </c>
      <c r="AP282" s="364">
        <v>1.1544437273599999</v>
      </c>
      <c r="AS282" s="7">
        <v>332410</v>
      </c>
      <c r="AT282" s="7" t="s">
        <v>364</v>
      </c>
      <c r="AU282" s="8">
        <v>3.1352930767893548E-2</v>
      </c>
      <c r="AV282" s="8">
        <v>8.1842840022956446E-3</v>
      </c>
      <c r="AW282" s="8">
        <v>4.7532371929537097E-2</v>
      </c>
      <c r="AX282" s="8">
        <v>4.8064587740574191E-2</v>
      </c>
      <c r="AY282" s="8">
        <v>1.6699458151241936E-2</v>
      </c>
      <c r="AZ282" s="8">
        <v>7.7846201767859668E-2</v>
      </c>
      <c r="BA282" s="8">
        <v>4.2333836250916128E-2</v>
      </c>
      <c r="BB282" s="8">
        <v>1.2696599731285483E-2</v>
      </c>
      <c r="BC282" s="8">
        <v>5.6800426465891937E-2</v>
      </c>
      <c r="BD282" s="8">
        <v>3.7969138015325803E-2</v>
      </c>
      <c r="BE282" s="8">
        <v>1.06329393794E-2</v>
      </c>
      <c r="BF282" s="8">
        <v>7.2630056408822599E-2</v>
      </c>
      <c r="BG282" s="8">
        <v>0.10814742989861288</v>
      </c>
      <c r="BH282" s="8">
        <v>1.1567897645135483E-6</v>
      </c>
      <c r="BI282" s="8">
        <v>5.8805245968935493E-2</v>
      </c>
      <c r="BJ282" s="8">
        <v>1.0870663608935482</v>
      </c>
      <c r="BK282" s="8">
        <v>0.40067315088516131</v>
      </c>
      <c r="BL282" s="8">
        <v>0.36989699148048394</v>
      </c>
    </row>
    <row r="283" spans="1:64" x14ac:dyDescent="0.25">
      <c r="A283" s="7">
        <v>332420</v>
      </c>
      <c r="B283" s="7" t="s">
        <v>365</v>
      </c>
      <c r="C283" s="8">
        <f t="shared" si="72"/>
        <v>0.101073404063</v>
      </c>
      <c r="D283" s="8">
        <f t="shared" si="73"/>
        <v>1.27670757955E-2</v>
      </c>
      <c r="E283" s="8">
        <f t="shared" si="74"/>
        <v>7.5236360947799993E-2</v>
      </c>
      <c r="F283" s="8">
        <f t="shared" si="75"/>
        <v>0.168899041749</v>
      </c>
      <c r="G283" s="8">
        <f t="shared" si="76"/>
        <v>3.2968536771100003E-2</v>
      </c>
      <c r="H283" s="8">
        <f t="shared" si="77"/>
        <v>0.125350055563</v>
      </c>
      <c r="I283" s="8">
        <f t="shared" si="78"/>
        <v>0.10167820757400001</v>
      </c>
      <c r="J283" s="8">
        <f t="shared" si="79"/>
        <v>1.40653242398E-2</v>
      </c>
      <c r="K283" s="8">
        <f t="shared" si="80"/>
        <v>4.3074334454499999E-2</v>
      </c>
      <c r="L283" s="8">
        <f t="shared" si="81"/>
        <v>0.106115440482</v>
      </c>
      <c r="M283" s="8">
        <f t="shared" si="82"/>
        <v>1.43989686752E-2</v>
      </c>
      <c r="N283" s="8">
        <f t="shared" si="83"/>
        <v>0.121503203248</v>
      </c>
      <c r="O283" s="8">
        <f t="shared" si="84"/>
        <v>0.44826593813299997</v>
      </c>
      <c r="P283" s="8">
        <f t="shared" si="85"/>
        <v>2.4217380453300001E-6</v>
      </c>
      <c r="Q283" s="8">
        <f t="shared" si="86"/>
        <v>0.28660212852200001</v>
      </c>
      <c r="R283" s="8">
        <f t="shared" si="87"/>
        <v>1.1890768408100001</v>
      </c>
      <c r="S283" s="8">
        <f t="shared" si="88"/>
        <v>1.3272176340799999</v>
      </c>
      <c r="T283" s="8">
        <f t="shared" si="89"/>
        <v>1.1588178662699999</v>
      </c>
      <c r="W283" s="7">
        <v>332420</v>
      </c>
      <c r="X283" s="7" t="s">
        <v>365</v>
      </c>
      <c r="Y283" s="364">
        <v>0.101073404063</v>
      </c>
      <c r="Z283" s="364">
        <v>1.27670757955E-2</v>
      </c>
      <c r="AA283" s="364">
        <v>7.5236360947799993E-2</v>
      </c>
      <c r="AB283" s="364">
        <v>0.168899041749</v>
      </c>
      <c r="AC283" s="364">
        <v>3.2968536771100003E-2</v>
      </c>
      <c r="AD283" s="364">
        <v>0.125350055563</v>
      </c>
      <c r="AE283" s="364">
        <v>0.10167820757400001</v>
      </c>
      <c r="AF283" s="364">
        <v>1.40653242398E-2</v>
      </c>
      <c r="AG283" s="364">
        <v>4.3074334454499999E-2</v>
      </c>
      <c r="AH283" s="364">
        <v>0.106115440482</v>
      </c>
      <c r="AI283" s="364">
        <v>1.43989686752E-2</v>
      </c>
      <c r="AJ283" s="364">
        <v>0.121503203248</v>
      </c>
      <c r="AK283" s="364">
        <v>0.44826593813299997</v>
      </c>
      <c r="AL283" s="364">
        <v>2.4217380453300001E-6</v>
      </c>
      <c r="AM283" s="364">
        <v>0.28660212852200001</v>
      </c>
      <c r="AN283" s="364">
        <v>1.1890768408100001</v>
      </c>
      <c r="AO283" s="364">
        <v>1.3272176340799999</v>
      </c>
      <c r="AP283" s="364">
        <v>1.1588178662699999</v>
      </c>
      <c r="AS283" s="7">
        <v>332420</v>
      </c>
      <c r="AT283" s="7" t="s">
        <v>365</v>
      </c>
      <c r="AU283" s="8">
        <v>3.1377192342161284E-2</v>
      </c>
      <c r="AV283" s="8">
        <v>7.9021003409903232E-3</v>
      </c>
      <c r="AW283" s="8">
        <v>4.7422842518561284E-2</v>
      </c>
      <c r="AX283" s="8">
        <v>3.7147183567025809E-2</v>
      </c>
      <c r="AY283" s="8">
        <v>1.279788566241887E-2</v>
      </c>
      <c r="AZ283" s="8">
        <v>6.3122769201169354E-2</v>
      </c>
      <c r="BA283" s="8">
        <v>3.3361548944724193E-2</v>
      </c>
      <c r="BB283" s="8">
        <v>9.6556042053161286E-3</v>
      </c>
      <c r="BC283" s="8">
        <v>4.4760803133022581E-2</v>
      </c>
      <c r="BD283" s="8">
        <v>3.5171884566446779E-2</v>
      </c>
      <c r="BE283" s="8">
        <v>9.5816762260080637E-3</v>
      </c>
      <c r="BF283" s="8">
        <v>6.8162611212483862E-2</v>
      </c>
      <c r="BG283" s="8">
        <v>0.10845198603003224</v>
      </c>
      <c r="BH283" s="8">
        <v>1.4681712732146776E-6</v>
      </c>
      <c r="BI283" s="8">
        <v>6.9339190311419358E-2</v>
      </c>
      <c r="BJ283" s="8">
        <v>1.0867021352017745</v>
      </c>
      <c r="BK283" s="8">
        <v>0.35500493520483867</v>
      </c>
      <c r="BL283" s="8">
        <v>0.32971344015387088</v>
      </c>
    </row>
    <row r="284" spans="1:64" x14ac:dyDescent="0.25">
      <c r="A284" s="7">
        <v>332431</v>
      </c>
      <c r="B284" s="7" t="s">
        <v>366</v>
      </c>
      <c r="C284" s="8">
        <f t="shared" si="72"/>
        <v>1.053797253880645E-2</v>
      </c>
      <c r="D284" s="8">
        <f t="shared" si="73"/>
        <v>2.1324373985604837E-3</v>
      </c>
      <c r="E284" s="8">
        <f t="shared" si="74"/>
        <v>1.0688161016283872E-2</v>
      </c>
      <c r="F284" s="8">
        <f t="shared" si="75"/>
        <v>2.2401724595661286E-2</v>
      </c>
      <c r="G284" s="8">
        <f t="shared" si="76"/>
        <v>9.17049321433871E-3</v>
      </c>
      <c r="H284" s="8">
        <f t="shared" si="77"/>
        <v>3.7336009126096775E-2</v>
      </c>
      <c r="I284" s="8">
        <f t="shared" si="78"/>
        <v>1.5225869755898389E-2</v>
      </c>
      <c r="J284" s="8">
        <f t="shared" si="79"/>
        <v>4.2096716048032265E-3</v>
      </c>
      <c r="K284" s="8">
        <f t="shared" si="80"/>
        <v>1.7189419737362901E-2</v>
      </c>
      <c r="L284" s="8">
        <f t="shared" si="81"/>
        <v>1.4210541361072583E-2</v>
      </c>
      <c r="M284" s="8">
        <f t="shared" si="82"/>
        <v>3.3965319161532257E-3</v>
      </c>
      <c r="N284" s="8">
        <f t="shared" si="83"/>
        <v>2.2976599639403225E-2</v>
      </c>
      <c r="O284" s="8">
        <f t="shared" si="84"/>
        <v>2.4884882349919358E-2</v>
      </c>
      <c r="P284" s="8">
        <f t="shared" si="85"/>
        <v>1.0325967574912903E-7</v>
      </c>
      <c r="Q284" s="8">
        <f t="shared" si="86"/>
        <v>1.2226526913145162E-2</v>
      </c>
      <c r="R284" s="8">
        <f t="shared" si="87"/>
        <v>1</v>
      </c>
      <c r="S284" s="8">
        <f t="shared" si="88"/>
        <v>0.14955338822645162</v>
      </c>
      <c r="T284" s="8">
        <f t="shared" si="89"/>
        <v>0.11727012238838708</v>
      </c>
      <c r="W284" s="7">
        <v>332431</v>
      </c>
      <c r="X284" s="7" t="s">
        <v>366</v>
      </c>
      <c r="Y284" s="364">
        <v>0</v>
      </c>
      <c r="Z284" s="364">
        <v>0</v>
      </c>
      <c r="AA284" s="364">
        <v>0</v>
      </c>
      <c r="AB284" s="364">
        <v>0</v>
      </c>
      <c r="AC284" s="364">
        <v>0</v>
      </c>
      <c r="AD284" s="364">
        <v>0</v>
      </c>
      <c r="AE284" s="364">
        <v>0</v>
      </c>
      <c r="AF284" s="364">
        <v>0</v>
      </c>
      <c r="AG284" s="364">
        <v>0</v>
      </c>
      <c r="AH284" s="364">
        <v>0</v>
      </c>
      <c r="AI284" s="364">
        <v>0</v>
      </c>
      <c r="AJ284" s="364">
        <v>0</v>
      </c>
      <c r="AK284" s="364">
        <v>0</v>
      </c>
      <c r="AL284" s="364">
        <v>0</v>
      </c>
      <c r="AM284" s="364">
        <v>0</v>
      </c>
      <c r="AN284" s="364">
        <v>1</v>
      </c>
      <c r="AO284" s="364">
        <v>0</v>
      </c>
      <c r="AP284" s="364">
        <v>0</v>
      </c>
      <c r="AS284" s="7">
        <v>332431</v>
      </c>
      <c r="AT284" s="7" t="s">
        <v>366</v>
      </c>
      <c r="AU284" s="8">
        <v>1.053797253880645E-2</v>
      </c>
      <c r="AV284" s="8">
        <v>2.1324373985604837E-3</v>
      </c>
      <c r="AW284" s="8">
        <v>1.0688161016283872E-2</v>
      </c>
      <c r="AX284" s="8">
        <v>2.2401724595661286E-2</v>
      </c>
      <c r="AY284" s="8">
        <v>9.17049321433871E-3</v>
      </c>
      <c r="AZ284" s="8">
        <v>3.7336009126096775E-2</v>
      </c>
      <c r="BA284" s="8">
        <v>1.5225869755898389E-2</v>
      </c>
      <c r="BB284" s="8">
        <v>4.2096716048032265E-3</v>
      </c>
      <c r="BC284" s="8">
        <v>1.7189419737362901E-2</v>
      </c>
      <c r="BD284" s="8">
        <v>1.4210541361072583E-2</v>
      </c>
      <c r="BE284" s="8">
        <v>3.3965319161532257E-3</v>
      </c>
      <c r="BF284" s="8">
        <v>2.2976599639403225E-2</v>
      </c>
      <c r="BG284" s="8">
        <v>2.4884882349919358E-2</v>
      </c>
      <c r="BH284" s="8">
        <v>1.0325967574912903E-7</v>
      </c>
      <c r="BI284" s="8">
        <v>1.2226526913145162E-2</v>
      </c>
      <c r="BJ284" s="8">
        <v>1.0233585709535482</v>
      </c>
      <c r="BK284" s="8">
        <v>0.14955338822645162</v>
      </c>
      <c r="BL284" s="8">
        <v>0.11727012238838708</v>
      </c>
    </row>
    <row r="285" spans="1:64" x14ac:dyDescent="0.25">
      <c r="A285" s="7">
        <v>332439</v>
      </c>
      <c r="B285" s="7" t="s">
        <v>367</v>
      </c>
      <c r="C285" s="8">
        <f t="shared" si="72"/>
        <v>1.8188450291517739E-2</v>
      </c>
      <c r="D285" s="8">
        <f t="shared" si="73"/>
        <v>4.6090723435120969E-3</v>
      </c>
      <c r="E285" s="8">
        <f t="shared" si="74"/>
        <v>2.7084965534862903E-2</v>
      </c>
      <c r="F285" s="8">
        <f t="shared" si="75"/>
        <v>2.3625540646967744E-2</v>
      </c>
      <c r="G285" s="8">
        <f t="shared" si="76"/>
        <v>1.1239083157264518E-2</v>
      </c>
      <c r="H285" s="8">
        <f t="shared" si="77"/>
        <v>4.8900664887153215E-2</v>
      </c>
      <c r="I285" s="8">
        <f t="shared" si="78"/>
        <v>2.9263735140112903E-2</v>
      </c>
      <c r="J285" s="8">
        <f t="shared" si="79"/>
        <v>1.0543690637891935E-2</v>
      </c>
      <c r="K285" s="8">
        <f t="shared" si="80"/>
        <v>4.7939995181435484E-2</v>
      </c>
      <c r="L285" s="8">
        <f t="shared" si="81"/>
        <v>2.6422469549241937E-2</v>
      </c>
      <c r="M285" s="8">
        <f t="shared" si="82"/>
        <v>7.9888502448064516E-3</v>
      </c>
      <c r="N285" s="8">
        <f t="shared" si="83"/>
        <v>5.6676465195000005E-2</v>
      </c>
      <c r="O285" s="8">
        <f t="shared" si="84"/>
        <v>4.9792787279709677E-2</v>
      </c>
      <c r="P285" s="8">
        <f t="shared" si="85"/>
        <v>3.9777498929838714E-7</v>
      </c>
      <c r="Q285" s="8">
        <f t="shared" si="86"/>
        <v>2.4288380605935488E-2</v>
      </c>
      <c r="R285" s="8">
        <f t="shared" si="87"/>
        <v>1</v>
      </c>
      <c r="S285" s="8">
        <f t="shared" si="88"/>
        <v>0.24505561127209677</v>
      </c>
      <c r="T285" s="8">
        <f t="shared" si="89"/>
        <v>0.24903774353999994</v>
      </c>
      <c r="W285" s="7">
        <v>332439</v>
      </c>
      <c r="X285" s="7" t="s">
        <v>367</v>
      </c>
      <c r="Y285" s="364">
        <v>0</v>
      </c>
      <c r="Z285" s="364">
        <v>0</v>
      </c>
      <c r="AA285" s="364">
        <v>0</v>
      </c>
      <c r="AB285" s="364">
        <v>0</v>
      </c>
      <c r="AC285" s="364">
        <v>0</v>
      </c>
      <c r="AD285" s="364">
        <v>0</v>
      </c>
      <c r="AE285" s="364">
        <v>0</v>
      </c>
      <c r="AF285" s="364">
        <v>0</v>
      </c>
      <c r="AG285" s="364">
        <v>0</v>
      </c>
      <c r="AH285" s="364">
        <v>0</v>
      </c>
      <c r="AI285" s="364">
        <v>0</v>
      </c>
      <c r="AJ285" s="364">
        <v>0</v>
      </c>
      <c r="AK285" s="364">
        <v>0</v>
      </c>
      <c r="AL285" s="364">
        <v>0</v>
      </c>
      <c r="AM285" s="364">
        <v>0</v>
      </c>
      <c r="AN285" s="364">
        <v>1</v>
      </c>
      <c r="AO285" s="364">
        <v>0</v>
      </c>
      <c r="AP285" s="364">
        <v>0</v>
      </c>
      <c r="AS285" s="7">
        <v>332439</v>
      </c>
      <c r="AT285" s="7" t="s">
        <v>367</v>
      </c>
      <c r="AU285" s="8">
        <v>1.8188450291517739E-2</v>
      </c>
      <c r="AV285" s="8">
        <v>4.6090723435120969E-3</v>
      </c>
      <c r="AW285" s="8">
        <v>2.7084965534862903E-2</v>
      </c>
      <c r="AX285" s="8">
        <v>2.3625540646967744E-2</v>
      </c>
      <c r="AY285" s="8">
        <v>1.1239083157264518E-2</v>
      </c>
      <c r="AZ285" s="8">
        <v>4.8900664887153215E-2</v>
      </c>
      <c r="BA285" s="8">
        <v>2.9263735140112903E-2</v>
      </c>
      <c r="BB285" s="8">
        <v>1.0543690637891935E-2</v>
      </c>
      <c r="BC285" s="8">
        <v>4.7939995181435484E-2</v>
      </c>
      <c r="BD285" s="8">
        <v>2.6422469549241937E-2</v>
      </c>
      <c r="BE285" s="8">
        <v>7.9888502448064516E-3</v>
      </c>
      <c r="BF285" s="8">
        <v>5.6676465195000005E-2</v>
      </c>
      <c r="BG285" s="8">
        <v>4.9792787279709677E-2</v>
      </c>
      <c r="BH285" s="8">
        <v>3.9777498929838714E-7</v>
      </c>
      <c r="BI285" s="8">
        <v>2.4288380605935488E-2</v>
      </c>
      <c r="BJ285" s="8">
        <v>1.0498824881698388</v>
      </c>
      <c r="BK285" s="8">
        <v>0.24505561127209677</v>
      </c>
      <c r="BL285" s="8">
        <v>0.24903774353999994</v>
      </c>
    </row>
    <row r="286" spans="1:64" x14ac:dyDescent="0.25">
      <c r="A286" s="7">
        <v>332510</v>
      </c>
      <c r="B286" s="7" t="s">
        <v>368</v>
      </c>
      <c r="C286" s="8">
        <f t="shared" si="72"/>
        <v>4.4631777324633866E-2</v>
      </c>
      <c r="D286" s="8">
        <f t="shared" si="73"/>
        <v>1.1636660399148875E-2</v>
      </c>
      <c r="E286" s="8">
        <f t="shared" si="74"/>
        <v>5.3801310245583864E-2</v>
      </c>
      <c r="F286" s="8">
        <f t="shared" si="75"/>
        <v>6.6767457238804825E-2</v>
      </c>
      <c r="G286" s="8">
        <f t="shared" si="76"/>
        <v>2.4660877818169356E-2</v>
      </c>
      <c r="H286" s="8">
        <f t="shared" si="77"/>
        <v>8.4848168337158039E-2</v>
      </c>
      <c r="I286" s="8">
        <f t="shared" si="78"/>
        <v>6.8939598856749995E-2</v>
      </c>
      <c r="J286" s="8">
        <f t="shared" si="79"/>
        <v>2.0218188620782257E-2</v>
      </c>
      <c r="K286" s="8">
        <f t="shared" si="80"/>
        <v>7.1648266784043541E-2</v>
      </c>
      <c r="L286" s="8">
        <f t="shared" si="81"/>
        <v>6.8026930044933862E-2</v>
      </c>
      <c r="M286" s="8">
        <f t="shared" si="82"/>
        <v>1.8599216904424194E-2</v>
      </c>
      <c r="N286" s="8">
        <f t="shared" si="83"/>
        <v>9.9334795821887076E-2</v>
      </c>
      <c r="O286" s="8">
        <f t="shared" si="84"/>
        <v>0.10587267858675811</v>
      </c>
      <c r="P286" s="8">
        <f t="shared" si="85"/>
        <v>8.1082621890822584E-7</v>
      </c>
      <c r="Q286" s="8">
        <f t="shared" si="86"/>
        <v>6.3724223193500004E-2</v>
      </c>
      <c r="R286" s="8">
        <f t="shared" si="87"/>
        <v>1</v>
      </c>
      <c r="S286" s="8">
        <f t="shared" si="88"/>
        <v>0.48272650339403228</v>
      </c>
      <c r="T286" s="8">
        <f t="shared" si="89"/>
        <v>0.46725605426145156</v>
      </c>
      <c r="W286" s="7">
        <v>332510</v>
      </c>
      <c r="X286" s="7" t="s">
        <v>368</v>
      </c>
      <c r="Y286" s="364">
        <v>0</v>
      </c>
      <c r="Z286" s="364">
        <v>0</v>
      </c>
      <c r="AA286" s="364">
        <v>0</v>
      </c>
      <c r="AB286" s="364">
        <v>0</v>
      </c>
      <c r="AC286" s="364">
        <v>0</v>
      </c>
      <c r="AD286" s="364">
        <v>0</v>
      </c>
      <c r="AE286" s="364">
        <v>0</v>
      </c>
      <c r="AF286" s="364">
        <v>0</v>
      </c>
      <c r="AG286" s="364">
        <v>0</v>
      </c>
      <c r="AH286" s="364">
        <v>0</v>
      </c>
      <c r="AI286" s="364">
        <v>0</v>
      </c>
      <c r="AJ286" s="364">
        <v>0</v>
      </c>
      <c r="AK286" s="364">
        <v>0</v>
      </c>
      <c r="AL286" s="364">
        <v>0</v>
      </c>
      <c r="AM286" s="364">
        <v>0</v>
      </c>
      <c r="AN286" s="364">
        <v>1</v>
      </c>
      <c r="AO286" s="364">
        <v>0</v>
      </c>
      <c r="AP286" s="364">
        <v>0</v>
      </c>
      <c r="AS286" s="7">
        <v>332510</v>
      </c>
      <c r="AT286" s="7" t="s">
        <v>368</v>
      </c>
      <c r="AU286" s="8">
        <v>4.4631777324633866E-2</v>
      </c>
      <c r="AV286" s="8">
        <v>1.1636660399148875E-2</v>
      </c>
      <c r="AW286" s="8">
        <v>5.3801310245583864E-2</v>
      </c>
      <c r="AX286" s="8">
        <v>6.6767457238804825E-2</v>
      </c>
      <c r="AY286" s="8">
        <v>2.4660877818169356E-2</v>
      </c>
      <c r="AZ286" s="8">
        <v>8.4848168337158039E-2</v>
      </c>
      <c r="BA286" s="8">
        <v>6.8939598856749995E-2</v>
      </c>
      <c r="BB286" s="8">
        <v>2.0218188620782257E-2</v>
      </c>
      <c r="BC286" s="8">
        <v>7.1648266784043541E-2</v>
      </c>
      <c r="BD286" s="8">
        <v>6.8026930044933862E-2</v>
      </c>
      <c r="BE286" s="8">
        <v>1.8599216904424194E-2</v>
      </c>
      <c r="BF286" s="8">
        <v>9.9334795821887076E-2</v>
      </c>
      <c r="BG286" s="8">
        <v>0.10587267858675811</v>
      </c>
      <c r="BH286" s="8">
        <v>8.1082621890822584E-7</v>
      </c>
      <c r="BI286" s="8">
        <v>6.3724223193500004E-2</v>
      </c>
      <c r="BJ286" s="8">
        <v>1.1100697479691937</v>
      </c>
      <c r="BK286" s="8">
        <v>0.48272650339403228</v>
      </c>
      <c r="BL286" s="8">
        <v>0.46725605426145156</v>
      </c>
    </row>
    <row r="287" spans="1:64" x14ac:dyDescent="0.25">
      <c r="A287" s="7">
        <v>332613</v>
      </c>
      <c r="B287" s="7" t="s">
        <v>369</v>
      </c>
      <c r="C287" s="8">
        <f t="shared" si="72"/>
        <v>2.4321900163306452E-2</v>
      </c>
      <c r="D287" s="8">
        <f t="shared" si="73"/>
        <v>6.4841393837129033E-3</v>
      </c>
      <c r="E287" s="8">
        <f t="shared" si="74"/>
        <v>3.5678003745306448E-2</v>
      </c>
      <c r="F287" s="8">
        <f t="shared" si="75"/>
        <v>2.990210516609516E-2</v>
      </c>
      <c r="G287" s="8">
        <f t="shared" si="76"/>
        <v>1.0892493740114516E-2</v>
      </c>
      <c r="H287" s="8">
        <f t="shared" si="77"/>
        <v>5.1643087523258073E-2</v>
      </c>
      <c r="I287" s="8">
        <f t="shared" si="78"/>
        <v>2.5977241416774193E-2</v>
      </c>
      <c r="J287" s="8">
        <f t="shared" si="79"/>
        <v>7.7078122406161282E-3</v>
      </c>
      <c r="K287" s="8">
        <f t="shared" si="80"/>
        <v>3.6120962729951613E-2</v>
      </c>
      <c r="L287" s="8">
        <f t="shared" si="81"/>
        <v>2.8329447085370968E-2</v>
      </c>
      <c r="M287" s="8">
        <f t="shared" si="82"/>
        <v>8.1832035160822585E-3</v>
      </c>
      <c r="N287" s="8">
        <f t="shared" si="83"/>
        <v>5.1373144071258064E-2</v>
      </c>
      <c r="O287" s="8">
        <f t="shared" si="84"/>
        <v>6.9393227054709669E-2</v>
      </c>
      <c r="P287" s="8">
        <f t="shared" si="85"/>
        <v>5.0338570437419358E-7</v>
      </c>
      <c r="Q287" s="8">
        <f t="shared" si="86"/>
        <v>4.7923317817419361E-2</v>
      </c>
      <c r="R287" s="8">
        <f t="shared" si="87"/>
        <v>1</v>
      </c>
      <c r="S287" s="8">
        <f t="shared" si="88"/>
        <v>0.25372800900999998</v>
      </c>
      <c r="T287" s="8">
        <f t="shared" si="89"/>
        <v>0.2310963389680645</v>
      </c>
      <c r="W287" s="7">
        <v>332613</v>
      </c>
      <c r="X287" s="7" t="s">
        <v>369</v>
      </c>
      <c r="Y287" s="364">
        <v>0</v>
      </c>
      <c r="Z287" s="364">
        <v>0</v>
      </c>
      <c r="AA287" s="364">
        <v>0</v>
      </c>
      <c r="AB287" s="364">
        <v>0</v>
      </c>
      <c r="AC287" s="364">
        <v>0</v>
      </c>
      <c r="AD287" s="364">
        <v>0</v>
      </c>
      <c r="AE287" s="364">
        <v>0</v>
      </c>
      <c r="AF287" s="364">
        <v>0</v>
      </c>
      <c r="AG287" s="364">
        <v>0</v>
      </c>
      <c r="AH287" s="364">
        <v>0</v>
      </c>
      <c r="AI287" s="364">
        <v>0</v>
      </c>
      <c r="AJ287" s="364">
        <v>0</v>
      </c>
      <c r="AK287" s="364">
        <v>0</v>
      </c>
      <c r="AL287" s="364">
        <v>0</v>
      </c>
      <c r="AM287" s="364">
        <v>0</v>
      </c>
      <c r="AN287" s="364">
        <v>1</v>
      </c>
      <c r="AO287" s="364">
        <v>0</v>
      </c>
      <c r="AP287" s="364">
        <v>0</v>
      </c>
      <c r="AS287" s="7">
        <v>332613</v>
      </c>
      <c r="AT287" s="7" t="s">
        <v>369</v>
      </c>
      <c r="AU287" s="8">
        <v>2.4321900163306452E-2</v>
      </c>
      <c r="AV287" s="8">
        <v>6.4841393837129033E-3</v>
      </c>
      <c r="AW287" s="8">
        <v>3.5678003745306448E-2</v>
      </c>
      <c r="AX287" s="8">
        <v>2.990210516609516E-2</v>
      </c>
      <c r="AY287" s="8">
        <v>1.0892493740114516E-2</v>
      </c>
      <c r="AZ287" s="8">
        <v>5.1643087523258073E-2</v>
      </c>
      <c r="BA287" s="8">
        <v>2.5977241416774193E-2</v>
      </c>
      <c r="BB287" s="8">
        <v>7.7078122406161282E-3</v>
      </c>
      <c r="BC287" s="8">
        <v>3.6120962729951613E-2</v>
      </c>
      <c r="BD287" s="8">
        <v>2.8329447085370968E-2</v>
      </c>
      <c r="BE287" s="8">
        <v>8.1832035160822585E-3</v>
      </c>
      <c r="BF287" s="8">
        <v>5.1373144071258064E-2</v>
      </c>
      <c r="BG287" s="8">
        <v>6.9393227054709669E-2</v>
      </c>
      <c r="BH287" s="8">
        <v>5.0338570437419358E-7</v>
      </c>
      <c r="BI287" s="8">
        <v>4.7923317817419361E-2</v>
      </c>
      <c r="BJ287" s="8">
        <v>1.0664824303891935</v>
      </c>
      <c r="BK287" s="8">
        <v>0.25372800900999998</v>
      </c>
      <c r="BL287" s="8">
        <v>0.2310963389680645</v>
      </c>
    </row>
    <row r="288" spans="1:64" x14ac:dyDescent="0.25">
      <c r="A288" s="7">
        <v>332618</v>
      </c>
      <c r="B288" s="7" t="s">
        <v>370</v>
      </c>
      <c r="C288" s="8">
        <f t="shared" si="72"/>
        <v>4.0618780937519361E-2</v>
      </c>
      <c r="D288" s="8">
        <f t="shared" si="73"/>
        <v>1.0325833378337259E-2</v>
      </c>
      <c r="E288" s="8">
        <f t="shared" si="74"/>
        <v>5.9028884970827422E-2</v>
      </c>
      <c r="F288" s="8">
        <f t="shared" si="75"/>
        <v>4.0433175371179041E-2</v>
      </c>
      <c r="G288" s="8">
        <f t="shared" si="76"/>
        <v>1.3054723571287096E-2</v>
      </c>
      <c r="H288" s="8">
        <f t="shared" si="77"/>
        <v>6.028357227518872E-2</v>
      </c>
      <c r="I288" s="8">
        <f t="shared" si="78"/>
        <v>4.5262541583035484E-2</v>
      </c>
      <c r="J288" s="8">
        <f t="shared" si="79"/>
        <v>1.2493761207212904E-2</v>
      </c>
      <c r="K288" s="8">
        <f t="shared" si="80"/>
        <v>5.7289457108301606E-2</v>
      </c>
      <c r="L288" s="8">
        <f t="shared" si="81"/>
        <v>4.8883855667087091E-2</v>
      </c>
      <c r="M288" s="8">
        <f t="shared" si="82"/>
        <v>1.3144996377220967E-2</v>
      </c>
      <c r="N288" s="8">
        <f t="shared" si="83"/>
        <v>8.6330660543709692E-2</v>
      </c>
      <c r="O288" s="8">
        <f t="shared" si="84"/>
        <v>0.13882457887483868</v>
      </c>
      <c r="P288" s="8">
        <f t="shared" si="85"/>
        <v>1.4085318360458065E-6</v>
      </c>
      <c r="Q288" s="8">
        <f t="shared" si="86"/>
        <v>9.5892410811241904E-2</v>
      </c>
      <c r="R288" s="8">
        <f t="shared" si="87"/>
        <v>1</v>
      </c>
      <c r="S288" s="8">
        <f t="shared" si="88"/>
        <v>0.43635211637887106</v>
      </c>
      <c r="T288" s="8">
        <f t="shared" si="89"/>
        <v>0.43762479215677424</v>
      </c>
      <c r="W288" s="7">
        <v>332618</v>
      </c>
      <c r="X288" s="7" t="s">
        <v>370</v>
      </c>
      <c r="Y288" s="364">
        <v>0</v>
      </c>
      <c r="Z288" s="364">
        <v>0</v>
      </c>
      <c r="AA288" s="364">
        <v>0</v>
      </c>
      <c r="AB288" s="364">
        <v>0</v>
      </c>
      <c r="AC288" s="364">
        <v>0</v>
      </c>
      <c r="AD288" s="364">
        <v>0</v>
      </c>
      <c r="AE288" s="364">
        <v>0</v>
      </c>
      <c r="AF288" s="364">
        <v>0</v>
      </c>
      <c r="AG288" s="364">
        <v>0</v>
      </c>
      <c r="AH288" s="364">
        <v>0</v>
      </c>
      <c r="AI288" s="364">
        <v>0</v>
      </c>
      <c r="AJ288" s="364">
        <v>0</v>
      </c>
      <c r="AK288" s="364">
        <v>0</v>
      </c>
      <c r="AL288" s="364">
        <v>0</v>
      </c>
      <c r="AM288" s="364">
        <v>0</v>
      </c>
      <c r="AN288" s="364">
        <v>1</v>
      </c>
      <c r="AO288" s="364">
        <v>0</v>
      </c>
      <c r="AP288" s="364">
        <v>0</v>
      </c>
      <c r="AS288" s="7">
        <v>332618</v>
      </c>
      <c r="AT288" s="7" t="s">
        <v>370</v>
      </c>
      <c r="AU288" s="8">
        <v>4.0618780937519361E-2</v>
      </c>
      <c r="AV288" s="8">
        <v>1.0325833378337259E-2</v>
      </c>
      <c r="AW288" s="8">
        <v>5.9028884970827422E-2</v>
      </c>
      <c r="AX288" s="8">
        <v>4.0433175371179041E-2</v>
      </c>
      <c r="AY288" s="8">
        <v>1.3054723571287096E-2</v>
      </c>
      <c r="AZ288" s="8">
        <v>6.028357227518872E-2</v>
      </c>
      <c r="BA288" s="8">
        <v>4.5262541583035484E-2</v>
      </c>
      <c r="BB288" s="8">
        <v>1.2493761207212904E-2</v>
      </c>
      <c r="BC288" s="8">
        <v>5.7289457108301606E-2</v>
      </c>
      <c r="BD288" s="8">
        <v>4.8883855667087091E-2</v>
      </c>
      <c r="BE288" s="8">
        <v>1.3144996377220967E-2</v>
      </c>
      <c r="BF288" s="8">
        <v>8.6330660543709692E-2</v>
      </c>
      <c r="BG288" s="8">
        <v>0.13882457887483868</v>
      </c>
      <c r="BH288" s="8">
        <v>1.4085318360458065E-6</v>
      </c>
      <c r="BI288" s="8">
        <v>9.5892410811241904E-2</v>
      </c>
      <c r="BJ288" s="8">
        <v>1.1099751121899999</v>
      </c>
      <c r="BK288" s="8">
        <v>0.43635211637887106</v>
      </c>
      <c r="BL288" s="8">
        <v>0.43762479215677424</v>
      </c>
    </row>
    <row r="289" spans="1:64" x14ac:dyDescent="0.25">
      <c r="A289" s="7">
        <v>332710</v>
      </c>
      <c r="B289" s="7" t="s">
        <v>371</v>
      </c>
      <c r="C289" s="8">
        <f t="shared" si="72"/>
        <v>7.1383104953100004E-2</v>
      </c>
      <c r="D289" s="8">
        <f t="shared" si="73"/>
        <v>9.7661357681099997E-3</v>
      </c>
      <c r="E289" s="8">
        <f t="shared" si="74"/>
        <v>5.98744355793E-2</v>
      </c>
      <c r="F289" s="8">
        <f t="shared" si="75"/>
        <v>5.7725494910299997E-2</v>
      </c>
      <c r="G289" s="8">
        <f t="shared" si="76"/>
        <v>1.0315566288999999E-2</v>
      </c>
      <c r="H289" s="8">
        <f t="shared" si="77"/>
        <v>5.4513273284999997E-2</v>
      </c>
      <c r="I289" s="8">
        <f t="shared" si="78"/>
        <v>4.6916868018199998E-2</v>
      </c>
      <c r="J289" s="8">
        <f t="shared" si="79"/>
        <v>6.7406865789300004E-3</v>
      </c>
      <c r="K289" s="8">
        <f t="shared" si="80"/>
        <v>3.2882803689399998E-2</v>
      </c>
      <c r="L289" s="8">
        <f t="shared" si="81"/>
        <v>6.6494000786699994E-2</v>
      </c>
      <c r="M289" s="8">
        <f t="shared" si="82"/>
        <v>9.5120861108500005E-3</v>
      </c>
      <c r="N289" s="8">
        <f t="shared" si="83"/>
        <v>7.0561987371400001E-2</v>
      </c>
      <c r="O289" s="8">
        <f t="shared" si="84"/>
        <v>0.53613592000300003</v>
      </c>
      <c r="P289" s="8">
        <f t="shared" si="85"/>
        <v>7.2643123664099998E-6</v>
      </c>
      <c r="Q289" s="8">
        <f t="shared" si="86"/>
        <v>0.47657895047499998</v>
      </c>
      <c r="R289" s="8">
        <f t="shared" si="87"/>
        <v>1.1410236762999999</v>
      </c>
      <c r="S289" s="8">
        <f t="shared" si="88"/>
        <v>1.12255433448</v>
      </c>
      <c r="T289" s="8">
        <f t="shared" si="89"/>
        <v>1.08654035829</v>
      </c>
      <c r="W289" s="7">
        <v>332710</v>
      </c>
      <c r="X289" s="7" t="s">
        <v>371</v>
      </c>
      <c r="Y289" s="364">
        <v>7.1383104953100004E-2</v>
      </c>
      <c r="Z289" s="364">
        <v>9.7661357681099997E-3</v>
      </c>
      <c r="AA289" s="364">
        <v>5.98744355793E-2</v>
      </c>
      <c r="AB289" s="364">
        <v>5.7725494910299997E-2</v>
      </c>
      <c r="AC289" s="364">
        <v>1.0315566288999999E-2</v>
      </c>
      <c r="AD289" s="364">
        <v>5.4513273284999997E-2</v>
      </c>
      <c r="AE289" s="364">
        <v>4.6916868018199998E-2</v>
      </c>
      <c r="AF289" s="364">
        <v>6.7406865789300004E-3</v>
      </c>
      <c r="AG289" s="364">
        <v>3.2882803689399998E-2</v>
      </c>
      <c r="AH289" s="364">
        <v>6.6494000786699994E-2</v>
      </c>
      <c r="AI289" s="364">
        <v>9.5120861108500005E-3</v>
      </c>
      <c r="AJ289" s="364">
        <v>7.0561987371400001E-2</v>
      </c>
      <c r="AK289" s="364">
        <v>0.53613592000300003</v>
      </c>
      <c r="AL289" s="364">
        <v>7.2643123664099998E-6</v>
      </c>
      <c r="AM289" s="364">
        <v>0.47657895047499998</v>
      </c>
      <c r="AN289" s="364">
        <v>1.1410236762999999</v>
      </c>
      <c r="AO289" s="364">
        <v>1.12255433448</v>
      </c>
      <c r="AP289" s="364">
        <v>1.08654035829</v>
      </c>
      <c r="AS289" s="7">
        <v>332710</v>
      </c>
      <c r="AT289" s="7" t="s">
        <v>371</v>
      </c>
      <c r="AU289" s="8">
        <v>9.9338751289511293E-2</v>
      </c>
      <c r="AV289" s="8">
        <v>2.2686132878888064E-2</v>
      </c>
      <c r="AW289" s="8">
        <v>0.15762607948553545</v>
      </c>
      <c r="AX289" s="8">
        <v>7.6335773562864501E-2</v>
      </c>
      <c r="AY289" s="8">
        <v>2.1100169766596923E-2</v>
      </c>
      <c r="AZ289" s="8">
        <v>0.12882352391392737</v>
      </c>
      <c r="BA289" s="8">
        <v>7.2753642871559679E-2</v>
      </c>
      <c r="BB289" s="8">
        <v>1.7159171525990159E-2</v>
      </c>
      <c r="BC289" s="8">
        <v>0.10796472072081287</v>
      </c>
      <c r="BD289" s="8">
        <v>9.989430413783873E-2</v>
      </c>
      <c r="BE289" s="8">
        <v>2.3214506932594834E-2</v>
      </c>
      <c r="BF289" s="8">
        <v>0.17625237388528384</v>
      </c>
      <c r="BG289" s="8">
        <v>0.53613418193833939</v>
      </c>
      <c r="BH289" s="8">
        <v>8.0327673255440335E-6</v>
      </c>
      <c r="BI289" s="8">
        <v>0.476579969000404</v>
      </c>
      <c r="BJ289" s="8">
        <v>1.2796509636535487</v>
      </c>
      <c r="BK289" s="8">
        <v>1.2262562414374192</v>
      </c>
      <c r="BL289" s="8">
        <v>1.1978775351187094</v>
      </c>
    </row>
    <row r="290" spans="1:64" x14ac:dyDescent="0.25">
      <c r="A290" s="7">
        <v>332721</v>
      </c>
      <c r="B290" s="7" t="s">
        <v>372</v>
      </c>
      <c r="C290" s="8">
        <f t="shared" si="72"/>
        <v>9.5390411612699996E-2</v>
      </c>
      <c r="D290" s="8">
        <f t="shared" si="73"/>
        <v>1.25866164481E-2</v>
      </c>
      <c r="E290" s="8">
        <f t="shared" si="74"/>
        <v>8.8974079600499995E-2</v>
      </c>
      <c r="F290" s="8">
        <f t="shared" si="75"/>
        <v>0.180183523564</v>
      </c>
      <c r="G290" s="8">
        <f t="shared" si="76"/>
        <v>3.4262473649400001E-2</v>
      </c>
      <c r="H290" s="8">
        <f t="shared" si="77"/>
        <v>9.3953404368600002E-2</v>
      </c>
      <c r="I290" s="8">
        <f t="shared" si="78"/>
        <v>0.15193040004399999</v>
      </c>
      <c r="J290" s="8">
        <f t="shared" si="79"/>
        <v>2.3045458073899999E-2</v>
      </c>
      <c r="K290" s="8">
        <f t="shared" si="80"/>
        <v>5.9053947528099997E-2</v>
      </c>
      <c r="L290" s="8">
        <f t="shared" si="81"/>
        <v>0.106372731131</v>
      </c>
      <c r="M290" s="8">
        <f t="shared" si="82"/>
        <v>1.5448268506499999E-2</v>
      </c>
      <c r="N290" s="8">
        <f t="shared" si="83"/>
        <v>0.16146480021099999</v>
      </c>
      <c r="O290" s="8">
        <f t="shared" si="84"/>
        <v>0.42303771038499999</v>
      </c>
      <c r="P290" s="8">
        <f t="shared" si="85"/>
        <v>2.6528876770299999E-6</v>
      </c>
      <c r="Q290" s="8">
        <f t="shared" si="86"/>
        <v>0.17724310300900001</v>
      </c>
      <c r="R290" s="8">
        <f t="shared" si="87"/>
        <v>1.1969511076599999</v>
      </c>
      <c r="S290" s="8">
        <f t="shared" si="88"/>
        <v>1.30839940158</v>
      </c>
      <c r="T290" s="8">
        <f t="shared" si="89"/>
        <v>1.2340298056500001</v>
      </c>
      <c r="W290" s="7">
        <v>332721</v>
      </c>
      <c r="X290" s="7" t="s">
        <v>372</v>
      </c>
      <c r="Y290" s="364">
        <v>9.5390411612699996E-2</v>
      </c>
      <c r="Z290" s="364">
        <v>1.25866164481E-2</v>
      </c>
      <c r="AA290" s="364">
        <v>8.8974079600499995E-2</v>
      </c>
      <c r="AB290" s="364">
        <v>0.180183523564</v>
      </c>
      <c r="AC290" s="364">
        <v>3.4262473649400001E-2</v>
      </c>
      <c r="AD290" s="364">
        <v>9.3953404368600002E-2</v>
      </c>
      <c r="AE290" s="364">
        <v>0.15193040004399999</v>
      </c>
      <c r="AF290" s="364">
        <v>2.3045458073899999E-2</v>
      </c>
      <c r="AG290" s="364">
        <v>5.9053947528099997E-2</v>
      </c>
      <c r="AH290" s="364">
        <v>0.106372731131</v>
      </c>
      <c r="AI290" s="364">
        <v>1.5448268506499999E-2</v>
      </c>
      <c r="AJ290" s="364">
        <v>0.16146480021099999</v>
      </c>
      <c r="AK290" s="364">
        <v>0.42303771038499999</v>
      </c>
      <c r="AL290" s="364">
        <v>2.6528876770299999E-6</v>
      </c>
      <c r="AM290" s="364">
        <v>0.17724310300900001</v>
      </c>
      <c r="AN290" s="364">
        <v>1.1969511076599999</v>
      </c>
      <c r="AO290" s="364">
        <v>1.30839940158</v>
      </c>
      <c r="AP290" s="364">
        <v>1.2340298056500001</v>
      </c>
      <c r="AS290" s="7">
        <v>332721</v>
      </c>
      <c r="AT290" s="7" t="s">
        <v>372</v>
      </c>
      <c r="AU290" s="8">
        <v>8.5709995007462889E-2</v>
      </c>
      <c r="AV290" s="8">
        <v>2.050997121573226E-2</v>
      </c>
      <c r="AW290" s="8">
        <v>0.13109263427064674</v>
      </c>
      <c r="AX290" s="8">
        <v>0.1293908416965048</v>
      </c>
      <c r="AY290" s="8">
        <v>4.1314018381124189E-2</v>
      </c>
      <c r="AZ290" s="8">
        <v>0.15762503090784677</v>
      </c>
      <c r="BA290" s="8">
        <v>0.15636775561814517</v>
      </c>
      <c r="BB290" s="8">
        <v>4.1487366918201624E-2</v>
      </c>
      <c r="BC290" s="8">
        <v>0.16867883592332744</v>
      </c>
      <c r="BD290" s="8">
        <v>0.1061940801826145</v>
      </c>
      <c r="BE290" s="8">
        <v>2.6490523175882269E-2</v>
      </c>
      <c r="BF290" s="8">
        <v>0.21067434266435481</v>
      </c>
      <c r="BG290" s="8">
        <v>0.300219094131774</v>
      </c>
      <c r="BH290" s="8">
        <v>4.4502441075346762E-6</v>
      </c>
      <c r="BI290" s="8">
        <v>0.12578403752222586</v>
      </c>
      <c r="BJ290" s="8">
        <v>1.2373126004938713</v>
      </c>
      <c r="BK290" s="8">
        <v>1.0380073103401612</v>
      </c>
      <c r="BL290" s="8">
        <v>1.0762129907174189</v>
      </c>
    </row>
    <row r="291" spans="1:64" x14ac:dyDescent="0.25">
      <c r="A291" s="7">
        <v>332722</v>
      </c>
      <c r="B291" s="7" t="s">
        <v>373</v>
      </c>
      <c r="C291" s="8">
        <f t="shared" si="72"/>
        <v>3.716063560688871E-2</v>
      </c>
      <c r="D291" s="8">
        <f t="shared" si="73"/>
        <v>1.0373083996720966E-2</v>
      </c>
      <c r="E291" s="8">
        <f t="shared" si="74"/>
        <v>5.578259377066129E-2</v>
      </c>
      <c r="F291" s="8">
        <f t="shared" si="75"/>
        <v>7.3062271932130635E-2</v>
      </c>
      <c r="G291" s="8">
        <f t="shared" si="76"/>
        <v>2.7214935667066134E-2</v>
      </c>
      <c r="H291" s="8">
        <f t="shared" si="77"/>
        <v>9.8474047614033902E-2</v>
      </c>
      <c r="I291" s="8">
        <f t="shared" si="78"/>
        <v>6.7702940057290328E-2</v>
      </c>
      <c r="J291" s="8">
        <f t="shared" si="79"/>
        <v>2.1285665563170967E-2</v>
      </c>
      <c r="K291" s="8">
        <f t="shared" si="80"/>
        <v>7.9316606894580657E-2</v>
      </c>
      <c r="L291" s="8">
        <f t="shared" si="81"/>
        <v>4.5751299317032264E-2</v>
      </c>
      <c r="M291" s="8">
        <f t="shared" si="82"/>
        <v>1.3465852993304836E-2</v>
      </c>
      <c r="N291" s="8">
        <f t="shared" si="83"/>
        <v>8.7080735907129017E-2</v>
      </c>
      <c r="O291" s="8">
        <f t="shared" si="84"/>
        <v>0.1023571936155161</v>
      </c>
      <c r="P291" s="8">
        <f t="shared" si="85"/>
        <v>6.6447703050419367E-7</v>
      </c>
      <c r="Q291" s="8">
        <f t="shared" si="86"/>
        <v>4.2608294901193534E-2</v>
      </c>
      <c r="R291" s="8">
        <f t="shared" si="87"/>
        <v>1</v>
      </c>
      <c r="S291" s="8">
        <f t="shared" si="88"/>
        <v>0.44068673908387102</v>
      </c>
      <c r="T291" s="8">
        <f t="shared" si="89"/>
        <v>0.4102406963858064</v>
      </c>
      <c r="W291" s="7">
        <v>332722</v>
      </c>
      <c r="X291" s="7" t="s">
        <v>373</v>
      </c>
      <c r="Y291" s="364">
        <v>0</v>
      </c>
      <c r="Z291" s="364">
        <v>0</v>
      </c>
      <c r="AA291" s="364">
        <v>0</v>
      </c>
      <c r="AB291" s="364">
        <v>0</v>
      </c>
      <c r="AC291" s="364">
        <v>0</v>
      </c>
      <c r="AD291" s="364">
        <v>0</v>
      </c>
      <c r="AE291" s="364">
        <v>0</v>
      </c>
      <c r="AF291" s="364">
        <v>0</v>
      </c>
      <c r="AG291" s="364">
        <v>0</v>
      </c>
      <c r="AH291" s="364">
        <v>0</v>
      </c>
      <c r="AI291" s="364">
        <v>0</v>
      </c>
      <c r="AJ291" s="364">
        <v>0</v>
      </c>
      <c r="AK291" s="364">
        <v>0</v>
      </c>
      <c r="AL291" s="364">
        <v>0</v>
      </c>
      <c r="AM291" s="364">
        <v>0</v>
      </c>
      <c r="AN291" s="364">
        <v>1</v>
      </c>
      <c r="AO291" s="364">
        <v>0</v>
      </c>
      <c r="AP291" s="364">
        <v>0</v>
      </c>
      <c r="AS291" s="7">
        <v>332722</v>
      </c>
      <c r="AT291" s="7" t="s">
        <v>373</v>
      </c>
      <c r="AU291" s="8">
        <v>3.716063560688871E-2</v>
      </c>
      <c r="AV291" s="8">
        <v>1.0373083996720966E-2</v>
      </c>
      <c r="AW291" s="8">
        <v>5.578259377066129E-2</v>
      </c>
      <c r="AX291" s="8">
        <v>7.3062271932130635E-2</v>
      </c>
      <c r="AY291" s="8">
        <v>2.7214935667066134E-2</v>
      </c>
      <c r="AZ291" s="8">
        <v>9.8474047614033902E-2</v>
      </c>
      <c r="BA291" s="8">
        <v>6.7702940057290328E-2</v>
      </c>
      <c r="BB291" s="8">
        <v>2.1285665563170967E-2</v>
      </c>
      <c r="BC291" s="8">
        <v>7.9316606894580657E-2</v>
      </c>
      <c r="BD291" s="8">
        <v>4.5751299317032264E-2</v>
      </c>
      <c r="BE291" s="8">
        <v>1.3465852993304836E-2</v>
      </c>
      <c r="BF291" s="8">
        <v>8.7080735907129017E-2</v>
      </c>
      <c r="BG291" s="8">
        <v>0.1023571936155161</v>
      </c>
      <c r="BH291" s="8">
        <v>6.6447703050419367E-7</v>
      </c>
      <c r="BI291" s="8">
        <v>4.2608294901193534E-2</v>
      </c>
      <c r="BJ291" s="8">
        <v>1.1033163133741934</v>
      </c>
      <c r="BK291" s="8">
        <v>0.44068673908387102</v>
      </c>
      <c r="BL291" s="8">
        <v>0.4102406963858064</v>
      </c>
    </row>
    <row r="292" spans="1:64" x14ac:dyDescent="0.25">
      <c r="A292" s="7">
        <v>332811</v>
      </c>
      <c r="B292" s="7" t="s">
        <v>374</v>
      </c>
      <c r="C292" s="8">
        <f t="shared" si="72"/>
        <v>2.3095210652446775E-2</v>
      </c>
      <c r="D292" s="8">
        <f t="shared" si="73"/>
        <v>6.4116589675580656E-3</v>
      </c>
      <c r="E292" s="8">
        <f t="shared" si="74"/>
        <v>4.3801771555209687E-2</v>
      </c>
      <c r="F292" s="8">
        <f t="shared" si="75"/>
        <v>2.4562558641385481E-2</v>
      </c>
      <c r="G292" s="8">
        <f t="shared" si="76"/>
        <v>9.2652673186758069E-3</v>
      </c>
      <c r="H292" s="8">
        <f t="shared" si="77"/>
        <v>5.3689366898858067E-2</v>
      </c>
      <c r="I292" s="8">
        <f t="shared" si="78"/>
        <v>2.3573332251119357E-2</v>
      </c>
      <c r="J292" s="8">
        <f t="shared" si="79"/>
        <v>7.5704185755225807E-3</v>
      </c>
      <c r="K292" s="8">
        <f t="shared" si="80"/>
        <v>4.2126332945177418E-2</v>
      </c>
      <c r="L292" s="8">
        <f t="shared" si="81"/>
        <v>2.4952489439975804E-2</v>
      </c>
      <c r="M292" s="8">
        <f t="shared" si="82"/>
        <v>7.1379798500274191E-3</v>
      </c>
      <c r="N292" s="8">
        <f t="shared" si="83"/>
        <v>5.5244489646774191E-2</v>
      </c>
      <c r="O292" s="8">
        <f t="shared" si="84"/>
        <v>8.0511846544548377E-2</v>
      </c>
      <c r="P292" s="8">
        <f t="shared" si="85"/>
        <v>5.5822236286838709E-7</v>
      </c>
      <c r="Q292" s="8">
        <f t="shared" si="86"/>
        <v>4.8500653207951598E-2</v>
      </c>
      <c r="R292" s="8">
        <f t="shared" si="87"/>
        <v>1</v>
      </c>
      <c r="S292" s="8">
        <f t="shared" si="88"/>
        <v>0.24880751543951615</v>
      </c>
      <c r="T292" s="8">
        <f t="shared" si="89"/>
        <v>0.23455879344935485</v>
      </c>
      <c r="W292" s="7">
        <v>332811</v>
      </c>
      <c r="X292" s="7" t="s">
        <v>374</v>
      </c>
      <c r="Y292" s="364">
        <v>0</v>
      </c>
      <c r="Z292" s="364">
        <v>0</v>
      </c>
      <c r="AA292" s="364">
        <v>0</v>
      </c>
      <c r="AB292" s="364">
        <v>0</v>
      </c>
      <c r="AC292" s="364">
        <v>0</v>
      </c>
      <c r="AD292" s="364">
        <v>0</v>
      </c>
      <c r="AE292" s="364">
        <v>0</v>
      </c>
      <c r="AF292" s="364">
        <v>0</v>
      </c>
      <c r="AG292" s="364">
        <v>0</v>
      </c>
      <c r="AH292" s="364">
        <v>0</v>
      </c>
      <c r="AI292" s="364">
        <v>0</v>
      </c>
      <c r="AJ292" s="364">
        <v>0</v>
      </c>
      <c r="AK292" s="364">
        <v>0</v>
      </c>
      <c r="AL292" s="364">
        <v>0</v>
      </c>
      <c r="AM292" s="364">
        <v>0</v>
      </c>
      <c r="AN292" s="364">
        <v>1</v>
      </c>
      <c r="AO292" s="364">
        <v>0</v>
      </c>
      <c r="AP292" s="364">
        <v>0</v>
      </c>
      <c r="AS292" s="7">
        <v>332811</v>
      </c>
      <c r="AT292" s="7" t="s">
        <v>374</v>
      </c>
      <c r="AU292" s="8">
        <v>2.3095210652446775E-2</v>
      </c>
      <c r="AV292" s="8">
        <v>6.4116589675580656E-3</v>
      </c>
      <c r="AW292" s="8">
        <v>4.3801771555209687E-2</v>
      </c>
      <c r="AX292" s="8">
        <v>2.4562558641385481E-2</v>
      </c>
      <c r="AY292" s="8">
        <v>9.2652673186758069E-3</v>
      </c>
      <c r="AZ292" s="8">
        <v>5.3689366898858067E-2</v>
      </c>
      <c r="BA292" s="8">
        <v>2.3573332251119357E-2</v>
      </c>
      <c r="BB292" s="8">
        <v>7.5704185755225807E-3</v>
      </c>
      <c r="BC292" s="8">
        <v>4.2126332945177418E-2</v>
      </c>
      <c r="BD292" s="8">
        <v>2.4952489439975804E-2</v>
      </c>
      <c r="BE292" s="8">
        <v>7.1379798500274191E-3</v>
      </c>
      <c r="BF292" s="8">
        <v>5.5244489646774191E-2</v>
      </c>
      <c r="BG292" s="8">
        <v>8.0511846544548377E-2</v>
      </c>
      <c r="BH292" s="8">
        <v>5.5822236286838709E-7</v>
      </c>
      <c r="BI292" s="8">
        <v>4.8500653207951598E-2</v>
      </c>
      <c r="BJ292" s="8">
        <v>1.0733102540782258</v>
      </c>
      <c r="BK292" s="8">
        <v>0.24880751543951615</v>
      </c>
      <c r="BL292" s="8">
        <v>0.23455879344935485</v>
      </c>
    </row>
    <row r="293" spans="1:64" x14ac:dyDescent="0.25">
      <c r="A293" s="7">
        <v>332812</v>
      </c>
      <c r="B293" s="7" t="s">
        <v>375</v>
      </c>
      <c r="C293" s="8">
        <f t="shared" si="72"/>
        <v>6.5868634400299997E-2</v>
      </c>
      <c r="D293" s="8">
        <f t="shared" si="73"/>
        <v>8.8307634093699999E-3</v>
      </c>
      <c r="E293" s="8">
        <f t="shared" si="74"/>
        <v>8.4876043441900001E-2</v>
      </c>
      <c r="F293" s="8">
        <f t="shared" si="75"/>
        <v>9.1050055632299995E-2</v>
      </c>
      <c r="G293" s="8">
        <f t="shared" si="76"/>
        <v>1.7040229713799999E-2</v>
      </c>
      <c r="H293" s="8">
        <f t="shared" si="77"/>
        <v>8.4157402970900005E-2</v>
      </c>
      <c r="I293" s="8">
        <f t="shared" si="78"/>
        <v>6.4803416196200003E-2</v>
      </c>
      <c r="J293" s="8">
        <f t="shared" si="79"/>
        <v>9.4146391537100003E-3</v>
      </c>
      <c r="K293" s="8">
        <f t="shared" si="80"/>
        <v>4.4038908024100001E-2</v>
      </c>
      <c r="L293" s="8">
        <f t="shared" si="81"/>
        <v>6.9317012868100006E-2</v>
      </c>
      <c r="M293" s="8">
        <f t="shared" si="82"/>
        <v>9.3233495063199997E-3</v>
      </c>
      <c r="N293" s="8">
        <f t="shared" si="83"/>
        <v>0.124169440984</v>
      </c>
      <c r="O293" s="8">
        <f t="shared" si="84"/>
        <v>0.49907763418700002</v>
      </c>
      <c r="P293" s="8">
        <f t="shared" si="85"/>
        <v>3.9002639630000004E-6</v>
      </c>
      <c r="Q293" s="8">
        <f t="shared" si="86"/>
        <v>0.30371480138200002</v>
      </c>
      <c r="R293" s="8">
        <f t="shared" si="87"/>
        <v>1.1595754412499999</v>
      </c>
      <c r="S293" s="8">
        <f t="shared" si="88"/>
        <v>1.1922476883199999</v>
      </c>
      <c r="T293" s="8">
        <f t="shared" si="89"/>
        <v>1.1182569633699999</v>
      </c>
      <c r="W293" s="7">
        <v>332812</v>
      </c>
      <c r="X293" s="7" t="s">
        <v>375</v>
      </c>
      <c r="Y293" s="364">
        <v>6.5868634400299997E-2</v>
      </c>
      <c r="Z293" s="364">
        <v>8.8307634093699999E-3</v>
      </c>
      <c r="AA293" s="364">
        <v>8.4876043441900001E-2</v>
      </c>
      <c r="AB293" s="364">
        <v>9.1050055632299995E-2</v>
      </c>
      <c r="AC293" s="364">
        <v>1.7040229713799999E-2</v>
      </c>
      <c r="AD293" s="364">
        <v>8.4157402970900005E-2</v>
      </c>
      <c r="AE293" s="364">
        <v>6.4803416196200003E-2</v>
      </c>
      <c r="AF293" s="364">
        <v>9.4146391537100003E-3</v>
      </c>
      <c r="AG293" s="364">
        <v>4.4038908024100001E-2</v>
      </c>
      <c r="AH293" s="364">
        <v>6.9317012868100006E-2</v>
      </c>
      <c r="AI293" s="364">
        <v>9.3233495063199997E-3</v>
      </c>
      <c r="AJ293" s="364">
        <v>0.124169440984</v>
      </c>
      <c r="AK293" s="364">
        <v>0.49907763418700002</v>
      </c>
      <c r="AL293" s="364">
        <v>3.9002639630000004E-6</v>
      </c>
      <c r="AM293" s="364">
        <v>0.30371480138200002</v>
      </c>
      <c r="AN293" s="364">
        <v>1.1595754412499999</v>
      </c>
      <c r="AO293" s="364">
        <v>1.1922476883199999</v>
      </c>
      <c r="AP293" s="364">
        <v>1.1182569633699999</v>
      </c>
      <c r="AS293" s="7">
        <v>332812</v>
      </c>
      <c r="AT293" s="7" t="s">
        <v>375</v>
      </c>
      <c r="AU293" s="8">
        <v>6.8338053709940311E-2</v>
      </c>
      <c r="AV293" s="8">
        <v>1.5772719486329842E-2</v>
      </c>
      <c r="AW293" s="8">
        <v>0.12830419044422905</v>
      </c>
      <c r="AX293" s="8">
        <v>6.0873464321351607E-2</v>
      </c>
      <c r="AY293" s="8">
        <v>1.9636969331842984E-2</v>
      </c>
      <c r="AZ293" s="8">
        <v>0.11365633223905822</v>
      </c>
      <c r="BA293" s="8">
        <v>6.9807835871827414E-2</v>
      </c>
      <c r="BB293" s="8">
        <v>1.8342059016164678E-2</v>
      </c>
      <c r="BC293" s="8">
        <v>0.1100856297073516</v>
      </c>
      <c r="BD293" s="8">
        <v>7.4326572881953226E-2</v>
      </c>
      <c r="BE293" s="8">
        <v>1.7405609447543394E-2</v>
      </c>
      <c r="BF293" s="8">
        <v>0.16809208427209676</v>
      </c>
      <c r="BG293" s="8">
        <v>0.33808520970430628</v>
      </c>
      <c r="BH293" s="8">
        <v>1.44571181066671E-5</v>
      </c>
      <c r="BI293" s="8">
        <v>0.20574204607519361</v>
      </c>
      <c r="BJ293" s="8">
        <v>1.2124165765437096</v>
      </c>
      <c r="BK293" s="8">
        <v>0.87158450782758101</v>
      </c>
      <c r="BL293" s="8">
        <v>0.87565326653048392</v>
      </c>
    </row>
    <row r="294" spans="1:64" x14ac:dyDescent="0.25">
      <c r="A294" s="7">
        <v>332813</v>
      </c>
      <c r="B294" s="7" t="s">
        <v>376</v>
      </c>
      <c r="C294" s="8">
        <f t="shared" si="72"/>
        <v>5.2167435403088713E-2</v>
      </c>
      <c r="D294" s="8">
        <f t="shared" si="73"/>
        <v>1.2608688624588226E-2</v>
      </c>
      <c r="E294" s="8">
        <f t="shared" si="74"/>
        <v>9.6521272205153219E-2</v>
      </c>
      <c r="F294" s="8">
        <f t="shared" si="75"/>
        <v>4.6984844131111765E-2</v>
      </c>
      <c r="G294" s="8">
        <f t="shared" si="76"/>
        <v>1.5576052153764033E-2</v>
      </c>
      <c r="H294" s="8">
        <f t="shared" si="77"/>
        <v>9.0248007988837073E-2</v>
      </c>
      <c r="I294" s="8">
        <f t="shared" si="78"/>
        <v>5.2660786240772584E-2</v>
      </c>
      <c r="J294" s="8">
        <f t="shared" si="79"/>
        <v>1.4598983159171613E-2</v>
      </c>
      <c r="K294" s="8">
        <f t="shared" si="80"/>
        <v>8.5480809853401618E-2</v>
      </c>
      <c r="L294" s="8">
        <f t="shared" si="81"/>
        <v>5.6491634135983862E-2</v>
      </c>
      <c r="M294" s="8">
        <f t="shared" si="82"/>
        <v>1.3944163806679677E-2</v>
      </c>
      <c r="N294" s="8">
        <f t="shared" si="83"/>
        <v>0.12477198456385485</v>
      </c>
      <c r="O294" s="8">
        <f t="shared" si="84"/>
        <v>0.23351408026553211</v>
      </c>
      <c r="P294" s="8">
        <f t="shared" si="85"/>
        <v>3.564698513719355E-6</v>
      </c>
      <c r="Q294" s="8">
        <f t="shared" si="86"/>
        <v>0.14271642575114521</v>
      </c>
      <c r="R294" s="8">
        <f t="shared" si="87"/>
        <v>1</v>
      </c>
      <c r="S294" s="8">
        <f t="shared" si="88"/>
        <v>0.62055245266112902</v>
      </c>
      <c r="T294" s="8">
        <f t="shared" si="89"/>
        <v>0.62048412764032268</v>
      </c>
      <c r="W294" s="7">
        <v>332813</v>
      </c>
      <c r="X294" s="7" t="s">
        <v>376</v>
      </c>
      <c r="Y294" s="364">
        <v>0</v>
      </c>
      <c r="Z294" s="364">
        <v>0</v>
      </c>
      <c r="AA294" s="364">
        <v>0</v>
      </c>
      <c r="AB294" s="364">
        <v>0</v>
      </c>
      <c r="AC294" s="364">
        <v>0</v>
      </c>
      <c r="AD294" s="364">
        <v>0</v>
      </c>
      <c r="AE294" s="364">
        <v>0</v>
      </c>
      <c r="AF294" s="364">
        <v>0</v>
      </c>
      <c r="AG294" s="364">
        <v>0</v>
      </c>
      <c r="AH294" s="364">
        <v>0</v>
      </c>
      <c r="AI294" s="364">
        <v>0</v>
      </c>
      <c r="AJ294" s="364">
        <v>0</v>
      </c>
      <c r="AK294" s="364">
        <v>0</v>
      </c>
      <c r="AL294" s="364">
        <v>0</v>
      </c>
      <c r="AM294" s="364">
        <v>0</v>
      </c>
      <c r="AN294" s="364">
        <v>1</v>
      </c>
      <c r="AO294" s="364">
        <v>0</v>
      </c>
      <c r="AP294" s="364">
        <v>0</v>
      </c>
      <c r="AS294" s="7">
        <v>332813</v>
      </c>
      <c r="AT294" s="7" t="s">
        <v>376</v>
      </c>
      <c r="AU294" s="8">
        <v>5.2167435403088713E-2</v>
      </c>
      <c r="AV294" s="8">
        <v>1.2608688624588226E-2</v>
      </c>
      <c r="AW294" s="8">
        <v>9.6521272205153219E-2</v>
      </c>
      <c r="AX294" s="8">
        <v>4.6984844131111765E-2</v>
      </c>
      <c r="AY294" s="8">
        <v>1.5576052153764033E-2</v>
      </c>
      <c r="AZ294" s="8">
        <v>9.0248007988837073E-2</v>
      </c>
      <c r="BA294" s="8">
        <v>5.2660786240772584E-2</v>
      </c>
      <c r="BB294" s="8">
        <v>1.4598983159171613E-2</v>
      </c>
      <c r="BC294" s="8">
        <v>8.5480809853401618E-2</v>
      </c>
      <c r="BD294" s="8">
        <v>5.6491634135983862E-2</v>
      </c>
      <c r="BE294" s="8">
        <v>1.3944163806679677E-2</v>
      </c>
      <c r="BF294" s="8">
        <v>0.12477198456385485</v>
      </c>
      <c r="BG294" s="8">
        <v>0.23351408026553211</v>
      </c>
      <c r="BH294" s="8">
        <v>3.564698513719355E-6</v>
      </c>
      <c r="BI294" s="8">
        <v>0.14271642575114521</v>
      </c>
      <c r="BJ294" s="8">
        <v>1.1612941704259674</v>
      </c>
      <c r="BK294" s="8">
        <v>0.62055245266112902</v>
      </c>
      <c r="BL294" s="8">
        <v>0.62048412764032268</v>
      </c>
    </row>
    <row r="295" spans="1:64" x14ac:dyDescent="0.25">
      <c r="A295" s="7">
        <v>332911</v>
      </c>
      <c r="B295" s="7" t="s">
        <v>377</v>
      </c>
      <c r="C295" s="8">
        <f t="shared" si="72"/>
        <v>6.9581821852E-2</v>
      </c>
      <c r="D295" s="8">
        <f t="shared" si="73"/>
        <v>8.4563672985899993E-3</v>
      </c>
      <c r="E295" s="8">
        <f t="shared" si="74"/>
        <v>7.9424572828900003E-2</v>
      </c>
      <c r="F295" s="8">
        <f t="shared" si="75"/>
        <v>0.12351567126100001</v>
      </c>
      <c r="G295" s="8">
        <f t="shared" si="76"/>
        <v>2.2042638360800001E-2</v>
      </c>
      <c r="H295" s="8">
        <f t="shared" si="77"/>
        <v>9.6020842213699997E-2</v>
      </c>
      <c r="I295" s="8">
        <f t="shared" si="78"/>
        <v>8.8661731555500001E-2</v>
      </c>
      <c r="J295" s="8">
        <f t="shared" si="79"/>
        <v>1.23093053893E-2</v>
      </c>
      <c r="K295" s="8">
        <f t="shared" si="80"/>
        <v>4.8671038306200003E-2</v>
      </c>
      <c r="L295" s="8">
        <f t="shared" si="81"/>
        <v>7.9667594333299993E-2</v>
      </c>
      <c r="M295" s="8">
        <f t="shared" si="82"/>
        <v>1.04206574213E-2</v>
      </c>
      <c r="N295" s="8">
        <f t="shared" si="83"/>
        <v>0.14012077586900001</v>
      </c>
      <c r="O295" s="8">
        <f t="shared" si="84"/>
        <v>0.425660455858</v>
      </c>
      <c r="P295" s="8">
        <f t="shared" si="85"/>
        <v>2.70755067512E-6</v>
      </c>
      <c r="Q295" s="8">
        <f t="shared" si="86"/>
        <v>0.22095403678799999</v>
      </c>
      <c r="R295" s="8">
        <f t="shared" si="87"/>
        <v>1.15746276198</v>
      </c>
      <c r="S295" s="8">
        <f t="shared" si="88"/>
        <v>1.2415791518399999</v>
      </c>
      <c r="T295" s="8">
        <f t="shared" si="89"/>
        <v>1.1496420752500001</v>
      </c>
      <c r="W295" s="7">
        <v>332911</v>
      </c>
      <c r="X295" s="7" t="s">
        <v>377</v>
      </c>
      <c r="Y295" s="364">
        <v>6.9581821852E-2</v>
      </c>
      <c r="Z295" s="364">
        <v>8.4563672985899993E-3</v>
      </c>
      <c r="AA295" s="364">
        <v>7.9424572828900003E-2</v>
      </c>
      <c r="AB295" s="364">
        <v>0.12351567126100001</v>
      </c>
      <c r="AC295" s="364">
        <v>2.2042638360800001E-2</v>
      </c>
      <c r="AD295" s="364">
        <v>9.6020842213699997E-2</v>
      </c>
      <c r="AE295" s="364">
        <v>8.8661731555500001E-2</v>
      </c>
      <c r="AF295" s="364">
        <v>1.23093053893E-2</v>
      </c>
      <c r="AG295" s="364">
        <v>4.8671038306200003E-2</v>
      </c>
      <c r="AH295" s="364">
        <v>7.9667594333299993E-2</v>
      </c>
      <c r="AI295" s="364">
        <v>1.04206574213E-2</v>
      </c>
      <c r="AJ295" s="364">
        <v>0.14012077586900001</v>
      </c>
      <c r="AK295" s="364">
        <v>0.425660455858</v>
      </c>
      <c r="AL295" s="364">
        <v>2.70755067512E-6</v>
      </c>
      <c r="AM295" s="364">
        <v>0.22095403678799999</v>
      </c>
      <c r="AN295" s="364">
        <v>1.15746276198</v>
      </c>
      <c r="AO295" s="364">
        <v>1.2415791518399999</v>
      </c>
      <c r="AP295" s="364">
        <v>1.1496420752500001</v>
      </c>
      <c r="AS295" s="7">
        <v>332911</v>
      </c>
      <c r="AT295" s="7" t="s">
        <v>377</v>
      </c>
      <c r="AU295" s="8">
        <v>2.880131031111129E-2</v>
      </c>
      <c r="AV295" s="8">
        <v>7.3889543110611288E-3</v>
      </c>
      <c r="AW295" s="8">
        <v>4.8818048023835471E-2</v>
      </c>
      <c r="AX295" s="8">
        <v>4.7399249992620962E-2</v>
      </c>
      <c r="AY295" s="8">
        <v>1.7758574375954839E-2</v>
      </c>
      <c r="AZ295" s="8">
        <v>8.1880296974554817E-2</v>
      </c>
      <c r="BA295" s="8">
        <v>4.1991402386216119E-2</v>
      </c>
      <c r="BB295" s="8">
        <v>1.2254308792148389E-2</v>
      </c>
      <c r="BC295" s="8">
        <v>5.8883742483059671E-2</v>
      </c>
      <c r="BD295" s="8">
        <v>3.6372288499680647E-2</v>
      </c>
      <c r="BE295" s="8">
        <v>9.623899869483872E-3</v>
      </c>
      <c r="BF295" s="8">
        <v>7.4294735742767737E-2</v>
      </c>
      <c r="BG295" s="8">
        <v>0.1029836439702258</v>
      </c>
      <c r="BH295" s="8">
        <v>5.8277911058967732E-7</v>
      </c>
      <c r="BI295" s="8">
        <v>5.3458104487806461E-2</v>
      </c>
      <c r="BJ295" s="8">
        <v>1.085009925549516</v>
      </c>
      <c r="BK295" s="8">
        <v>0.38897521811725799</v>
      </c>
      <c r="BL295" s="8">
        <v>0.35506655043564517</v>
      </c>
    </row>
    <row r="296" spans="1:64" x14ac:dyDescent="0.25">
      <c r="A296" s="7">
        <v>332912</v>
      </c>
      <c r="B296" s="7" t="s">
        <v>378</v>
      </c>
      <c r="C296" s="8">
        <f t="shared" si="72"/>
        <v>2.2034334402748386E-2</v>
      </c>
      <c r="D296" s="8">
        <f t="shared" si="73"/>
        <v>6.0737715508677416E-3</v>
      </c>
      <c r="E296" s="8">
        <f t="shared" si="74"/>
        <v>3.9027518288532265E-2</v>
      </c>
      <c r="F296" s="8">
        <f t="shared" si="75"/>
        <v>3.5513103932709678E-2</v>
      </c>
      <c r="G296" s="8">
        <f t="shared" si="76"/>
        <v>1.4339838850904837E-2</v>
      </c>
      <c r="H296" s="8">
        <f t="shared" si="77"/>
        <v>6.7918860900822581E-2</v>
      </c>
      <c r="I296" s="8">
        <f t="shared" si="78"/>
        <v>3.2014032120822579E-2</v>
      </c>
      <c r="J296" s="8">
        <f t="shared" si="79"/>
        <v>1.0009182745924194E-2</v>
      </c>
      <c r="K296" s="8">
        <f t="shared" si="80"/>
        <v>4.7695352634758062E-2</v>
      </c>
      <c r="L296" s="8">
        <f t="shared" si="81"/>
        <v>2.7891693621677417E-2</v>
      </c>
      <c r="M296" s="8">
        <f t="shared" si="82"/>
        <v>7.9210107771516131E-3</v>
      </c>
      <c r="N296" s="8">
        <f t="shared" si="83"/>
        <v>5.9144947878338718E-2</v>
      </c>
      <c r="O296" s="8">
        <f t="shared" si="84"/>
        <v>6.866487276412904E-2</v>
      </c>
      <c r="P296" s="8">
        <f t="shared" si="85"/>
        <v>3.5875097768274196E-7</v>
      </c>
      <c r="Q296" s="8">
        <f t="shared" si="86"/>
        <v>3.6078583273419354E-2</v>
      </c>
      <c r="R296" s="8">
        <f t="shared" si="87"/>
        <v>1</v>
      </c>
      <c r="S296" s="8">
        <f t="shared" si="88"/>
        <v>0.27906051336161292</v>
      </c>
      <c r="T296" s="8">
        <f t="shared" si="89"/>
        <v>0.25100727717887095</v>
      </c>
      <c r="W296" s="7">
        <v>332912</v>
      </c>
      <c r="X296" s="7" t="s">
        <v>378</v>
      </c>
      <c r="Y296" s="364">
        <v>0</v>
      </c>
      <c r="Z296" s="364">
        <v>0</v>
      </c>
      <c r="AA296" s="364">
        <v>0</v>
      </c>
      <c r="AB296" s="364">
        <v>0</v>
      </c>
      <c r="AC296" s="364">
        <v>0</v>
      </c>
      <c r="AD296" s="364">
        <v>0</v>
      </c>
      <c r="AE296" s="364">
        <v>0</v>
      </c>
      <c r="AF296" s="364">
        <v>0</v>
      </c>
      <c r="AG296" s="364">
        <v>0</v>
      </c>
      <c r="AH296" s="364">
        <v>0</v>
      </c>
      <c r="AI296" s="364">
        <v>0</v>
      </c>
      <c r="AJ296" s="364">
        <v>0</v>
      </c>
      <c r="AK296" s="364">
        <v>0</v>
      </c>
      <c r="AL296" s="364">
        <v>0</v>
      </c>
      <c r="AM296" s="364">
        <v>0</v>
      </c>
      <c r="AN296" s="364">
        <v>1</v>
      </c>
      <c r="AO296" s="364">
        <v>0</v>
      </c>
      <c r="AP296" s="364">
        <v>0</v>
      </c>
      <c r="AS296" s="7">
        <v>332912</v>
      </c>
      <c r="AT296" s="7" t="s">
        <v>378</v>
      </c>
      <c r="AU296" s="8">
        <v>2.2034334402748386E-2</v>
      </c>
      <c r="AV296" s="8">
        <v>6.0737715508677416E-3</v>
      </c>
      <c r="AW296" s="8">
        <v>3.9027518288532265E-2</v>
      </c>
      <c r="AX296" s="8">
        <v>3.5513103932709678E-2</v>
      </c>
      <c r="AY296" s="8">
        <v>1.4339838850904837E-2</v>
      </c>
      <c r="AZ296" s="8">
        <v>6.7918860900822581E-2</v>
      </c>
      <c r="BA296" s="8">
        <v>3.2014032120822579E-2</v>
      </c>
      <c r="BB296" s="8">
        <v>1.0009182745924194E-2</v>
      </c>
      <c r="BC296" s="8">
        <v>4.7695352634758062E-2</v>
      </c>
      <c r="BD296" s="8">
        <v>2.7891693621677417E-2</v>
      </c>
      <c r="BE296" s="8">
        <v>7.9210107771516131E-3</v>
      </c>
      <c r="BF296" s="8">
        <v>5.9144947878338718E-2</v>
      </c>
      <c r="BG296" s="8">
        <v>6.866487276412904E-2</v>
      </c>
      <c r="BH296" s="8">
        <v>3.5875097768274196E-7</v>
      </c>
      <c r="BI296" s="8">
        <v>3.6078583273419354E-2</v>
      </c>
      <c r="BJ296" s="8">
        <v>1.0671372371451611</v>
      </c>
      <c r="BK296" s="8">
        <v>0.27906051336161292</v>
      </c>
      <c r="BL296" s="8">
        <v>0.25100727717887095</v>
      </c>
    </row>
    <row r="297" spans="1:64" x14ac:dyDescent="0.25">
      <c r="A297" s="7">
        <v>332913</v>
      </c>
      <c r="B297" s="7" t="s">
        <v>379</v>
      </c>
      <c r="C297" s="8">
        <f t="shared" si="72"/>
        <v>2.0727029819179035E-2</v>
      </c>
      <c r="D297" s="8">
        <f t="shared" si="73"/>
        <v>6.5605510549903226E-3</v>
      </c>
      <c r="E297" s="8">
        <f t="shared" si="74"/>
        <v>3.068524060770968E-2</v>
      </c>
      <c r="F297" s="8">
        <f t="shared" si="75"/>
        <v>3.5240905733596777E-2</v>
      </c>
      <c r="G297" s="8">
        <f t="shared" si="76"/>
        <v>1.6252557310183869E-2</v>
      </c>
      <c r="H297" s="8">
        <f t="shared" si="77"/>
        <v>5.7182272946451611E-2</v>
      </c>
      <c r="I297" s="8">
        <f t="shared" si="78"/>
        <v>3.9606071202467737E-2</v>
      </c>
      <c r="J297" s="8">
        <f t="shared" si="79"/>
        <v>1.4534410939025806E-2</v>
      </c>
      <c r="K297" s="8">
        <f t="shared" si="80"/>
        <v>5.2857091308000002E-2</v>
      </c>
      <c r="L297" s="8">
        <f t="shared" si="81"/>
        <v>2.7023228866693547E-2</v>
      </c>
      <c r="M297" s="8">
        <f t="shared" si="82"/>
        <v>9.1197183446516134E-3</v>
      </c>
      <c r="N297" s="8">
        <f t="shared" si="83"/>
        <v>5.4522634279209684E-2</v>
      </c>
      <c r="O297" s="8">
        <f t="shared" si="84"/>
        <v>4.7545051018709671E-2</v>
      </c>
      <c r="P297" s="8">
        <f t="shared" si="85"/>
        <v>2.6784507107258063E-7</v>
      </c>
      <c r="Q297" s="8">
        <f t="shared" si="86"/>
        <v>1.9145128592032257E-2</v>
      </c>
      <c r="R297" s="8">
        <f t="shared" si="87"/>
        <v>1</v>
      </c>
      <c r="S297" s="8">
        <f t="shared" si="88"/>
        <v>0.23770638115161288</v>
      </c>
      <c r="T297" s="8">
        <f t="shared" si="89"/>
        <v>0.23602983151403226</v>
      </c>
      <c r="W297" s="7">
        <v>332913</v>
      </c>
      <c r="X297" s="7" t="s">
        <v>379</v>
      </c>
      <c r="Y297" s="364">
        <v>0</v>
      </c>
      <c r="Z297" s="364">
        <v>0</v>
      </c>
      <c r="AA297" s="364">
        <v>0</v>
      </c>
      <c r="AB297" s="364">
        <v>0</v>
      </c>
      <c r="AC297" s="364">
        <v>0</v>
      </c>
      <c r="AD297" s="364">
        <v>0</v>
      </c>
      <c r="AE297" s="364">
        <v>0</v>
      </c>
      <c r="AF297" s="364">
        <v>0</v>
      </c>
      <c r="AG297" s="364">
        <v>0</v>
      </c>
      <c r="AH297" s="364">
        <v>0</v>
      </c>
      <c r="AI297" s="364">
        <v>0</v>
      </c>
      <c r="AJ297" s="364">
        <v>0</v>
      </c>
      <c r="AK297" s="364">
        <v>0</v>
      </c>
      <c r="AL297" s="364">
        <v>0</v>
      </c>
      <c r="AM297" s="364">
        <v>0</v>
      </c>
      <c r="AN297" s="364">
        <v>1</v>
      </c>
      <c r="AO297" s="364">
        <v>0</v>
      </c>
      <c r="AP297" s="364">
        <v>0</v>
      </c>
      <c r="AS297" s="7">
        <v>332913</v>
      </c>
      <c r="AT297" s="7" t="s">
        <v>379</v>
      </c>
      <c r="AU297" s="8">
        <v>2.0727029819179035E-2</v>
      </c>
      <c r="AV297" s="8">
        <v>6.5605510549903226E-3</v>
      </c>
      <c r="AW297" s="8">
        <v>3.068524060770968E-2</v>
      </c>
      <c r="AX297" s="8">
        <v>3.5240905733596777E-2</v>
      </c>
      <c r="AY297" s="8">
        <v>1.6252557310183869E-2</v>
      </c>
      <c r="AZ297" s="8">
        <v>5.7182272946451611E-2</v>
      </c>
      <c r="BA297" s="8">
        <v>3.9606071202467737E-2</v>
      </c>
      <c r="BB297" s="8">
        <v>1.4534410939025806E-2</v>
      </c>
      <c r="BC297" s="8">
        <v>5.2857091308000002E-2</v>
      </c>
      <c r="BD297" s="8">
        <v>2.7023228866693547E-2</v>
      </c>
      <c r="BE297" s="8">
        <v>9.1197183446516134E-3</v>
      </c>
      <c r="BF297" s="8">
        <v>5.4522634279209684E-2</v>
      </c>
      <c r="BG297" s="8">
        <v>4.7545051018709671E-2</v>
      </c>
      <c r="BH297" s="8">
        <v>2.6784507107258063E-7</v>
      </c>
      <c r="BI297" s="8">
        <v>1.9145128592032257E-2</v>
      </c>
      <c r="BJ297" s="8">
        <v>1.0579728214820967</v>
      </c>
      <c r="BK297" s="8">
        <v>0.23770638115161288</v>
      </c>
      <c r="BL297" s="8">
        <v>0.23602983151403226</v>
      </c>
    </row>
    <row r="298" spans="1:64" x14ac:dyDescent="0.25">
      <c r="A298" s="7">
        <v>332919</v>
      </c>
      <c r="B298" s="7" t="s">
        <v>380</v>
      </c>
      <c r="C298" s="8">
        <f t="shared" si="72"/>
        <v>1.084256754978387E-2</v>
      </c>
      <c r="D298" s="8">
        <f t="shared" si="73"/>
        <v>2.9681655506661291E-3</v>
      </c>
      <c r="E298" s="8">
        <f t="shared" si="74"/>
        <v>1.8334542169887096E-2</v>
      </c>
      <c r="F298" s="8">
        <f t="shared" si="75"/>
        <v>1.7350910880612903E-2</v>
      </c>
      <c r="G298" s="8">
        <f t="shared" si="76"/>
        <v>6.9535752276887099E-3</v>
      </c>
      <c r="H298" s="8">
        <f t="shared" si="77"/>
        <v>2.6882780918822579E-2</v>
      </c>
      <c r="I298" s="8">
        <f t="shared" si="78"/>
        <v>1.6004127418419355E-2</v>
      </c>
      <c r="J298" s="8">
        <f t="shared" si="79"/>
        <v>4.9718833634080648E-3</v>
      </c>
      <c r="K298" s="8">
        <f t="shared" si="80"/>
        <v>2.1509797375290327E-2</v>
      </c>
      <c r="L298" s="8">
        <f t="shared" si="81"/>
        <v>1.3836062275241935E-2</v>
      </c>
      <c r="M298" s="8">
        <f t="shared" si="82"/>
        <v>3.8808043270790321E-3</v>
      </c>
      <c r="N298" s="8">
        <f t="shared" si="83"/>
        <v>2.8157209969338706E-2</v>
      </c>
      <c r="O298" s="8">
        <f t="shared" si="84"/>
        <v>3.4320680805677427E-2</v>
      </c>
      <c r="P298" s="8">
        <f t="shared" si="85"/>
        <v>1.688006779762903E-7</v>
      </c>
      <c r="Q298" s="8">
        <f t="shared" si="86"/>
        <v>1.7804445688774193E-2</v>
      </c>
      <c r="R298" s="8">
        <f t="shared" si="87"/>
        <v>1</v>
      </c>
      <c r="S298" s="8">
        <f t="shared" si="88"/>
        <v>0.13183242831741934</v>
      </c>
      <c r="T298" s="8">
        <f t="shared" si="89"/>
        <v>0.12313096944758065</v>
      </c>
      <c r="W298" s="7">
        <v>332919</v>
      </c>
      <c r="X298" s="7" t="s">
        <v>380</v>
      </c>
      <c r="Y298" s="364">
        <v>0</v>
      </c>
      <c r="Z298" s="364">
        <v>0</v>
      </c>
      <c r="AA298" s="364">
        <v>0</v>
      </c>
      <c r="AB298" s="364">
        <v>0</v>
      </c>
      <c r="AC298" s="364">
        <v>0</v>
      </c>
      <c r="AD298" s="364">
        <v>0</v>
      </c>
      <c r="AE298" s="364">
        <v>0</v>
      </c>
      <c r="AF298" s="364">
        <v>0</v>
      </c>
      <c r="AG298" s="364">
        <v>0</v>
      </c>
      <c r="AH298" s="364">
        <v>0</v>
      </c>
      <c r="AI298" s="364">
        <v>0</v>
      </c>
      <c r="AJ298" s="364">
        <v>0</v>
      </c>
      <c r="AK298" s="364">
        <v>0</v>
      </c>
      <c r="AL298" s="364">
        <v>0</v>
      </c>
      <c r="AM298" s="364">
        <v>0</v>
      </c>
      <c r="AN298" s="364">
        <v>1</v>
      </c>
      <c r="AO298" s="364">
        <v>0</v>
      </c>
      <c r="AP298" s="364">
        <v>0</v>
      </c>
      <c r="AS298" s="7">
        <v>332919</v>
      </c>
      <c r="AT298" s="7" t="s">
        <v>380</v>
      </c>
      <c r="AU298" s="8">
        <v>1.084256754978387E-2</v>
      </c>
      <c r="AV298" s="8">
        <v>2.9681655506661291E-3</v>
      </c>
      <c r="AW298" s="8">
        <v>1.8334542169887096E-2</v>
      </c>
      <c r="AX298" s="8">
        <v>1.7350910880612903E-2</v>
      </c>
      <c r="AY298" s="8">
        <v>6.9535752276887099E-3</v>
      </c>
      <c r="AZ298" s="8">
        <v>2.6882780918822579E-2</v>
      </c>
      <c r="BA298" s="8">
        <v>1.6004127418419355E-2</v>
      </c>
      <c r="BB298" s="8">
        <v>4.9718833634080648E-3</v>
      </c>
      <c r="BC298" s="8">
        <v>2.1509797375290327E-2</v>
      </c>
      <c r="BD298" s="8">
        <v>1.3836062275241935E-2</v>
      </c>
      <c r="BE298" s="8">
        <v>3.8808043270790321E-3</v>
      </c>
      <c r="BF298" s="8">
        <v>2.8157209969338706E-2</v>
      </c>
      <c r="BG298" s="8">
        <v>3.4320680805677427E-2</v>
      </c>
      <c r="BH298" s="8">
        <v>1.688006779762903E-7</v>
      </c>
      <c r="BI298" s="8">
        <v>1.7804445688774193E-2</v>
      </c>
      <c r="BJ298" s="8">
        <v>1.0321452752703226</v>
      </c>
      <c r="BK298" s="8">
        <v>0.13183242831741934</v>
      </c>
      <c r="BL298" s="8">
        <v>0.12313096944758065</v>
      </c>
    </row>
    <row r="299" spans="1:64" x14ac:dyDescent="0.25">
      <c r="A299" s="7">
        <v>332991</v>
      </c>
      <c r="B299" s="7" t="s">
        <v>381</v>
      </c>
      <c r="C299" s="8">
        <f t="shared" si="72"/>
        <v>2.305096199780645E-2</v>
      </c>
      <c r="D299" s="8">
        <f t="shared" si="73"/>
        <v>4.7985846467048388E-3</v>
      </c>
      <c r="E299" s="8">
        <f t="shared" si="74"/>
        <v>3.6179617612711296E-2</v>
      </c>
      <c r="F299" s="8">
        <f t="shared" si="75"/>
        <v>2.6061160426067747E-2</v>
      </c>
      <c r="G299" s="8">
        <f t="shared" si="76"/>
        <v>7.5620928918370967E-3</v>
      </c>
      <c r="H299" s="8">
        <f t="shared" si="77"/>
        <v>4.377621045919354E-2</v>
      </c>
      <c r="I299" s="8">
        <f t="shared" si="78"/>
        <v>2.4229939697032261E-2</v>
      </c>
      <c r="J299" s="8">
        <f t="shared" si="79"/>
        <v>5.6305013641419367E-3</v>
      </c>
      <c r="K299" s="8">
        <f t="shared" si="80"/>
        <v>3.1780937758562902E-2</v>
      </c>
      <c r="L299" s="8">
        <f t="shared" si="81"/>
        <v>2.5033162963709679E-2</v>
      </c>
      <c r="M299" s="8">
        <f t="shared" si="82"/>
        <v>5.3441895638112911E-3</v>
      </c>
      <c r="N299" s="8">
        <f t="shared" si="83"/>
        <v>4.7676794063717734E-2</v>
      </c>
      <c r="O299" s="8">
        <f t="shared" si="84"/>
        <v>8.7559280220677438E-2</v>
      </c>
      <c r="P299" s="8">
        <f t="shared" si="85"/>
        <v>6.5553073321806462E-7</v>
      </c>
      <c r="Q299" s="8">
        <f t="shared" si="86"/>
        <v>5.3718540969145162E-2</v>
      </c>
      <c r="R299" s="8">
        <f t="shared" si="87"/>
        <v>1</v>
      </c>
      <c r="S299" s="8">
        <f t="shared" si="88"/>
        <v>0.25481881861596772</v>
      </c>
      <c r="T299" s="8">
        <f t="shared" si="89"/>
        <v>0.23906073365838709</v>
      </c>
      <c r="W299" s="7">
        <v>332991</v>
      </c>
      <c r="X299" s="7" t="s">
        <v>381</v>
      </c>
      <c r="Y299" s="364">
        <v>0</v>
      </c>
      <c r="Z299" s="364">
        <v>0</v>
      </c>
      <c r="AA299" s="364">
        <v>0</v>
      </c>
      <c r="AB299" s="364">
        <v>0</v>
      </c>
      <c r="AC299" s="364">
        <v>0</v>
      </c>
      <c r="AD299" s="364">
        <v>0</v>
      </c>
      <c r="AE299" s="364">
        <v>0</v>
      </c>
      <c r="AF299" s="364">
        <v>0</v>
      </c>
      <c r="AG299" s="364">
        <v>0</v>
      </c>
      <c r="AH299" s="364">
        <v>0</v>
      </c>
      <c r="AI299" s="364">
        <v>0</v>
      </c>
      <c r="AJ299" s="364">
        <v>0</v>
      </c>
      <c r="AK299" s="364">
        <v>0</v>
      </c>
      <c r="AL299" s="364">
        <v>0</v>
      </c>
      <c r="AM299" s="364">
        <v>0</v>
      </c>
      <c r="AN299" s="364">
        <v>1</v>
      </c>
      <c r="AO299" s="364">
        <v>0</v>
      </c>
      <c r="AP299" s="364">
        <v>0</v>
      </c>
      <c r="AS299" s="7">
        <v>332991</v>
      </c>
      <c r="AT299" s="7" t="s">
        <v>381</v>
      </c>
      <c r="AU299" s="8">
        <v>2.305096199780645E-2</v>
      </c>
      <c r="AV299" s="8">
        <v>4.7985846467048388E-3</v>
      </c>
      <c r="AW299" s="8">
        <v>3.6179617612711296E-2</v>
      </c>
      <c r="AX299" s="8">
        <v>2.6061160426067747E-2</v>
      </c>
      <c r="AY299" s="8">
        <v>7.5620928918370967E-3</v>
      </c>
      <c r="AZ299" s="8">
        <v>4.377621045919354E-2</v>
      </c>
      <c r="BA299" s="8">
        <v>2.4229939697032261E-2</v>
      </c>
      <c r="BB299" s="8">
        <v>5.6305013641419367E-3</v>
      </c>
      <c r="BC299" s="8">
        <v>3.1780937758562902E-2</v>
      </c>
      <c r="BD299" s="8">
        <v>2.5033162963709679E-2</v>
      </c>
      <c r="BE299" s="8">
        <v>5.3441895638112911E-3</v>
      </c>
      <c r="BF299" s="8">
        <v>4.7676794063717734E-2</v>
      </c>
      <c r="BG299" s="8">
        <v>8.7559280220677438E-2</v>
      </c>
      <c r="BH299" s="8">
        <v>6.5553073321806462E-7</v>
      </c>
      <c r="BI299" s="8">
        <v>5.3718540969145162E-2</v>
      </c>
      <c r="BJ299" s="8">
        <v>1.0640291642572581</v>
      </c>
      <c r="BK299" s="8">
        <v>0.25481881861596772</v>
      </c>
      <c r="BL299" s="8">
        <v>0.23906073365838709</v>
      </c>
    </row>
    <row r="300" spans="1:64" x14ac:dyDescent="0.25">
      <c r="A300" s="7">
        <v>332992</v>
      </c>
      <c r="B300" s="7" t="s">
        <v>382</v>
      </c>
      <c r="C300" s="8">
        <f t="shared" si="72"/>
        <v>3.5682630686225806E-3</v>
      </c>
      <c r="D300" s="8">
        <f t="shared" si="73"/>
        <v>1.0275932327935484E-3</v>
      </c>
      <c r="E300" s="8">
        <f t="shared" si="74"/>
        <v>9.3859954332903214E-3</v>
      </c>
      <c r="F300" s="8">
        <f t="shared" si="75"/>
        <v>2.6414873765177424E-3</v>
      </c>
      <c r="G300" s="8">
        <f t="shared" si="76"/>
        <v>1.0130856531451612E-3</v>
      </c>
      <c r="H300" s="8">
        <f t="shared" si="77"/>
        <v>6.4148416594193552E-3</v>
      </c>
      <c r="I300" s="8">
        <f t="shared" si="78"/>
        <v>4.8799246846774188E-3</v>
      </c>
      <c r="J300" s="8">
        <f t="shared" si="79"/>
        <v>1.5694465081903227E-3</v>
      </c>
      <c r="K300" s="8">
        <f t="shared" si="80"/>
        <v>1.0512500277032258E-2</v>
      </c>
      <c r="L300" s="8">
        <f t="shared" si="81"/>
        <v>3.796281291E-3</v>
      </c>
      <c r="M300" s="8">
        <f t="shared" si="82"/>
        <v>1.1139237220435482E-3</v>
      </c>
      <c r="N300" s="8">
        <f t="shared" si="83"/>
        <v>1.1519440014193548E-2</v>
      </c>
      <c r="O300" s="8">
        <f t="shared" si="84"/>
        <v>1.6589698686774193E-2</v>
      </c>
      <c r="P300" s="8">
        <f t="shared" si="85"/>
        <v>1.8365076397532257E-7</v>
      </c>
      <c r="Q300" s="8">
        <f t="shared" si="86"/>
        <v>7.9598135924193545E-3</v>
      </c>
      <c r="R300" s="8">
        <f t="shared" si="87"/>
        <v>1</v>
      </c>
      <c r="S300" s="8">
        <f t="shared" si="88"/>
        <v>4.2327479205161292E-2</v>
      </c>
      <c r="T300" s="8">
        <f t="shared" si="89"/>
        <v>4.9219935986129032E-2</v>
      </c>
      <c r="W300" s="7">
        <v>332992</v>
      </c>
      <c r="X300" s="7" t="s">
        <v>382</v>
      </c>
      <c r="Y300" s="364">
        <v>0</v>
      </c>
      <c r="Z300" s="364">
        <v>0</v>
      </c>
      <c r="AA300" s="364">
        <v>0</v>
      </c>
      <c r="AB300" s="364">
        <v>0</v>
      </c>
      <c r="AC300" s="364">
        <v>0</v>
      </c>
      <c r="AD300" s="364">
        <v>0</v>
      </c>
      <c r="AE300" s="364">
        <v>0</v>
      </c>
      <c r="AF300" s="364">
        <v>0</v>
      </c>
      <c r="AG300" s="364">
        <v>0</v>
      </c>
      <c r="AH300" s="364">
        <v>0</v>
      </c>
      <c r="AI300" s="364">
        <v>0</v>
      </c>
      <c r="AJ300" s="364">
        <v>0</v>
      </c>
      <c r="AK300" s="364">
        <v>0</v>
      </c>
      <c r="AL300" s="364">
        <v>0</v>
      </c>
      <c r="AM300" s="364">
        <v>0</v>
      </c>
      <c r="AN300" s="364">
        <v>1</v>
      </c>
      <c r="AO300" s="364">
        <v>0</v>
      </c>
      <c r="AP300" s="364">
        <v>0</v>
      </c>
      <c r="AS300" s="7">
        <v>332992</v>
      </c>
      <c r="AT300" s="7" t="s">
        <v>382</v>
      </c>
      <c r="AU300" s="8">
        <v>3.5682630686225806E-3</v>
      </c>
      <c r="AV300" s="8">
        <v>1.0275932327935484E-3</v>
      </c>
      <c r="AW300" s="8">
        <v>9.3859954332903214E-3</v>
      </c>
      <c r="AX300" s="8">
        <v>2.6414873765177424E-3</v>
      </c>
      <c r="AY300" s="8">
        <v>1.0130856531451612E-3</v>
      </c>
      <c r="AZ300" s="8">
        <v>6.4148416594193552E-3</v>
      </c>
      <c r="BA300" s="8">
        <v>4.8799246846774188E-3</v>
      </c>
      <c r="BB300" s="8">
        <v>1.5694465081903227E-3</v>
      </c>
      <c r="BC300" s="8">
        <v>1.0512500277032258E-2</v>
      </c>
      <c r="BD300" s="8">
        <v>3.796281291E-3</v>
      </c>
      <c r="BE300" s="8">
        <v>1.1139237220435482E-3</v>
      </c>
      <c r="BF300" s="8">
        <v>1.1519440014193548E-2</v>
      </c>
      <c r="BG300" s="8">
        <v>1.6589698686774193E-2</v>
      </c>
      <c r="BH300" s="8">
        <v>1.8365076397532257E-7</v>
      </c>
      <c r="BI300" s="8">
        <v>7.9598135924193545E-3</v>
      </c>
      <c r="BJ300" s="8">
        <v>1.0139818517346775</v>
      </c>
      <c r="BK300" s="8">
        <v>4.2327479205161292E-2</v>
      </c>
      <c r="BL300" s="8">
        <v>4.9219935986129032E-2</v>
      </c>
    </row>
    <row r="301" spans="1:64" x14ac:dyDescent="0.25">
      <c r="A301" s="7">
        <v>332993</v>
      </c>
      <c r="B301" s="7" t="s">
        <v>383</v>
      </c>
      <c r="C301" s="8">
        <f t="shared" si="72"/>
        <v>0</v>
      </c>
      <c r="D301" s="8">
        <f t="shared" si="73"/>
        <v>0</v>
      </c>
      <c r="E301" s="8">
        <f t="shared" si="74"/>
        <v>0</v>
      </c>
      <c r="F301" s="8">
        <f t="shared" si="75"/>
        <v>0</v>
      </c>
      <c r="G301" s="8">
        <f t="shared" si="76"/>
        <v>0</v>
      </c>
      <c r="H301" s="8">
        <f t="shared" si="77"/>
        <v>0</v>
      </c>
      <c r="I301" s="8">
        <f t="shared" si="78"/>
        <v>0</v>
      </c>
      <c r="J301" s="8">
        <f t="shared" si="79"/>
        <v>0</v>
      </c>
      <c r="K301" s="8">
        <f t="shared" si="80"/>
        <v>0</v>
      </c>
      <c r="L301" s="8">
        <f t="shared" si="81"/>
        <v>0</v>
      </c>
      <c r="M301" s="8">
        <f t="shared" si="82"/>
        <v>0</v>
      </c>
      <c r="N301" s="8">
        <f t="shared" si="83"/>
        <v>0</v>
      </c>
      <c r="O301" s="8">
        <f t="shared" si="84"/>
        <v>0</v>
      </c>
      <c r="P301" s="8">
        <f t="shared" si="85"/>
        <v>0</v>
      </c>
      <c r="Q301" s="8">
        <f t="shared" si="86"/>
        <v>0</v>
      </c>
      <c r="R301" s="8">
        <f t="shared" si="87"/>
        <v>1</v>
      </c>
      <c r="S301" s="8">
        <f t="shared" si="88"/>
        <v>0</v>
      </c>
      <c r="T301" s="8">
        <f t="shared" si="89"/>
        <v>0</v>
      </c>
      <c r="W301" s="7">
        <v>332993</v>
      </c>
      <c r="X301" s="7" t="s">
        <v>383</v>
      </c>
      <c r="Y301" s="364">
        <v>0</v>
      </c>
      <c r="Z301" s="364">
        <v>0</v>
      </c>
      <c r="AA301" s="364">
        <v>0</v>
      </c>
      <c r="AB301" s="364">
        <v>0</v>
      </c>
      <c r="AC301" s="364">
        <v>0</v>
      </c>
      <c r="AD301" s="364">
        <v>0</v>
      </c>
      <c r="AE301" s="364">
        <v>0</v>
      </c>
      <c r="AF301" s="364">
        <v>0</v>
      </c>
      <c r="AG301" s="364">
        <v>0</v>
      </c>
      <c r="AH301" s="364">
        <v>0</v>
      </c>
      <c r="AI301" s="364">
        <v>0</v>
      </c>
      <c r="AJ301" s="364">
        <v>0</v>
      </c>
      <c r="AK301" s="364">
        <v>0</v>
      </c>
      <c r="AL301" s="364">
        <v>0</v>
      </c>
      <c r="AM301" s="364">
        <v>0</v>
      </c>
      <c r="AN301" s="364">
        <v>1</v>
      </c>
      <c r="AO301" s="364">
        <v>0</v>
      </c>
      <c r="AP301" s="364">
        <v>0</v>
      </c>
      <c r="AS301" s="7">
        <v>332993</v>
      </c>
      <c r="AT301" s="7" t="s">
        <v>383</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1</v>
      </c>
      <c r="BK301" s="8">
        <v>0</v>
      </c>
      <c r="BL301" s="8">
        <v>0</v>
      </c>
    </row>
    <row r="302" spans="1:64" x14ac:dyDescent="0.25">
      <c r="A302" s="7">
        <v>332994</v>
      </c>
      <c r="B302" s="7" t="s">
        <v>384</v>
      </c>
      <c r="C302" s="8">
        <f t="shared" si="72"/>
        <v>2.538416163593064E-2</v>
      </c>
      <c r="D302" s="8">
        <f t="shared" si="73"/>
        <v>6.9824459571838715E-3</v>
      </c>
      <c r="E302" s="8">
        <f t="shared" si="74"/>
        <v>6.0813303967E-2</v>
      </c>
      <c r="F302" s="8">
        <f t="shared" si="75"/>
        <v>2.813637410385323E-2</v>
      </c>
      <c r="G302" s="8">
        <f t="shared" si="76"/>
        <v>9.9863951170101606E-3</v>
      </c>
      <c r="H302" s="8">
        <f t="shared" si="77"/>
        <v>6.4781821077859666E-2</v>
      </c>
      <c r="I302" s="8">
        <f t="shared" si="78"/>
        <v>3.3791408446353227E-2</v>
      </c>
      <c r="J302" s="8">
        <f t="shared" si="79"/>
        <v>1.0083761443858065E-2</v>
      </c>
      <c r="K302" s="8">
        <f t="shared" si="80"/>
        <v>6.6195187571338715E-2</v>
      </c>
      <c r="L302" s="8">
        <f t="shared" si="81"/>
        <v>2.6370074088217742E-2</v>
      </c>
      <c r="M302" s="8">
        <f t="shared" si="82"/>
        <v>7.3768000867725815E-3</v>
      </c>
      <c r="N302" s="8">
        <f t="shared" si="83"/>
        <v>7.4938705422661275E-2</v>
      </c>
      <c r="O302" s="8">
        <f t="shared" si="84"/>
        <v>0.12440226042064521</v>
      </c>
      <c r="P302" s="8">
        <f t="shared" si="85"/>
        <v>1.1553454292614515E-6</v>
      </c>
      <c r="Q302" s="8">
        <f t="shared" si="86"/>
        <v>5.9475432006548389E-2</v>
      </c>
      <c r="R302" s="8">
        <f t="shared" si="87"/>
        <v>1</v>
      </c>
      <c r="S302" s="8">
        <f t="shared" si="88"/>
        <v>0.34483846126645162</v>
      </c>
      <c r="T302" s="8">
        <f t="shared" si="89"/>
        <v>0.35200584133241936</v>
      </c>
      <c r="W302" s="7">
        <v>332994</v>
      </c>
      <c r="X302" s="7" t="s">
        <v>384</v>
      </c>
      <c r="Y302" s="364">
        <v>0</v>
      </c>
      <c r="Z302" s="364">
        <v>0</v>
      </c>
      <c r="AA302" s="364">
        <v>0</v>
      </c>
      <c r="AB302" s="364">
        <v>0</v>
      </c>
      <c r="AC302" s="364">
        <v>0</v>
      </c>
      <c r="AD302" s="364">
        <v>0</v>
      </c>
      <c r="AE302" s="364">
        <v>0</v>
      </c>
      <c r="AF302" s="364">
        <v>0</v>
      </c>
      <c r="AG302" s="364">
        <v>0</v>
      </c>
      <c r="AH302" s="364">
        <v>0</v>
      </c>
      <c r="AI302" s="364">
        <v>0</v>
      </c>
      <c r="AJ302" s="364">
        <v>0</v>
      </c>
      <c r="AK302" s="364">
        <v>0</v>
      </c>
      <c r="AL302" s="364">
        <v>0</v>
      </c>
      <c r="AM302" s="364">
        <v>0</v>
      </c>
      <c r="AN302" s="364">
        <v>1</v>
      </c>
      <c r="AO302" s="364">
        <v>0</v>
      </c>
      <c r="AP302" s="364">
        <v>0</v>
      </c>
      <c r="AS302" s="7">
        <v>332994</v>
      </c>
      <c r="AT302" s="7" t="s">
        <v>384</v>
      </c>
      <c r="AU302" s="8">
        <v>2.538416163593064E-2</v>
      </c>
      <c r="AV302" s="8">
        <v>6.9824459571838715E-3</v>
      </c>
      <c r="AW302" s="8">
        <v>6.0813303967E-2</v>
      </c>
      <c r="AX302" s="8">
        <v>2.813637410385323E-2</v>
      </c>
      <c r="AY302" s="8">
        <v>9.9863951170101606E-3</v>
      </c>
      <c r="AZ302" s="8">
        <v>6.4781821077859666E-2</v>
      </c>
      <c r="BA302" s="8">
        <v>3.3791408446353227E-2</v>
      </c>
      <c r="BB302" s="8">
        <v>1.0083761443858065E-2</v>
      </c>
      <c r="BC302" s="8">
        <v>6.6195187571338715E-2</v>
      </c>
      <c r="BD302" s="8">
        <v>2.6370074088217742E-2</v>
      </c>
      <c r="BE302" s="8">
        <v>7.3768000867725815E-3</v>
      </c>
      <c r="BF302" s="8">
        <v>7.4938705422661275E-2</v>
      </c>
      <c r="BG302" s="8">
        <v>0.12440226042064521</v>
      </c>
      <c r="BH302" s="8">
        <v>1.1553454292614515E-6</v>
      </c>
      <c r="BI302" s="8">
        <v>5.9475432006548389E-2</v>
      </c>
      <c r="BJ302" s="8">
        <v>1.0931815244632259</v>
      </c>
      <c r="BK302" s="8">
        <v>0.34483846126645162</v>
      </c>
      <c r="BL302" s="8">
        <v>0.35200584133241936</v>
      </c>
    </row>
    <row r="303" spans="1:64" x14ac:dyDescent="0.25">
      <c r="A303" s="7">
        <v>332996</v>
      </c>
      <c r="B303" s="7" t="s">
        <v>385</v>
      </c>
      <c r="C303" s="8">
        <f t="shared" si="72"/>
        <v>3.0690325157683874E-2</v>
      </c>
      <c r="D303" s="8">
        <f t="shared" si="73"/>
        <v>7.7034064880233876E-3</v>
      </c>
      <c r="E303" s="8">
        <f t="shared" si="74"/>
        <v>5.6415188188596768E-2</v>
      </c>
      <c r="F303" s="8">
        <f t="shared" si="75"/>
        <v>3.1112368015420971E-2</v>
      </c>
      <c r="G303" s="8">
        <f t="shared" si="76"/>
        <v>1.070129635761129E-2</v>
      </c>
      <c r="H303" s="8">
        <f t="shared" si="77"/>
        <v>6.4961959948496781E-2</v>
      </c>
      <c r="I303" s="8">
        <f t="shared" si="78"/>
        <v>2.6736434278419353E-2</v>
      </c>
      <c r="J303" s="8">
        <f t="shared" si="79"/>
        <v>7.6493786899583874E-3</v>
      </c>
      <c r="K303" s="8">
        <f t="shared" si="80"/>
        <v>4.6529608724151607E-2</v>
      </c>
      <c r="L303" s="8">
        <f t="shared" si="81"/>
        <v>3.042608610036935E-2</v>
      </c>
      <c r="M303" s="8">
        <f t="shared" si="82"/>
        <v>8.3035831173330649E-3</v>
      </c>
      <c r="N303" s="8">
        <f t="shared" si="83"/>
        <v>7.1291324434935466E-2</v>
      </c>
      <c r="O303" s="8">
        <f t="shared" si="84"/>
        <v>0.13677567470701607</v>
      </c>
      <c r="P303" s="8">
        <f t="shared" si="85"/>
        <v>1.0679474117898386E-6</v>
      </c>
      <c r="Q303" s="8">
        <f t="shared" si="86"/>
        <v>9.6426527242822593E-2</v>
      </c>
      <c r="R303" s="8">
        <f t="shared" si="87"/>
        <v>1</v>
      </c>
      <c r="S303" s="8">
        <f t="shared" si="88"/>
        <v>0.38096755980532254</v>
      </c>
      <c r="T303" s="8">
        <f t="shared" si="89"/>
        <v>0.35510897007983866</v>
      </c>
      <c r="W303" s="7">
        <v>332996</v>
      </c>
      <c r="X303" s="7" t="s">
        <v>385</v>
      </c>
      <c r="Y303" s="364">
        <v>0</v>
      </c>
      <c r="Z303" s="364">
        <v>0</v>
      </c>
      <c r="AA303" s="364">
        <v>0</v>
      </c>
      <c r="AB303" s="364">
        <v>0</v>
      </c>
      <c r="AC303" s="364">
        <v>0</v>
      </c>
      <c r="AD303" s="364">
        <v>0</v>
      </c>
      <c r="AE303" s="364">
        <v>0</v>
      </c>
      <c r="AF303" s="364">
        <v>0</v>
      </c>
      <c r="AG303" s="364">
        <v>0</v>
      </c>
      <c r="AH303" s="364">
        <v>0</v>
      </c>
      <c r="AI303" s="364">
        <v>0</v>
      </c>
      <c r="AJ303" s="364">
        <v>0</v>
      </c>
      <c r="AK303" s="364">
        <v>0</v>
      </c>
      <c r="AL303" s="364">
        <v>0</v>
      </c>
      <c r="AM303" s="364">
        <v>0</v>
      </c>
      <c r="AN303" s="364">
        <v>1</v>
      </c>
      <c r="AO303" s="364">
        <v>0</v>
      </c>
      <c r="AP303" s="364">
        <v>0</v>
      </c>
      <c r="AS303" s="7">
        <v>332996</v>
      </c>
      <c r="AT303" s="7" t="s">
        <v>385</v>
      </c>
      <c r="AU303" s="8">
        <v>3.0690325157683874E-2</v>
      </c>
      <c r="AV303" s="8">
        <v>7.7034064880233876E-3</v>
      </c>
      <c r="AW303" s="8">
        <v>5.6415188188596768E-2</v>
      </c>
      <c r="AX303" s="8">
        <v>3.1112368015420971E-2</v>
      </c>
      <c r="AY303" s="8">
        <v>1.070129635761129E-2</v>
      </c>
      <c r="AZ303" s="8">
        <v>6.4961959948496781E-2</v>
      </c>
      <c r="BA303" s="8">
        <v>2.6736434278419353E-2</v>
      </c>
      <c r="BB303" s="8">
        <v>7.6493786899583874E-3</v>
      </c>
      <c r="BC303" s="8">
        <v>4.6529608724151607E-2</v>
      </c>
      <c r="BD303" s="8">
        <v>3.042608610036935E-2</v>
      </c>
      <c r="BE303" s="8">
        <v>8.3035831173330649E-3</v>
      </c>
      <c r="BF303" s="8">
        <v>7.1291324434935466E-2</v>
      </c>
      <c r="BG303" s="8">
        <v>0.13677567470701607</v>
      </c>
      <c r="BH303" s="8">
        <v>1.0679474117898386E-6</v>
      </c>
      <c r="BI303" s="8">
        <v>9.6426527242822593E-2</v>
      </c>
      <c r="BJ303" s="8">
        <v>1.0948089198343547</v>
      </c>
      <c r="BK303" s="8">
        <v>0.38096755980532254</v>
      </c>
      <c r="BL303" s="8">
        <v>0.35510897007983866</v>
      </c>
    </row>
    <row r="304" spans="1:64" x14ac:dyDescent="0.25">
      <c r="A304" s="7">
        <v>332999</v>
      </c>
      <c r="B304" s="7" t="s">
        <v>386</v>
      </c>
      <c r="C304" s="8">
        <f t="shared" si="72"/>
        <v>6.2810670722199993E-2</v>
      </c>
      <c r="D304" s="8">
        <f t="shared" si="73"/>
        <v>8.4140316572399992E-3</v>
      </c>
      <c r="E304" s="8">
        <f t="shared" si="74"/>
        <v>6.0457060498200002E-2</v>
      </c>
      <c r="F304" s="8">
        <f t="shared" si="75"/>
        <v>4.6959398837200003E-2</v>
      </c>
      <c r="G304" s="8">
        <f t="shared" si="76"/>
        <v>9.1363076131200007E-3</v>
      </c>
      <c r="H304" s="8">
        <f t="shared" si="77"/>
        <v>4.8044669054800003E-2</v>
      </c>
      <c r="I304" s="8">
        <f t="shared" si="78"/>
        <v>5.0721615084500002E-2</v>
      </c>
      <c r="J304" s="8">
        <f t="shared" si="79"/>
        <v>7.5180252388E-3</v>
      </c>
      <c r="K304" s="8">
        <f t="shared" si="80"/>
        <v>3.6233188567099998E-2</v>
      </c>
      <c r="L304" s="8">
        <f t="shared" si="81"/>
        <v>6.6833308957900003E-2</v>
      </c>
      <c r="M304" s="8">
        <f t="shared" si="82"/>
        <v>9.5718397972099998E-3</v>
      </c>
      <c r="N304" s="8">
        <f t="shared" si="83"/>
        <v>8.9371381830699995E-2</v>
      </c>
      <c r="O304" s="8">
        <f t="shared" si="84"/>
        <v>0.45627823663299999</v>
      </c>
      <c r="P304" s="8">
        <f t="shared" si="85"/>
        <v>6.8092050297300004E-6</v>
      </c>
      <c r="Q304" s="8">
        <f t="shared" si="86"/>
        <v>0.36105536472700001</v>
      </c>
      <c r="R304" s="8">
        <f t="shared" si="87"/>
        <v>1.13168176288</v>
      </c>
      <c r="S304" s="8">
        <f t="shared" si="88"/>
        <v>1.1041403755100001</v>
      </c>
      <c r="T304" s="8">
        <f t="shared" si="89"/>
        <v>1.0944728288900001</v>
      </c>
      <c r="W304" s="7">
        <v>332999</v>
      </c>
      <c r="X304" s="7" t="s">
        <v>386</v>
      </c>
      <c r="Y304" s="364">
        <v>6.2810670722199993E-2</v>
      </c>
      <c r="Z304" s="364">
        <v>8.4140316572399992E-3</v>
      </c>
      <c r="AA304" s="364">
        <v>6.0457060498200002E-2</v>
      </c>
      <c r="AB304" s="364">
        <v>4.6959398837200003E-2</v>
      </c>
      <c r="AC304" s="364">
        <v>9.1363076131200007E-3</v>
      </c>
      <c r="AD304" s="364">
        <v>4.8044669054800003E-2</v>
      </c>
      <c r="AE304" s="364">
        <v>5.0721615084500002E-2</v>
      </c>
      <c r="AF304" s="364">
        <v>7.5180252388E-3</v>
      </c>
      <c r="AG304" s="364">
        <v>3.6233188567099998E-2</v>
      </c>
      <c r="AH304" s="364">
        <v>6.6833308957900003E-2</v>
      </c>
      <c r="AI304" s="364">
        <v>9.5718397972099998E-3</v>
      </c>
      <c r="AJ304" s="364">
        <v>8.9371381830699995E-2</v>
      </c>
      <c r="AK304" s="364">
        <v>0.45627823663299999</v>
      </c>
      <c r="AL304" s="364">
        <v>6.8092050297300004E-6</v>
      </c>
      <c r="AM304" s="364">
        <v>0.36105536472700001</v>
      </c>
      <c r="AN304" s="364">
        <v>1.13168176288</v>
      </c>
      <c r="AO304" s="364">
        <v>1.1041403755100001</v>
      </c>
      <c r="AP304" s="364">
        <v>1.0944728288900001</v>
      </c>
      <c r="AS304" s="7">
        <v>332999</v>
      </c>
      <c r="AT304" s="7" t="s">
        <v>386</v>
      </c>
      <c r="AU304" s="8">
        <v>7.7532751749425824E-2</v>
      </c>
      <c r="AV304" s="8">
        <v>1.748206821182887E-2</v>
      </c>
      <c r="AW304" s="8">
        <v>0.13090033162840486</v>
      </c>
      <c r="AX304" s="8">
        <v>6.866714175590162E-2</v>
      </c>
      <c r="AY304" s="8">
        <v>2.1409452301299023E-2</v>
      </c>
      <c r="AZ304" s="8">
        <v>0.13506474156279036</v>
      </c>
      <c r="BA304" s="8">
        <v>6.8356923346216111E-2</v>
      </c>
      <c r="BB304" s="8">
        <v>1.7050371435790003E-2</v>
      </c>
      <c r="BC304" s="8">
        <v>0.10895569947284678</v>
      </c>
      <c r="BD304" s="8">
        <v>8.7466974770945158E-2</v>
      </c>
      <c r="BE304" s="8">
        <v>2.079955705583629E-2</v>
      </c>
      <c r="BF304" s="8">
        <v>0.17817281186883707</v>
      </c>
      <c r="BG304" s="8">
        <v>0.40476400491800024</v>
      </c>
      <c r="BH304" s="8">
        <v>4.6659772007430632E-6</v>
      </c>
      <c r="BI304" s="8">
        <v>0.32029320912587089</v>
      </c>
      <c r="BJ304" s="8">
        <v>1.2259151515898392</v>
      </c>
      <c r="BK304" s="8">
        <v>1.1122364969109679</v>
      </c>
      <c r="BL304" s="8">
        <v>1.0814597684480645</v>
      </c>
    </row>
    <row r="305" spans="1:64" x14ac:dyDescent="0.25">
      <c r="A305" s="7">
        <v>333111</v>
      </c>
      <c r="B305" s="7" t="s">
        <v>387</v>
      </c>
      <c r="C305" s="8">
        <f t="shared" si="72"/>
        <v>6.7262880882200005E-2</v>
      </c>
      <c r="D305" s="8">
        <f t="shared" si="73"/>
        <v>8.2203521133300001E-3</v>
      </c>
      <c r="E305" s="8">
        <f t="shared" si="74"/>
        <v>7.85474391489E-2</v>
      </c>
      <c r="F305" s="8">
        <f t="shared" si="75"/>
        <v>0.210664950676</v>
      </c>
      <c r="G305" s="8">
        <f t="shared" si="76"/>
        <v>3.95154009724E-2</v>
      </c>
      <c r="H305" s="8">
        <f t="shared" si="77"/>
        <v>0.16249446886800001</v>
      </c>
      <c r="I305" s="8">
        <f t="shared" si="78"/>
        <v>0.100947046141</v>
      </c>
      <c r="J305" s="8">
        <f t="shared" si="79"/>
        <v>1.38750176057E-2</v>
      </c>
      <c r="K305" s="8">
        <f t="shared" si="80"/>
        <v>5.1848830651299999E-2</v>
      </c>
      <c r="L305" s="8">
        <f t="shared" si="81"/>
        <v>7.6946593239800007E-2</v>
      </c>
      <c r="M305" s="8">
        <f t="shared" si="82"/>
        <v>1.0360409281799999E-2</v>
      </c>
      <c r="N305" s="8">
        <f t="shared" si="83"/>
        <v>0.14748186550699999</v>
      </c>
      <c r="O305" s="8">
        <f t="shared" si="84"/>
        <v>0.40568287658199997</v>
      </c>
      <c r="P305" s="8">
        <f t="shared" si="85"/>
        <v>1.4214075940399999E-6</v>
      </c>
      <c r="Q305" s="8">
        <f t="shared" si="86"/>
        <v>0.18721779450000001</v>
      </c>
      <c r="R305" s="8">
        <f t="shared" si="87"/>
        <v>1.15403067214</v>
      </c>
      <c r="S305" s="8">
        <f t="shared" si="88"/>
        <v>1.4126748205199999</v>
      </c>
      <c r="T305" s="8">
        <f t="shared" si="89"/>
        <v>1.1666708943999999</v>
      </c>
      <c r="W305" s="7">
        <v>333111</v>
      </c>
      <c r="X305" s="7" t="s">
        <v>387</v>
      </c>
      <c r="Y305" s="364">
        <v>6.7262880882200005E-2</v>
      </c>
      <c r="Z305" s="364">
        <v>8.2203521133300001E-3</v>
      </c>
      <c r="AA305" s="364">
        <v>7.85474391489E-2</v>
      </c>
      <c r="AB305" s="364">
        <v>0.210664950676</v>
      </c>
      <c r="AC305" s="364">
        <v>3.95154009724E-2</v>
      </c>
      <c r="AD305" s="364">
        <v>0.16249446886800001</v>
      </c>
      <c r="AE305" s="364">
        <v>0.100947046141</v>
      </c>
      <c r="AF305" s="364">
        <v>1.38750176057E-2</v>
      </c>
      <c r="AG305" s="364">
        <v>5.1848830651299999E-2</v>
      </c>
      <c r="AH305" s="364">
        <v>7.6946593239800007E-2</v>
      </c>
      <c r="AI305" s="364">
        <v>1.0360409281799999E-2</v>
      </c>
      <c r="AJ305" s="364">
        <v>0.14748186550699999</v>
      </c>
      <c r="AK305" s="364">
        <v>0.40568287658199997</v>
      </c>
      <c r="AL305" s="364">
        <v>1.4214075940399999E-6</v>
      </c>
      <c r="AM305" s="364">
        <v>0.18721779450000001</v>
      </c>
      <c r="AN305" s="364">
        <v>1.15403067214</v>
      </c>
      <c r="AO305" s="364">
        <v>1.4126748205199999</v>
      </c>
      <c r="AP305" s="364">
        <v>1.1666708943999999</v>
      </c>
      <c r="AS305" s="7">
        <v>333111</v>
      </c>
      <c r="AT305" s="7" t="s">
        <v>387</v>
      </c>
      <c r="AU305" s="8">
        <v>3.1499939559474194E-2</v>
      </c>
      <c r="AV305" s="8">
        <v>7.51747406292258E-3</v>
      </c>
      <c r="AW305" s="8">
        <v>5.7324715987174181E-2</v>
      </c>
      <c r="AX305" s="8">
        <v>3.2859132180451618E-2</v>
      </c>
      <c r="AY305" s="8">
        <v>1.090653133961355E-2</v>
      </c>
      <c r="AZ305" s="8">
        <v>5.6944591610654835E-2</v>
      </c>
      <c r="BA305" s="8">
        <v>5.1270126019598385E-2</v>
      </c>
      <c r="BB305" s="8">
        <v>1.4340892798479034E-2</v>
      </c>
      <c r="BC305" s="8">
        <v>7.4182248792730651E-2</v>
      </c>
      <c r="BD305" s="8">
        <v>4.0223704055903226E-2</v>
      </c>
      <c r="BE305" s="8">
        <v>1.0188465902042419E-2</v>
      </c>
      <c r="BF305" s="8">
        <v>9.4350785061274187E-2</v>
      </c>
      <c r="BG305" s="8">
        <v>0.12432244803993554</v>
      </c>
      <c r="BH305" s="8">
        <v>1.914395686079193E-6</v>
      </c>
      <c r="BI305" s="8">
        <v>5.7372908080645157E-2</v>
      </c>
      <c r="BJ305" s="8">
        <v>1.0963437425125806</v>
      </c>
      <c r="BK305" s="8">
        <v>0.40716186803370968</v>
      </c>
      <c r="BL305" s="8">
        <v>0.4462432676106452</v>
      </c>
    </row>
    <row r="306" spans="1:64" x14ac:dyDescent="0.25">
      <c r="A306" s="7">
        <v>333112</v>
      </c>
      <c r="B306" s="7" t="s">
        <v>388</v>
      </c>
      <c r="C306" s="8">
        <f t="shared" si="72"/>
        <v>3.2786246967377419E-2</v>
      </c>
      <c r="D306" s="8">
        <f t="shared" si="73"/>
        <v>8.8595586082370961E-3</v>
      </c>
      <c r="E306" s="8">
        <f t="shared" si="74"/>
        <v>4.2974053909280642E-2</v>
      </c>
      <c r="F306" s="8">
        <f t="shared" si="75"/>
        <v>4.2561475259985479E-2</v>
      </c>
      <c r="G306" s="8">
        <f t="shared" si="76"/>
        <v>1.8115136609358068E-2</v>
      </c>
      <c r="H306" s="8">
        <f t="shared" si="77"/>
        <v>5.9161387059479036E-2</v>
      </c>
      <c r="I306" s="8">
        <f t="shared" si="78"/>
        <v>7.3640526981225821E-2</v>
      </c>
      <c r="J306" s="8">
        <f t="shared" si="79"/>
        <v>2.3866904782058062E-2</v>
      </c>
      <c r="K306" s="8">
        <f t="shared" si="80"/>
        <v>8.2154098648693552E-2</v>
      </c>
      <c r="L306" s="8">
        <f t="shared" si="81"/>
        <v>5.6707752542887097E-2</v>
      </c>
      <c r="M306" s="8">
        <f t="shared" si="82"/>
        <v>1.6746077127393552E-2</v>
      </c>
      <c r="N306" s="8">
        <f t="shared" si="83"/>
        <v>9.6573200273870979E-2</v>
      </c>
      <c r="O306" s="8">
        <f t="shared" si="84"/>
        <v>7.4988794270403211E-2</v>
      </c>
      <c r="P306" s="8">
        <f t="shared" si="85"/>
        <v>1.1498711208604839E-6</v>
      </c>
      <c r="Q306" s="8">
        <f t="shared" si="86"/>
        <v>3.4858266626048393E-2</v>
      </c>
      <c r="R306" s="8">
        <f t="shared" si="87"/>
        <v>1</v>
      </c>
      <c r="S306" s="8">
        <f t="shared" si="88"/>
        <v>0.37790251505790323</v>
      </c>
      <c r="T306" s="8">
        <f t="shared" si="89"/>
        <v>0.43772443363806457</v>
      </c>
      <c r="W306" s="7">
        <v>333112</v>
      </c>
      <c r="X306" s="7" t="s">
        <v>388</v>
      </c>
      <c r="Y306" s="364">
        <v>0</v>
      </c>
      <c r="Z306" s="364">
        <v>0</v>
      </c>
      <c r="AA306" s="364">
        <v>0</v>
      </c>
      <c r="AB306" s="364">
        <v>0</v>
      </c>
      <c r="AC306" s="364">
        <v>0</v>
      </c>
      <c r="AD306" s="364">
        <v>0</v>
      </c>
      <c r="AE306" s="364">
        <v>0</v>
      </c>
      <c r="AF306" s="364">
        <v>0</v>
      </c>
      <c r="AG306" s="364">
        <v>0</v>
      </c>
      <c r="AH306" s="364">
        <v>0</v>
      </c>
      <c r="AI306" s="364">
        <v>0</v>
      </c>
      <c r="AJ306" s="364">
        <v>0</v>
      </c>
      <c r="AK306" s="364">
        <v>0</v>
      </c>
      <c r="AL306" s="364">
        <v>0</v>
      </c>
      <c r="AM306" s="364">
        <v>0</v>
      </c>
      <c r="AN306" s="364">
        <v>1</v>
      </c>
      <c r="AO306" s="364">
        <v>0</v>
      </c>
      <c r="AP306" s="364">
        <v>0</v>
      </c>
      <c r="AS306" s="7">
        <v>333112</v>
      </c>
      <c r="AT306" s="7" t="s">
        <v>388</v>
      </c>
      <c r="AU306" s="8">
        <v>3.2786246967377419E-2</v>
      </c>
      <c r="AV306" s="8">
        <v>8.8595586082370961E-3</v>
      </c>
      <c r="AW306" s="8">
        <v>4.2974053909280642E-2</v>
      </c>
      <c r="AX306" s="8">
        <v>4.2561475259985479E-2</v>
      </c>
      <c r="AY306" s="8">
        <v>1.8115136609358068E-2</v>
      </c>
      <c r="AZ306" s="8">
        <v>5.9161387059479036E-2</v>
      </c>
      <c r="BA306" s="8">
        <v>7.3640526981225821E-2</v>
      </c>
      <c r="BB306" s="8">
        <v>2.3866904782058062E-2</v>
      </c>
      <c r="BC306" s="8">
        <v>8.2154098648693552E-2</v>
      </c>
      <c r="BD306" s="8">
        <v>5.6707752542887097E-2</v>
      </c>
      <c r="BE306" s="8">
        <v>1.6746077127393552E-2</v>
      </c>
      <c r="BF306" s="8">
        <v>9.6573200273870979E-2</v>
      </c>
      <c r="BG306" s="8">
        <v>7.4988794270403211E-2</v>
      </c>
      <c r="BH306" s="8">
        <v>1.1498711208604839E-6</v>
      </c>
      <c r="BI306" s="8">
        <v>3.4858266626048393E-2</v>
      </c>
      <c r="BJ306" s="8">
        <v>1.0846214723882257</v>
      </c>
      <c r="BK306" s="8">
        <v>0.37790251505790323</v>
      </c>
      <c r="BL306" s="8">
        <v>0.43772443363806457</v>
      </c>
    </row>
    <row r="307" spans="1:64" x14ac:dyDescent="0.25">
      <c r="A307" s="7">
        <v>333120</v>
      </c>
      <c r="B307" s="7" t="s">
        <v>389</v>
      </c>
      <c r="C307" s="8">
        <f t="shared" si="72"/>
        <v>3.1246402664925808E-2</v>
      </c>
      <c r="D307" s="8">
        <f t="shared" si="73"/>
        <v>7.5419150116754824E-3</v>
      </c>
      <c r="E307" s="8">
        <f t="shared" si="74"/>
        <v>7.0296733491161265E-2</v>
      </c>
      <c r="F307" s="8">
        <f t="shared" si="75"/>
        <v>5.3906717169474198E-2</v>
      </c>
      <c r="G307" s="8">
        <f t="shared" si="76"/>
        <v>2.0142068095338545E-2</v>
      </c>
      <c r="H307" s="8">
        <f t="shared" si="77"/>
        <v>0.11669220918592257</v>
      </c>
      <c r="I307" s="8">
        <f t="shared" si="78"/>
        <v>5.4928590863443559E-2</v>
      </c>
      <c r="J307" s="8">
        <f t="shared" si="79"/>
        <v>1.5212238390697257E-2</v>
      </c>
      <c r="K307" s="8">
        <f t="shared" si="80"/>
        <v>9.321426413139354E-2</v>
      </c>
      <c r="L307" s="8">
        <f t="shared" si="81"/>
        <v>3.896141094607742E-2</v>
      </c>
      <c r="M307" s="8">
        <f t="shared" si="82"/>
        <v>9.7822043982266141E-3</v>
      </c>
      <c r="N307" s="8">
        <f t="shared" si="83"/>
        <v>0.11151835537074192</v>
      </c>
      <c r="O307" s="8">
        <f t="shared" si="84"/>
        <v>0.1572164631632903</v>
      </c>
      <c r="P307" s="8">
        <f t="shared" si="85"/>
        <v>9.1825586950854838E-7</v>
      </c>
      <c r="Q307" s="8">
        <f t="shared" si="86"/>
        <v>6.5638746136774173E-2</v>
      </c>
      <c r="R307" s="8">
        <f t="shared" si="87"/>
        <v>1</v>
      </c>
      <c r="S307" s="8">
        <f t="shared" si="88"/>
        <v>0.56170873638580654</v>
      </c>
      <c r="T307" s="8">
        <f t="shared" si="89"/>
        <v>0.53432283532129032</v>
      </c>
      <c r="W307" s="7">
        <v>333120</v>
      </c>
      <c r="X307" s="7" t="s">
        <v>389</v>
      </c>
      <c r="Y307" s="364">
        <v>0</v>
      </c>
      <c r="Z307" s="364">
        <v>0</v>
      </c>
      <c r="AA307" s="364">
        <v>0</v>
      </c>
      <c r="AB307" s="364">
        <v>0</v>
      </c>
      <c r="AC307" s="364">
        <v>0</v>
      </c>
      <c r="AD307" s="364">
        <v>0</v>
      </c>
      <c r="AE307" s="364">
        <v>0</v>
      </c>
      <c r="AF307" s="364">
        <v>0</v>
      </c>
      <c r="AG307" s="364">
        <v>0</v>
      </c>
      <c r="AH307" s="364">
        <v>0</v>
      </c>
      <c r="AI307" s="364">
        <v>0</v>
      </c>
      <c r="AJ307" s="364">
        <v>0</v>
      </c>
      <c r="AK307" s="364">
        <v>0</v>
      </c>
      <c r="AL307" s="364">
        <v>0</v>
      </c>
      <c r="AM307" s="364">
        <v>0</v>
      </c>
      <c r="AN307" s="364">
        <v>1</v>
      </c>
      <c r="AO307" s="364">
        <v>0</v>
      </c>
      <c r="AP307" s="364">
        <v>0</v>
      </c>
      <c r="AS307" s="7">
        <v>333120</v>
      </c>
      <c r="AT307" s="7" t="s">
        <v>389</v>
      </c>
      <c r="AU307" s="8">
        <v>3.1246402664925808E-2</v>
      </c>
      <c r="AV307" s="8">
        <v>7.5419150116754824E-3</v>
      </c>
      <c r="AW307" s="8">
        <v>7.0296733491161265E-2</v>
      </c>
      <c r="AX307" s="8">
        <v>5.3906717169474198E-2</v>
      </c>
      <c r="AY307" s="8">
        <v>2.0142068095338545E-2</v>
      </c>
      <c r="AZ307" s="8">
        <v>0.11669220918592257</v>
      </c>
      <c r="BA307" s="8">
        <v>5.4928590863443559E-2</v>
      </c>
      <c r="BB307" s="8">
        <v>1.5212238390697257E-2</v>
      </c>
      <c r="BC307" s="8">
        <v>9.321426413139354E-2</v>
      </c>
      <c r="BD307" s="8">
        <v>3.896141094607742E-2</v>
      </c>
      <c r="BE307" s="8">
        <v>9.7822043982266141E-3</v>
      </c>
      <c r="BF307" s="8">
        <v>0.11151835537074192</v>
      </c>
      <c r="BG307" s="8">
        <v>0.1572164631632903</v>
      </c>
      <c r="BH307" s="8">
        <v>9.1825586950854838E-7</v>
      </c>
      <c r="BI307" s="8">
        <v>6.5638746136774173E-2</v>
      </c>
      <c r="BJ307" s="8">
        <v>1.1090834382646773</v>
      </c>
      <c r="BK307" s="8">
        <v>0.56170873638580654</v>
      </c>
      <c r="BL307" s="8">
        <v>0.53432283532129032</v>
      </c>
    </row>
    <row r="308" spans="1:64" x14ac:dyDescent="0.25">
      <c r="A308" s="7">
        <v>333131</v>
      </c>
      <c r="B308" s="7" t="s">
        <v>390</v>
      </c>
      <c r="C308" s="8">
        <f t="shared" si="72"/>
        <v>6.2115635505774194E-3</v>
      </c>
      <c r="D308" s="8">
        <f t="shared" si="73"/>
        <v>1.6643925421693548E-3</v>
      </c>
      <c r="E308" s="8">
        <f t="shared" si="74"/>
        <v>1.0788952354467743E-2</v>
      </c>
      <c r="F308" s="8">
        <f t="shared" si="75"/>
        <v>7.0218565353774194E-3</v>
      </c>
      <c r="G308" s="8">
        <f t="shared" si="76"/>
        <v>2.7580737827241934E-3</v>
      </c>
      <c r="H308" s="8">
        <f t="shared" si="77"/>
        <v>1.7615981532225804E-2</v>
      </c>
      <c r="I308" s="8">
        <f t="shared" si="78"/>
        <v>5.3056401334370968E-3</v>
      </c>
      <c r="J308" s="8">
        <f t="shared" si="79"/>
        <v>1.5831357396483873E-3</v>
      </c>
      <c r="K308" s="8">
        <f t="shared" si="80"/>
        <v>9.7762740525370977E-3</v>
      </c>
      <c r="L308" s="8">
        <f t="shared" si="81"/>
        <v>7.6339527924838705E-3</v>
      </c>
      <c r="M308" s="8">
        <f t="shared" si="82"/>
        <v>2.1429632487903224E-3</v>
      </c>
      <c r="N308" s="8">
        <f t="shared" si="83"/>
        <v>1.4604471811225806E-2</v>
      </c>
      <c r="O308" s="8">
        <f t="shared" si="84"/>
        <v>2.0893695636580646E-2</v>
      </c>
      <c r="P308" s="8">
        <f t="shared" si="85"/>
        <v>1.2975651133580646E-7</v>
      </c>
      <c r="Q308" s="8">
        <f t="shared" si="86"/>
        <v>1.8193331979999998E-2</v>
      </c>
      <c r="R308" s="8">
        <f t="shared" si="87"/>
        <v>1</v>
      </c>
      <c r="S308" s="8">
        <f t="shared" si="88"/>
        <v>7.5783008624516132E-2</v>
      </c>
      <c r="T308" s="8">
        <f t="shared" si="89"/>
        <v>6.5052146699838706E-2</v>
      </c>
      <c r="W308" s="7">
        <v>333131</v>
      </c>
      <c r="X308" s="7" t="s">
        <v>390</v>
      </c>
      <c r="Y308" s="364">
        <v>0</v>
      </c>
      <c r="Z308" s="364">
        <v>0</v>
      </c>
      <c r="AA308" s="364">
        <v>0</v>
      </c>
      <c r="AB308" s="364">
        <v>0</v>
      </c>
      <c r="AC308" s="364">
        <v>0</v>
      </c>
      <c r="AD308" s="364">
        <v>0</v>
      </c>
      <c r="AE308" s="364">
        <v>0</v>
      </c>
      <c r="AF308" s="364">
        <v>0</v>
      </c>
      <c r="AG308" s="364">
        <v>0</v>
      </c>
      <c r="AH308" s="364">
        <v>0</v>
      </c>
      <c r="AI308" s="364">
        <v>0</v>
      </c>
      <c r="AJ308" s="364">
        <v>0</v>
      </c>
      <c r="AK308" s="364">
        <v>0</v>
      </c>
      <c r="AL308" s="364">
        <v>0</v>
      </c>
      <c r="AM308" s="364">
        <v>0</v>
      </c>
      <c r="AN308" s="364">
        <v>1</v>
      </c>
      <c r="AO308" s="364">
        <v>0</v>
      </c>
      <c r="AP308" s="364">
        <v>0</v>
      </c>
      <c r="AS308" s="7">
        <v>333131</v>
      </c>
      <c r="AT308" s="7" t="s">
        <v>390</v>
      </c>
      <c r="AU308" s="8">
        <v>6.2115635505774194E-3</v>
      </c>
      <c r="AV308" s="8">
        <v>1.6643925421693548E-3</v>
      </c>
      <c r="AW308" s="8">
        <v>1.0788952354467743E-2</v>
      </c>
      <c r="AX308" s="8">
        <v>7.0218565353774194E-3</v>
      </c>
      <c r="AY308" s="8">
        <v>2.7580737827241934E-3</v>
      </c>
      <c r="AZ308" s="8">
        <v>1.7615981532225804E-2</v>
      </c>
      <c r="BA308" s="8">
        <v>5.3056401334370968E-3</v>
      </c>
      <c r="BB308" s="8">
        <v>1.5831357396483873E-3</v>
      </c>
      <c r="BC308" s="8">
        <v>9.7762740525370977E-3</v>
      </c>
      <c r="BD308" s="8">
        <v>7.6339527924838705E-3</v>
      </c>
      <c r="BE308" s="8">
        <v>2.1429632487903224E-3</v>
      </c>
      <c r="BF308" s="8">
        <v>1.4604471811225806E-2</v>
      </c>
      <c r="BG308" s="8">
        <v>2.0893695636580646E-2</v>
      </c>
      <c r="BH308" s="8">
        <v>1.2975651133580646E-7</v>
      </c>
      <c r="BI308" s="8">
        <v>1.8193331979999998E-2</v>
      </c>
      <c r="BJ308" s="8">
        <v>1.0186649084472581</v>
      </c>
      <c r="BK308" s="8">
        <v>7.5783008624516132E-2</v>
      </c>
      <c r="BL308" s="8">
        <v>6.5052146699838706E-2</v>
      </c>
    </row>
    <row r="309" spans="1:64" x14ac:dyDescent="0.25">
      <c r="A309" s="7">
        <v>333132</v>
      </c>
      <c r="B309" s="7" t="s">
        <v>391</v>
      </c>
      <c r="C309" s="8">
        <f t="shared" si="72"/>
        <v>1.4091400194182258E-2</v>
      </c>
      <c r="D309" s="8">
        <f t="shared" si="73"/>
        <v>4.1141077897596775E-3</v>
      </c>
      <c r="E309" s="8">
        <f t="shared" si="74"/>
        <v>2.4078317818258067E-2</v>
      </c>
      <c r="F309" s="8">
        <f t="shared" si="75"/>
        <v>8.7487245246161277E-3</v>
      </c>
      <c r="G309" s="8">
        <f t="shared" si="76"/>
        <v>3.6269751314887098E-3</v>
      </c>
      <c r="H309" s="8">
        <f t="shared" si="77"/>
        <v>2.1766197491080642E-2</v>
      </c>
      <c r="I309" s="8">
        <f t="shared" si="78"/>
        <v>1.2202418749606451E-2</v>
      </c>
      <c r="J309" s="8">
        <f t="shared" si="79"/>
        <v>3.9852701864516128E-3</v>
      </c>
      <c r="K309" s="8">
        <f t="shared" si="80"/>
        <v>2.1478238918562903E-2</v>
      </c>
      <c r="L309" s="8">
        <f t="shared" si="81"/>
        <v>1.7358847453435484E-2</v>
      </c>
      <c r="M309" s="8">
        <f t="shared" si="82"/>
        <v>5.3380038916096767E-3</v>
      </c>
      <c r="N309" s="8">
        <f t="shared" si="83"/>
        <v>3.2820856028338709E-2</v>
      </c>
      <c r="O309" s="8">
        <f t="shared" si="84"/>
        <v>4.8738487256774196E-2</v>
      </c>
      <c r="P309" s="8">
        <f t="shared" si="85"/>
        <v>7.3087204403306455E-7</v>
      </c>
      <c r="Q309" s="8">
        <f t="shared" si="86"/>
        <v>4.2256069177177419E-2</v>
      </c>
      <c r="R309" s="8">
        <f t="shared" si="87"/>
        <v>1</v>
      </c>
      <c r="S309" s="8">
        <f t="shared" si="88"/>
        <v>0.1470435100503226</v>
      </c>
      <c r="T309" s="8">
        <f t="shared" si="89"/>
        <v>0.15057237946741936</v>
      </c>
      <c r="W309" s="7">
        <v>333132</v>
      </c>
      <c r="X309" s="7" t="s">
        <v>391</v>
      </c>
      <c r="Y309" s="364">
        <v>0</v>
      </c>
      <c r="Z309" s="364">
        <v>0</v>
      </c>
      <c r="AA309" s="364">
        <v>0</v>
      </c>
      <c r="AB309" s="364">
        <v>0</v>
      </c>
      <c r="AC309" s="364">
        <v>0</v>
      </c>
      <c r="AD309" s="364">
        <v>0</v>
      </c>
      <c r="AE309" s="364">
        <v>0</v>
      </c>
      <c r="AF309" s="364">
        <v>0</v>
      </c>
      <c r="AG309" s="364">
        <v>0</v>
      </c>
      <c r="AH309" s="364">
        <v>0</v>
      </c>
      <c r="AI309" s="364">
        <v>0</v>
      </c>
      <c r="AJ309" s="364">
        <v>0</v>
      </c>
      <c r="AK309" s="364">
        <v>0</v>
      </c>
      <c r="AL309" s="364">
        <v>0</v>
      </c>
      <c r="AM309" s="364">
        <v>0</v>
      </c>
      <c r="AN309" s="364">
        <v>1</v>
      </c>
      <c r="AO309" s="364">
        <v>0</v>
      </c>
      <c r="AP309" s="364">
        <v>0</v>
      </c>
      <c r="AS309" s="7">
        <v>333132</v>
      </c>
      <c r="AT309" s="7" t="s">
        <v>391</v>
      </c>
      <c r="AU309" s="8">
        <v>1.4091400194182258E-2</v>
      </c>
      <c r="AV309" s="8">
        <v>4.1141077897596775E-3</v>
      </c>
      <c r="AW309" s="8">
        <v>2.4078317818258067E-2</v>
      </c>
      <c r="AX309" s="8">
        <v>8.7487245246161277E-3</v>
      </c>
      <c r="AY309" s="8">
        <v>3.6269751314887098E-3</v>
      </c>
      <c r="AZ309" s="8">
        <v>2.1766197491080642E-2</v>
      </c>
      <c r="BA309" s="8">
        <v>1.2202418749606451E-2</v>
      </c>
      <c r="BB309" s="8">
        <v>3.9852701864516128E-3</v>
      </c>
      <c r="BC309" s="8">
        <v>2.1478238918562903E-2</v>
      </c>
      <c r="BD309" s="8">
        <v>1.7358847453435484E-2</v>
      </c>
      <c r="BE309" s="8">
        <v>5.3380038916096767E-3</v>
      </c>
      <c r="BF309" s="8">
        <v>3.2820856028338709E-2</v>
      </c>
      <c r="BG309" s="8">
        <v>4.8738487256774196E-2</v>
      </c>
      <c r="BH309" s="8">
        <v>7.3087204403306455E-7</v>
      </c>
      <c r="BI309" s="8">
        <v>4.2256069177177419E-2</v>
      </c>
      <c r="BJ309" s="8">
        <v>1.0422854387054838</v>
      </c>
      <c r="BK309" s="8">
        <v>0.1470435100503226</v>
      </c>
      <c r="BL309" s="8">
        <v>0.15057237946741936</v>
      </c>
    </row>
    <row r="310" spans="1:64" x14ac:dyDescent="0.25">
      <c r="A310" s="7">
        <v>333241</v>
      </c>
      <c r="B310" s="7" t="s">
        <v>392</v>
      </c>
      <c r="C310" s="8">
        <f t="shared" si="72"/>
        <v>4.9826772089383881E-2</v>
      </c>
      <c r="D310" s="8">
        <f t="shared" si="73"/>
        <v>1.2342391989351453E-2</v>
      </c>
      <c r="E310" s="8">
        <f t="shared" si="74"/>
        <v>7.7460780916432243E-2</v>
      </c>
      <c r="F310" s="8">
        <f t="shared" si="75"/>
        <v>5.0343688504546777E-2</v>
      </c>
      <c r="G310" s="8">
        <f t="shared" si="76"/>
        <v>1.6110055146932905E-2</v>
      </c>
      <c r="H310" s="8">
        <f t="shared" si="77"/>
        <v>7.3954964238717724E-2</v>
      </c>
      <c r="I310" s="8">
        <f t="shared" si="78"/>
        <v>7.3256092621838728E-2</v>
      </c>
      <c r="J310" s="8">
        <f t="shared" si="79"/>
        <v>1.7655881553446773E-2</v>
      </c>
      <c r="K310" s="8">
        <f t="shared" si="80"/>
        <v>8.122830513021613E-2</v>
      </c>
      <c r="L310" s="8">
        <f t="shared" si="81"/>
        <v>6.5843936332491942E-2</v>
      </c>
      <c r="M310" s="8">
        <f t="shared" si="82"/>
        <v>1.6313592678167739E-2</v>
      </c>
      <c r="N310" s="8">
        <f t="shared" si="83"/>
        <v>0.11939919513487095</v>
      </c>
      <c r="O310" s="8">
        <f t="shared" si="84"/>
        <v>0.17661793172177417</v>
      </c>
      <c r="P310" s="8">
        <f t="shared" si="85"/>
        <v>2.7175890002446777E-6</v>
      </c>
      <c r="Q310" s="8">
        <f t="shared" si="86"/>
        <v>0.10692650447177422</v>
      </c>
      <c r="R310" s="8">
        <f t="shared" si="87"/>
        <v>1</v>
      </c>
      <c r="S310" s="8">
        <f t="shared" si="88"/>
        <v>0.55976354659967731</v>
      </c>
      <c r="T310" s="8">
        <f t="shared" si="89"/>
        <v>0.59149350511225796</v>
      </c>
      <c r="W310" s="7">
        <v>333241</v>
      </c>
      <c r="X310" s="7" t="s">
        <v>392</v>
      </c>
      <c r="Y310" s="364">
        <v>0</v>
      </c>
      <c r="Z310" s="364">
        <v>0</v>
      </c>
      <c r="AA310" s="364">
        <v>0</v>
      </c>
      <c r="AB310" s="364">
        <v>0</v>
      </c>
      <c r="AC310" s="364">
        <v>0</v>
      </c>
      <c r="AD310" s="364">
        <v>0</v>
      </c>
      <c r="AE310" s="364">
        <v>0</v>
      </c>
      <c r="AF310" s="364">
        <v>0</v>
      </c>
      <c r="AG310" s="364">
        <v>0</v>
      </c>
      <c r="AH310" s="364">
        <v>0</v>
      </c>
      <c r="AI310" s="364">
        <v>0</v>
      </c>
      <c r="AJ310" s="364">
        <v>0</v>
      </c>
      <c r="AK310" s="364">
        <v>0</v>
      </c>
      <c r="AL310" s="364">
        <v>0</v>
      </c>
      <c r="AM310" s="364">
        <v>0</v>
      </c>
      <c r="AN310" s="364">
        <v>1</v>
      </c>
      <c r="AO310" s="364">
        <v>0</v>
      </c>
      <c r="AP310" s="364">
        <v>0</v>
      </c>
      <c r="AS310" s="7">
        <v>333241</v>
      </c>
      <c r="AT310" s="7" t="s">
        <v>392</v>
      </c>
      <c r="AU310" s="8">
        <v>4.9826772089383881E-2</v>
      </c>
      <c r="AV310" s="8">
        <v>1.2342391989351453E-2</v>
      </c>
      <c r="AW310" s="8">
        <v>7.7460780916432243E-2</v>
      </c>
      <c r="AX310" s="8">
        <v>5.0343688504546777E-2</v>
      </c>
      <c r="AY310" s="8">
        <v>1.6110055146932905E-2</v>
      </c>
      <c r="AZ310" s="8">
        <v>7.3954964238717724E-2</v>
      </c>
      <c r="BA310" s="8">
        <v>7.3256092621838728E-2</v>
      </c>
      <c r="BB310" s="8">
        <v>1.7655881553446773E-2</v>
      </c>
      <c r="BC310" s="8">
        <v>8.122830513021613E-2</v>
      </c>
      <c r="BD310" s="8">
        <v>6.5843936332491942E-2</v>
      </c>
      <c r="BE310" s="8">
        <v>1.6313592678167739E-2</v>
      </c>
      <c r="BF310" s="8">
        <v>0.11939919513487095</v>
      </c>
      <c r="BG310" s="8">
        <v>0.17661793172177417</v>
      </c>
      <c r="BH310" s="8">
        <v>2.7175890002446777E-6</v>
      </c>
      <c r="BI310" s="8">
        <v>0.10692650447177422</v>
      </c>
      <c r="BJ310" s="8">
        <v>1.1396315578983871</v>
      </c>
      <c r="BK310" s="8">
        <v>0.55976354659967731</v>
      </c>
      <c r="BL310" s="8">
        <v>0.59149350511225796</v>
      </c>
    </row>
    <row r="311" spans="1:64" x14ac:dyDescent="0.25">
      <c r="A311" s="7">
        <v>333242</v>
      </c>
      <c r="B311" s="7" t="s">
        <v>393</v>
      </c>
      <c r="C311" s="8">
        <f t="shared" si="72"/>
        <v>1.9493208580112904E-2</v>
      </c>
      <c r="D311" s="8">
        <f t="shared" si="73"/>
        <v>5.4011526384824199E-3</v>
      </c>
      <c r="E311" s="8">
        <f t="shared" si="74"/>
        <v>5.4921558367854839E-2</v>
      </c>
      <c r="F311" s="8">
        <f t="shared" si="75"/>
        <v>3.2050636292429033E-2</v>
      </c>
      <c r="G311" s="8">
        <f t="shared" si="76"/>
        <v>1.1372879986462903E-2</v>
      </c>
      <c r="H311" s="8">
        <f t="shared" si="77"/>
        <v>9.0302736343338713E-2</v>
      </c>
      <c r="I311" s="8">
        <f t="shared" si="78"/>
        <v>1.6238352014567737E-2</v>
      </c>
      <c r="J311" s="8">
        <f t="shared" si="79"/>
        <v>4.2347512223532254E-3</v>
      </c>
      <c r="K311" s="8">
        <f t="shared" si="80"/>
        <v>3.4878752008601611E-2</v>
      </c>
      <c r="L311" s="8">
        <f t="shared" si="81"/>
        <v>1.7837772920156453E-2</v>
      </c>
      <c r="M311" s="8">
        <f t="shared" si="82"/>
        <v>4.754539582367742E-3</v>
      </c>
      <c r="N311" s="8">
        <f t="shared" si="83"/>
        <v>5.3919381748048389E-2</v>
      </c>
      <c r="O311" s="8">
        <f t="shared" si="84"/>
        <v>0.11266316107645161</v>
      </c>
      <c r="P311" s="8">
        <f t="shared" si="85"/>
        <v>4.5395718986790325E-7</v>
      </c>
      <c r="Q311" s="8">
        <f t="shared" si="86"/>
        <v>8.5011617125967734E-2</v>
      </c>
      <c r="R311" s="8">
        <f t="shared" si="87"/>
        <v>1</v>
      </c>
      <c r="S311" s="8">
        <f t="shared" si="88"/>
        <v>0.31114722036419351</v>
      </c>
      <c r="T311" s="8">
        <f t="shared" si="89"/>
        <v>0.23277121008435483</v>
      </c>
      <c r="W311" s="7">
        <v>333242</v>
      </c>
      <c r="X311" s="7" t="s">
        <v>393</v>
      </c>
      <c r="Y311" s="364">
        <v>0</v>
      </c>
      <c r="Z311" s="364">
        <v>0</v>
      </c>
      <c r="AA311" s="364">
        <v>0</v>
      </c>
      <c r="AB311" s="364">
        <v>0</v>
      </c>
      <c r="AC311" s="364">
        <v>0</v>
      </c>
      <c r="AD311" s="364">
        <v>0</v>
      </c>
      <c r="AE311" s="364">
        <v>0</v>
      </c>
      <c r="AF311" s="364">
        <v>0</v>
      </c>
      <c r="AG311" s="364">
        <v>0</v>
      </c>
      <c r="AH311" s="364">
        <v>0</v>
      </c>
      <c r="AI311" s="364">
        <v>0</v>
      </c>
      <c r="AJ311" s="364">
        <v>0</v>
      </c>
      <c r="AK311" s="364">
        <v>0</v>
      </c>
      <c r="AL311" s="364">
        <v>0</v>
      </c>
      <c r="AM311" s="364">
        <v>0</v>
      </c>
      <c r="AN311" s="364">
        <v>1</v>
      </c>
      <c r="AO311" s="364">
        <v>0</v>
      </c>
      <c r="AP311" s="364">
        <v>0</v>
      </c>
      <c r="AS311" s="7">
        <v>333242</v>
      </c>
      <c r="AT311" s="7" t="s">
        <v>393</v>
      </c>
      <c r="AU311" s="8">
        <v>1.9493208580112904E-2</v>
      </c>
      <c r="AV311" s="8">
        <v>5.4011526384824199E-3</v>
      </c>
      <c r="AW311" s="8">
        <v>5.4921558367854839E-2</v>
      </c>
      <c r="AX311" s="8">
        <v>3.2050636292429033E-2</v>
      </c>
      <c r="AY311" s="8">
        <v>1.1372879986462903E-2</v>
      </c>
      <c r="AZ311" s="8">
        <v>9.0302736343338713E-2</v>
      </c>
      <c r="BA311" s="8">
        <v>1.6238352014567737E-2</v>
      </c>
      <c r="BB311" s="8">
        <v>4.2347512223532254E-3</v>
      </c>
      <c r="BC311" s="8">
        <v>3.4878752008601611E-2</v>
      </c>
      <c r="BD311" s="8">
        <v>1.7837772920156453E-2</v>
      </c>
      <c r="BE311" s="8">
        <v>4.754539582367742E-3</v>
      </c>
      <c r="BF311" s="8">
        <v>5.3919381748048389E-2</v>
      </c>
      <c r="BG311" s="8">
        <v>0.11266316107645161</v>
      </c>
      <c r="BH311" s="8">
        <v>4.5395718986790325E-7</v>
      </c>
      <c r="BI311" s="8">
        <v>8.5011617125967734E-2</v>
      </c>
      <c r="BJ311" s="8">
        <v>1.0798159195862902</v>
      </c>
      <c r="BK311" s="8">
        <v>0.31114722036419351</v>
      </c>
      <c r="BL311" s="8">
        <v>0.23277121008435483</v>
      </c>
    </row>
    <row r="312" spans="1:64" x14ac:dyDescent="0.25">
      <c r="A312" s="7">
        <v>333243</v>
      </c>
      <c r="B312" s="7" t="s">
        <v>394</v>
      </c>
      <c r="C312" s="8">
        <f t="shared" si="72"/>
        <v>4.7763036815104826E-2</v>
      </c>
      <c r="D312" s="8">
        <f t="shared" si="73"/>
        <v>1.1648072984250806E-2</v>
      </c>
      <c r="E312" s="8">
        <f t="shared" si="74"/>
        <v>7.294364834430804E-2</v>
      </c>
      <c r="F312" s="8">
        <f t="shared" si="75"/>
        <v>4.4327037067740306E-2</v>
      </c>
      <c r="G312" s="8">
        <f t="shared" si="76"/>
        <v>1.3987456829125324E-2</v>
      </c>
      <c r="H312" s="8">
        <f t="shared" si="77"/>
        <v>6.3286714436122576E-2</v>
      </c>
      <c r="I312" s="8">
        <f t="shared" si="78"/>
        <v>7.1048649434866135E-2</v>
      </c>
      <c r="J312" s="8">
        <f t="shared" si="79"/>
        <v>1.6742652932181135E-2</v>
      </c>
      <c r="K312" s="8">
        <f t="shared" si="80"/>
        <v>7.702012677853548E-2</v>
      </c>
      <c r="L312" s="8">
        <f t="shared" si="81"/>
        <v>6.3199580433806468E-2</v>
      </c>
      <c r="M312" s="8">
        <f t="shared" si="82"/>
        <v>1.5355753982907096E-2</v>
      </c>
      <c r="N312" s="8">
        <f t="shared" si="83"/>
        <v>0.11218149139512902</v>
      </c>
      <c r="O312" s="8">
        <f t="shared" si="84"/>
        <v>0.16990531076180643</v>
      </c>
      <c r="P312" s="8">
        <f t="shared" si="85"/>
        <v>2.3787237053666129E-6</v>
      </c>
      <c r="Q312" s="8">
        <f t="shared" si="86"/>
        <v>0.10202290268387103</v>
      </c>
      <c r="R312" s="8">
        <f t="shared" si="87"/>
        <v>1</v>
      </c>
      <c r="S312" s="8">
        <f t="shared" si="88"/>
        <v>0.52482701478451621</v>
      </c>
      <c r="T312" s="8">
        <f t="shared" si="89"/>
        <v>0.56803884850048392</v>
      </c>
      <c r="W312" s="7">
        <v>333243</v>
      </c>
      <c r="X312" s="7" t="s">
        <v>394</v>
      </c>
      <c r="Y312" s="364">
        <v>0</v>
      </c>
      <c r="Z312" s="364">
        <v>0</v>
      </c>
      <c r="AA312" s="364">
        <v>0</v>
      </c>
      <c r="AB312" s="364">
        <v>0</v>
      </c>
      <c r="AC312" s="364">
        <v>0</v>
      </c>
      <c r="AD312" s="364">
        <v>0</v>
      </c>
      <c r="AE312" s="364">
        <v>0</v>
      </c>
      <c r="AF312" s="364">
        <v>0</v>
      </c>
      <c r="AG312" s="364">
        <v>0</v>
      </c>
      <c r="AH312" s="364">
        <v>0</v>
      </c>
      <c r="AI312" s="364">
        <v>0</v>
      </c>
      <c r="AJ312" s="364">
        <v>0</v>
      </c>
      <c r="AK312" s="364">
        <v>0</v>
      </c>
      <c r="AL312" s="364">
        <v>0</v>
      </c>
      <c r="AM312" s="364">
        <v>0</v>
      </c>
      <c r="AN312" s="364">
        <v>1</v>
      </c>
      <c r="AO312" s="364">
        <v>0</v>
      </c>
      <c r="AP312" s="364">
        <v>0</v>
      </c>
      <c r="AS312" s="7">
        <v>333243</v>
      </c>
      <c r="AT312" s="7" t="s">
        <v>394</v>
      </c>
      <c r="AU312" s="8">
        <v>4.7763036815104826E-2</v>
      </c>
      <c r="AV312" s="8">
        <v>1.1648072984250806E-2</v>
      </c>
      <c r="AW312" s="8">
        <v>7.294364834430804E-2</v>
      </c>
      <c r="AX312" s="8">
        <v>4.4327037067740306E-2</v>
      </c>
      <c r="AY312" s="8">
        <v>1.3987456829125324E-2</v>
      </c>
      <c r="AZ312" s="8">
        <v>6.3286714436122576E-2</v>
      </c>
      <c r="BA312" s="8">
        <v>7.1048649434866135E-2</v>
      </c>
      <c r="BB312" s="8">
        <v>1.6742652932181135E-2</v>
      </c>
      <c r="BC312" s="8">
        <v>7.702012677853548E-2</v>
      </c>
      <c r="BD312" s="8">
        <v>6.3199580433806468E-2</v>
      </c>
      <c r="BE312" s="8">
        <v>1.5355753982907096E-2</v>
      </c>
      <c r="BF312" s="8">
        <v>0.11218149139512902</v>
      </c>
      <c r="BG312" s="8">
        <v>0.16990531076180643</v>
      </c>
      <c r="BH312" s="8">
        <v>2.3787237053666129E-6</v>
      </c>
      <c r="BI312" s="8">
        <v>0.10202290268387103</v>
      </c>
      <c r="BJ312" s="8">
        <v>1.1323547581438709</v>
      </c>
      <c r="BK312" s="8">
        <v>0.52482701478451621</v>
      </c>
      <c r="BL312" s="8">
        <v>0.56803884850048392</v>
      </c>
    </row>
    <row r="313" spans="1:64" x14ac:dyDescent="0.25">
      <c r="A313" s="7">
        <v>333248</v>
      </c>
      <c r="B313" s="7" t="s">
        <v>1206</v>
      </c>
      <c r="C313" s="8">
        <f t="shared" si="72"/>
        <v>8.66446081871E-2</v>
      </c>
      <c r="D313" s="8">
        <f t="shared" si="73"/>
        <v>1.0962638286499999E-2</v>
      </c>
      <c r="E313" s="8">
        <f t="shared" si="74"/>
        <v>7.2162965427100004E-2</v>
      </c>
      <c r="F313" s="8">
        <f t="shared" si="75"/>
        <v>0.110562264694</v>
      </c>
      <c r="G313" s="8">
        <f t="shared" si="76"/>
        <v>1.8329232377500001E-2</v>
      </c>
      <c r="H313" s="8">
        <f t="shared" si="77"/>
        <v>6.7785578147099998E-2</v>
      </c>
      <c r="I313" s="8">
        <f t="shared" si="78"/>
        <v>0.113607403344</v>
      </c>
      <c r="J313" s="8">
        <f t="shared" si="79"/>
        <v>1.33812561247E-2</v>
      </c>
      <c r="K313" s="8">
        <f t="shared" si="80"/>
        <v>4.3943726215399999E-2</v>
      </c>
      <c r="L313" s="8">
        <f t="shared" si="81"/>
        <v>0.104698904693</v>
      </c>
      <c r="M313" s="8">
        <f t="shared" si="82"/>
        <v>1.3440674922899999E-2</v>
      </c>
      <c r="N313" s="8">
        <f t="shared" si="83"/>
        <v>0.12544037482500001</v>
      </c>
      <c r="O313" s="8">
        <f t="shared" si="84"/>
        <v>0.42118481138699998</v>
      </c>
      <c r="P313" s="8">
        <f t="shared" si="85"/>
        <v>4.0430301875999996E-6</v>
      </c>
      <c r="Q313" s="8">
        <f t="shared" si="86"/>
        <v>0.25515170074100002</v>
      </c>
      <c r="R313" s="8">
        <f t="shared" si="87"/>
        <v>1.1697702119</v>
      </c>
      <c r="S313" s="8">
        <f t="shared" si="88"/>
        <v>1.19667707522</v>
      </c>
      <c r="T313" s="8">
        <f t="shared" si="89"/>
        <v>1.17093238568</v>
      </c>
      <c r="W313" s="7">
        <v>333248</v>
      </c>
      <c r="X313" s="7" t="s">
        <v>1206</v>
      </c>
      <c r="Y313" s="364">
        <v>8.66446081871E-2</v>
      </c>
      <c r="Z313" s="364">
        <v>1.0962638286499999E-2</v>
      </c>
      <c r="AA313" s="364">
        <v>7.2162965427100004E-2</v>
      </c>
      <c r="AB313" s="364">
        <v>0.110562264694</v>
      </c>
      <c r="AC313" s="364">
        <v>1.8329232377500001E-2</v>
      </c>
      <c r="AD313" s="364">
        <v>6.7785578147099998E-2</v>
      </c>
      <c r="AE313" s="364">
        <v>0.113607403344</v>
      </c>
      <c r="AF313" s="364">
        <v>1.33812561247E-2</v>
      </c>
      <c r="AG313" s="364">
        <v>4.3943726215399999E-2</v>
      </c>
      <c r="AH313" s="364">
        <v>0.104698904693</v>
      </c>
      <c r="AI313" s="364">
        <v>1.3440674922899999E-2</v>
      </c>
      <c r="AJ313" s="364">
        <v>0.12544037482500001</v>
      </c>
      <c r="AK313" s="364">
        <v>0.42118481138699998</v>
      </c>
      <c r="AL313" s="364">
        <v>4.0430301875999996E-6</v>
      </c>
      <c r="AM313" s="364">
        <v>0.25515170074100002</v>
      </c>
      <c r="AN313" s="364">
        <v>1.1697702119</v>
      </c>
      <c r="AO313" s="364">
        <v>1.19667707522</v>
      </c>
      <c r="AP313" s="364">
        <v>1.17093238568</v>
      </c>
      <c r="AS313" s="7">
        <v>333248</v>
      </c>
      <c r="AT313" s="7" t="s">
        <v>1206</v>
      </c>
      <c r="AU313" s="8">
        <v>8.958507514704997E-2</v>
      </c>
      <c r="AV313" s="8">
        <v>1.9364501449140804E-2</v>
      </c>
      <c r="AW313" s="8">
        <v>0.13550854381539032</v>
      </c>
      <c r="AX313" s="8">
        <v>0.13066752345097904</v>
      </c>
      <c r="AY313" s="8">
        <v>3.8230535073745797E-2</v>
      </c>
      <c r="AZ313" s="8">
        <v>0.18343488014365156</v>
      </c>
      <c r="BA313" s="8">
        <v>0.13171542640193387</v>
      </c>
      <c r="BB313" s="8">
        <v>2.7239070205543219E-2</v>
      </c>
      <c r="BC313" s="8">
        <v>0.13625745174316289</v>
      </c>
      <c r="BD313" s="8">
        <v>0.11845474867394677</v>
      </c>
      <c r="BE313" s="8">
        <v>2.539223624651242E-2</v>
      </c>
      <c r="BF313" s="8">
        <v>0.21102248932204515</v>
      </c>
      <c r="BG313" s="8">
        <v>0.38042572586308088</v>
      </c>
      <c r="BH313" s="8">
        <v>4.5478128094088697E-6</v>
      </c>
      <c r="BI313" s="8">
        <v>0.23046193773020937</v>
      </c>
      <c r="BJ313" s="8">
        <v>1.2444581204119354</v>
      </c>
      <c r="BK313" s="8">
        <v>1.2555603580229031</v>
      </c>
      <c r="BL313" s="8">
        <v>1.1984361418980645</v>
      </c>
    </row>
    <row r="314" spans="1:64" x14ac:dyDescent="0.25">
      <c r="A314" s="7">
        <v>333310</v>
      </c>
      <c r="B314" s="7" t="s">
        <v>1207</v>
      </c>
      <c r="C314" s="8">
        <f t="shared" si="72"/>
        <v>5.8622703650699999E-2</v>
      </c>
      <c r="D314" s="8">
        <f t="shared" si="73"/>
        <v>8.2533139256799996E-3</v>
      </c>
      <c r="E314" s="8">
        <f t="shared" si="74"/>
        <v>6.90819877395E-2</v>
      </c>
      <c r="F314" s="8">
        <f t="shared" si="75"/>
        <v>2.1392797936200001E-2</v>
      </c>
      <c r="G314" s="8">
        <f t="shared" si="76"/>
        <v>3.7191880338900002E-3</v>
      </c>
      <c r="H314" s="8">
        <f t="shared" si="77"/>
        <v>2.0102772882400002E-2</v>
      </c>
      <c r="I314" s="8">
        <f t="shared" si="78"/>
        <v>6.2652719636500001E-2</v>
      </c>
      <c r="J314" s="8">
        <f t="shared" si="79"/>
        <v>8.3393018157499992E-3</v>
      </c>
      <c r="K314" s="8">
        <f t="shared" si="80"/>
        <v>4.0714388101399997E-2</v>
      </c>
      <c r="L314" s="8">
        <f t="shared" si="81"/>
        <v>7.0048599394199995E-2</v>
      </c>
      <c r="M314" s="8">
        <f t="shared" si="82"/>
        <v>9.5590753275400005E-3</v>
      </c>
      <c r="N314" s="8">
        <f t="shared" si="83"/>
        <v>0.106063714265</v>
      </c>
      <c r="O314" s="8">
        <f t="shared" si="84"/>
        <v>0.45589080976700003</v>
      </c>
      <c r="P314" s="8">
        <f t="shared" si="85"/>
        <v>1.61326952236E-5</v>
      </c>
      <c r="Q314" s="8">
        <f t="shared" si="86"/>
        <v>0.32151305146999998</v>
      </c>
      <c r="R314" s="8">
        <f t="shared" si="87"/>
        <v>1.13595800532</v>
      </c>
      <c r="S314" s="8">
        <f t="shared" si="88"/>
        <v>1.04521475885</v>
      </c>
      <c r="T314" s="8">
        <f t="shared" si="89"/>
        <v>1.11170640955</v>
      </c>
      <c r="W314" s="7">
        <v>333310</v>
      </c>
      <c r="X314" s="7" t="s">
        <v>1207</v>
      </c>
      <c r="Y314" s="364">
        <v>5.8622703650699999E-2</v>
      </c>
      <c r="Z314" s="364">
        <v>8.2533139256799996E-3</v>
      </c>
      <c r="AA314" s="364">
        <v>6.90819877395E-2</v>
      </c>
      <c r="AB314" s="364">
        <v>2.1392797936200001E-2</v>
      </c>
      <c r="AC314" s="364">
        <v>3.7191880338900002E-3</v>
      </c>
      <c r="AD314" s="364">
        <v>2.0102772882400002E-2</v>
      </c>
      <c r="AE314" s="364">
        <v>6.2652719636500001E-2</v>
      </c>
      <c r="AF314" s="364">
        <v>8.3393018157499992E-3</v>
      </c>
      <c r="AG314" s="364">
        <v>4.0714388101399997E-2</v>
      </c>
      <c r="AH314" s="364">
        <v>7.0048599394199995E-2</v>
      </c>
      <c r="AI314" s="364">
        <v>9.5590753275400005E-3</v>
      </c>
      <c r="AJ314" s="364">
        <v>0.106063714265</v>
      </c>
      <c r="AK314" s="364">
        <v>0.45589080976700003</v>
      </c>
      <c r="AL314" s="364">
        <v>1.61326952236E-5</v>
      </c>
      <c r="AM314" s="364">
        <v>0.32151305146999998</v>
      </c>
      <c r="AN314" s="364">
        <v>1.13595800532</v>
      </c>
      <c r="AO314" s="364">
        <v>1.04521475885</v>
      </c>
      <c r="AP314" s="364">
        <v>1.11170640955</v>
      </c>
      <c r="AS314" s="7">
        <v>333310</v>
      </c>
      <c r="AT314" s="7" t="s">
        <v>1207</v>
      </c>
      <c r="AU314" s="8">
        <v>7.7380293425135485E-2</v>
      </c>
      <c r="AV314" s="8">
        <v>1.7007905250897092E-2</v>
      </c>
      <c r="AW314" s="8">
        <v>0.12999552144139356</v>
      </c>
      <c r="AX314" s="8">
        <v>7.1107541448160977E-2</v>
      </c>
      <c r="AY314" s="8">
        <v>2.1449675262374613E-2</v>
      </c>
      <c r="AZ314" s="8">
        <v>0.12019715652524679</v>
      </c>
      <c r="BA314" s="8">
        <v>8.6207396718362916E-2</v>
      </c>
      <c r="BB314" s="8">
        <v>1.9024145371353066E-2</v>
      </c>
      <c r="BC314" s="8">
        <v>0.11290522277928387</v>
      </c>
      <c r="BD314" s="8">
        <v>9.4927648492330666E-2</v>
      </c>
      <c r="BE314" s="8">
        <v>2.0614884664715481E-2</v>
      </c>
      <c r="BF314" s="8">
        <v>0.18185319520154361</v>
      </c>
      <c r="BG314" s="8">
        <v>0.38236033045725776</v>
      </c>
      <c r="BH314" s="8">
        <v>9.5334313928867753E-6</v>
      </c>
      <c r="BI314" s="8">
        <v>0.26965568666935458</v>
      </c>
      <c r="BJ314" s="8">
        <v>1.2243837201177421</v>
      </c>
      <c r="BK314" s="8">
        <v>1.0514656635588713</v>
      </c>
      <c r="BL314" s="8">
        <v>1.0568480551916131</v>
      </c>
    </row>
    <row r="315" spans="1:64" x14ac:dyDescent="0.25">
      <c r="A315" s="7">
        <v>333413</v>
      </c>
      <c r="B315" s="7" t="s">
        <v>395</v>
      </c>
      <c r="C315" s="8">
        <f t="shared" si="72"/>
        <v>3.0326269245996778E-2</v>
      </c>
      <c r="D315" s="8">
        <f t="shared" si="73"/>
        <v>8.5962086857809678E-3</v>
      </c>
      <c r="E315" s="8">
        <f t="shared" si="74"/>
        <v>5.3516987208343553E-2</v>
      </c>
      <c r="F315" s="8">
        <f t="shared" si="75"/>
        <v>2.7317741986001613E-2</v>
      </c>
      <c r="G315" s="8">
        <f t="shared" si="76"/>
        <v>1.1189880939790644E-2</v>
      </c>
      <c r="H315" s="8">
        <f t="shared" si="77"/>
        <v>6.1387902821779035E-2</v>
      </c>
      <c r="I315" s="8">
        <f t="shared" si="78"/>
        <v>2.7849650379814524E-2</v>
      </c>
      <c r="J315" s="8">
        <f t="shared" si="79"/>
        <v>8.6808757734064493E-3</v>
      </c>
      <c r="K315" s="8">
        <f t="shared" si="80"/>
        <v>4.7445725810872579E-2</v>
      </c>
      <c r="L315" s="8">
        <f t="shared" si="81"/>
        <v>3.342452844820161E-2</v>
      </c>
      <c r="M315" s="8">
        <f t="shared" si="82"/>
        <v>1.0153971580098387E-2</v>
      </c>
      <c r="N315" s="8">
        <f t="shared" si="83"/>
        <v>7.1514685221725799E-2</v>
      </c>
      <c r="O315" s="8">
        <f t="shared" si="84"/>
        <v>0.12566991437217737</v>
      </c>
      <c r="P315" s="8">
        <f t="shared" si="85"/>
        <v>1.1977290673354838E-6</v>
      </c>
      <c r="Q315" s="8">
        <f t="shared" si="86"/>
        <v>9.5407720636693533E-2</v>
      </c>
      <c r="R315" s="8">
        <f t="shared" si="87"/>
        <v>1</v>
      </c>
      <c r="S315" s="8">
        <f t="shared" si="88"/>
        <v>0.37409068703790321</v>
      </c>
      <c r="T315" s="8">
        <f t="shared" si="89"/>
        <v>0.35817302615758068</v>
      </c>
      <c r="W315" s="7">
        <v>333413</v>
      </c>
      <c r="X315" s="7" t="s">
        <v>395</v>
      </c>
      <c r="Y315" s="364">
        <v>0</v>
      </c>
      <c r="Z315" s="364">
        <v>0</v>
      </c>
      <c r="AA315" s="364">
        <v>0</v>
      </c>
      <c r="AB315" s="364">
        <v>0</v>
      </c>
      <c r="AC315" s="364">
        <v>0</v>
      </c>
      <c r="AD315" s="364">
        <v>0</v>
      </c>
      <c r="AE315" s="364">
        <v>0</v>
      </c>
      <c r="AF315" s="364">
        <v>0</v>
      </c>
      <c r="AG315" s="364">
        <v>0</v>
      </c>
      <c r="AH315" s="364">
        <v>0</v>
      </c>
      <c r="AI315" s="364">
        <v>0</v>
      </c>
      <c r="AJ315" s="364">
        <v>0</v>
      </c>
      <c r="AK315" s="364">
        <v>0</v>
      </c>
      <c r="AL315" s="364">
        <v>0</v>
      </c>
      <c r="AM315" s="364">
        <v>0</v>
      </c>
      <c r="AN315" s="364">
        <v>1</v>
      </c>
      <c r="AO315" s="364">
        <v>0</v>
      </c>
      <c r="AP315" s="364">
        <v>0</v>
      </c>
      <c r="AS315" s="7">
        <v>333413</v>
      </c>
      <c r="AT315" s="7" t="s">
        <v>395</v>
      </c>
      <c r="AU315" s="8">
        <v>3.0326269245996778E-2</v>
      </c>
      <c r="AV315" s="8">
        <v>8.5962086857809678E-3</v>
      </c>
      <c r="AW315" s="8">
        <v>5.3516987208343553E-2</v>
      </c>
      <c r="AX315" s="8">
        <v>2.7317741986001613E-2</v>
      </c>
      <c r="AY315" s="8">
        <v>1.1189880939790644E-2</v>
      </c>
      <c r="AZ315" s="8">
        <v>6.1387902821779035E-2</v>
      </c>
      <c r="BA315" s="8">
        <v>2.7849650379814524E-2</v>
      </c>
      <c r="BB315" s="8">
        <v>8.6808757734064493E-3</v>
      </c>
      <c r="BC315" s="8">
        <v>4.7445725810872579E-2</v>
      </c>
      <c r="BD315" s="8">
        <v>3.342452844820161E-2</v>
      </c>
      <c r="BE315" s="8">
        <v>1.0153971580098387E-2</v>
      </c>
      <c r="BF315" s="8">
        <v>7.1514685221725799E-2</v>
      </c>
      <c r="BG315" s="8">
        <v>0.12566991437217737</v>
      </c>
      <c r="BH315" s="8">
        <v>1.1977290673354838E-6</v>
      </c>
      <c r="BI315" s="8">
        <v>9.5407720636693533E-2</v>
      </c>
      <c r="BJ315" s="8">
        <v>1.0924410780433869</v>
      </c>
      <c r="BK315" s="8">
        <v>0.37409068703790321</v>
      </c>
      <c r="BL315" s="8">
        <v>0.35817302615758068</v>
      </c>
    </row>
    <row r="316" spans="1:64" x14ac:dyDescent="0.25">
      <c r="A316" s="7">
        <v>333414</v>
      </c>
      <c r="B316" s="7" t="s">
        <v>396</v>
      </c>
      <c r="C316" s="8">
        <f t="shared" si="72"/>
        <v>3.1411805849301609E-2</v>
      </c>
      <c r="D316" s="8">
        <f t="shared" si="73"/>
        <v>8.2217743272419343E-3</v>
      </c>
      <c r="E316" s="8">
        <f t="shared" si="74"/>
        <v>6.0416666026661299E-2</v>
      </c>
      <c r="F316" s="8">
        <f t="shared" si="75"/>
        <v>4.7571208725849995E-2</v>
      </c>
      <c r="G316" s="8">
        <f t="shared" si="76"/>
        <v>1.7255694421625806E-2</v>
      </c>
      <c r="H316" s="8">
        <f t="shared" si="77"/>
        <v>8.4877615459369338E-2</v>
      </c>
      <c r="I316" s="8">
        <f t="shared" si="78"/>
        <v>4.6751149206567748E-2</v>
      </c>
      <c r="J316" s="8">
        <f t="shared" si="79"/>
        <v>1.3123280791104837E-2</v>
      </c>
      <c r="K316" s="8">
        <f t="shared" si="80"/>
        <v>6.8276087942741939E-2</v>
      </c>
      <c r="L316" s="8">
        <f t="shared" si="81"/>
        <v>3.4074772097298395E-2</v>
      </c>
      <c r="M316" s="8">
        <f t="shared" si="82"/>
        <v>9.2369884864774189E-3</v>
      </c>
      <c r="N316" s="8">
        <f t="shared" si="83"/>
        <v>8.1122009802129039E-2</v>
      </c>
      <c r="O316" s="8">
        <f t="shared" si="84"/>
        <v>0.11840027733579034</v>
      </c>
      <c r="P316" s="8">
        <f t="shared" si="85"/>
        <v>8.4449762325629023E-7</v>
      </c>
      <c r="Q316" s="8">
        <f t="shared" si="86"/>
        <v>5.4722244361661287E-2</v>
      </c>
      <c r="R316" s="8">
        <f t="shared" si="87"/>
        <v>1</v>
      </c>
      <c r="S316" s="8">
        <f t="shared" si="88"/>
        <v>0.39164000247758068</v>
      </c>
      <c r="T316" s="8">
        <f t="shared" si="89"/>
        <v>0.37008438890790329</v>
      </c>
      <c r="W316" s="7">
        <v>333414</v>
      </c>
      <c r="X316" s="7" t="s">
        <v>396</v>
      </c>
      <c r="Y316" s="364">
        <v>0</v>
      </c>
      <c r="Z316" s="364">
        <v>0</v>
      </c>
      <c r="AA316" s="364">
        <v>0</v>
      </c>
      <c r="AB316" s="364">
        <v>0</v>
      </c>
      <c r="AC316" s="364">
        <v>0</v>
      </c>
      <c r="AD316" s="364">
        <v>0</v>
      </c>
      <c r="AE316" s="364">
        <v>0</v>
      </c>
      <c r="AF316" s="364">
        <v>0</v>
      </c>
      <c r="AG316" s="364">
        <v>0</v>
      </c>
      <c r="AH316" s="364">
        <v>0</v>
      </c>
      <c r="AI316" s="364">
        <v>0</v>
      </c>
      <c r="AJ316" s="364">
        <v>0</v>
      </c>
      <c r="AK316" s="364">
        <v>0</v>
      </c>
      <c r="AL316" s="364">
        <v>0</v>
      </c>
      <c r="AM316" s="364">
        <v>0</v>
      </c>
      <c r="AN316" s="364">
        <v>1</v>
      </c>
      <c r="AO316" s="364">
        <v>0</v>
      </c>
      <c r="AP316" s="364">
        <v>0</v>
      </c>
      <c r="AS316" s="7">
        <v>333414</v>
      </c>
      <c r="AT316" s="7" t="s">
        <v>396</v>
      </c>
      <c r="AU316" s="8">
        <v>3.1411805849301609E-2</v>
      </c>
      <c r="AV316" s="8">
        <v>8.2217743272419343E-3</v>
      </c>
      <c r="AW316" s="8">
        <v>6.0416666026661299E-2</v>
      </c>
      <c r="AX316" s="8">
        <v>4.7571208725849995E-2</v>
      </c>
      <c r="AY316" s="8">
        <v>1.7255694421625806E-2</v>
      </c>
      <c r="AZ316" s="8">
        <v>8.4877615459369338E-2</v>
      </c>
      <c r="BA316" s="8">
        <v>4.6751149206567748E-2</v>
      </c>
      <c r="BB316" s="8">
        <v>1.3123280791104837E-2</v>
      </c>
      <c r="BC316" s="8">
        <v>6.8276087942741939E-2</v>
      </c>
      <c r="BD316" s="8">
        <v>3.4074772097298395E-2</v>
      </c>
      <c r="BE316" s="8">
        <v>9.2369884864774189E-3</v>
      </c>
      <c r="BF316" s="8">
        <v>8.1122009802129039E-2</v>
      </c>
      <c r="BG316" s="8">
        <v>0.11840027733579034</v>
      </c>
      <c r="BH316" s="8">
        <v>8.4449762325629023E-7</v>
      </c>
      <c r="BI316" s="8">
        <v>5.4722244361661287E-2</v>
      </c>
      <c r="BJ316" s="8">
        <v>1.1000502462030648</v>
      </c>
      <c r="BK316" s="8">
        <v>0.39164000247758068</v>
      </c>
      <c r="BL316" s="8">
        <v>0.37008438890790329</v>
      </c>
    </row>
    <row r="317" spans="1:64" x14ac:dyDescent="0.25">
      <c r="A317" s="7">
        <v>333415</v>
      </c>
      <c r="B317" s="7" t="s">
        <v>397</v>
      </c>
      <c r="C317" s="8">
        <f t="shared" si="72"/>
        <v>4.4512325150424199E-2</v>
      </c>
      <c r="D317" s="8">
        <f t="shared" si="73"/>
        <v>1.1896933915978222E-2</v>
      </c>
      <c r="E317" s="8">
        <f t="shared" si="74"/>
        <v>9.5342632421306445E-2</v>
      </c>
      <c r="F317" s="8">
        <f t="shared" si="75"/>
        <v>6.3917362139696787E-2</v>
      </c>
      <c r="G317" s="8">
        <f t="shared" si="76"/>
        <v>2.6729963538608383E-2</v>
      </c>
      <c r="H317" s="8">
        <f t="shared" si="77"/>
        <v>0.1250904916869226</v>
      </c>
      <c r="I317" s="8">
        <f t="shared" si="78"/>
        <v>7.9857121061683883E-2</v>
      </c>
      <c r="J317" s="8">
        <f t="shared" si="79"/>
        <v>2.3816130248948388E-2</v>
      </c>
      <c r="K317" s="8">
        <f t="shared" si="80"/>
        <v>0.12369629850269356</v>
      </c>
      <c r="L317" s="8">
        <f t="shared" si="81"/>
        <v>5.2965366967267738E-2</v>
      </c>
      <c r="M317" s="8">
        <f t="shared" si="82"/>
        <v>1.4636065725571776E-2</v>
      </c>
      <c r="N317" s="8">
        <f t="shared" si="83"/>
        <v>0.14525026628977419</v>
      </c>
      <c r="O317" s="8">
        <f t="shared" si="84"/>
        <v>0.19327121913508072</v>
      </c>
      <c r="P317" s="8">
        <f t="shared" si="85"/>
        <v>1.694371085007419E-6</v>
      </c>
      <c r="Q317" s="8">
        <f t="shared" si="86"/>
        <v>7.8275045806854834E-2</v>
      </c>
      <c r="R317" s="8">
        <f t="shared" si="87"/>
        <v>1</v>
      </c>
      <c r="S317" s="8">
        <f t="shared" si="88"/>
        <v>0.65122007542983862</v>
      </c>
      <c r="T317" s="8">
        <f t="shared" si="89"/>
        <v>0.66285342078096765</v>
      </c>
      <c r="W317" s="7">
        <v>333415</v>
      </c>
      <c r="X317" s="7" t="s">
        <v>397</v>
      </c>
      <c r="Y317" s="364">
        <v>0</v>
      </c>
      <c r="Z317" s="364">
        <v>0</v>
      </c>
      <c r="AA317" s="364">
        <v>0</v>
      </c>
      <c r="AB317" s="364">
        <v>0</v>
      </c>
      <c r="AC317" s="364">
        <v>0</v>
      </c>
      <c r="AD317" s="364">
        <v>0</v>
      </c>
      <c r="AE317" s="364">
        <v>0</v>
      </c>
      <c r="AF317" s="364">
        <v>0</v>
      </c>
      <c r="AG317" s="364">
        <v>0</v>
      </c>
      <c r="AH317" s="364">
        <v>0</v>
      </c>
      <c r="AI317" s="364">
        <v>0</v>
      </c>
      <c r="AJ317" s="364">
        <v>0</v>
      </c>
      <c r="AK317" s="364">
        <v>0</v>
      </c>
      <c r="AL317" s="364">
        <v>0</v>
      </c>
      <c r="AM317" s="364">
        <v>0</v>
      </c>
      <c r="AN317" s="364">
        <v>1</v>
      </c>
      <c r="AO317" s="364">
        <v>0</v>
      </c>
      <c r="AP317" s="364">
        <v>0</v>
      </c>
      <c r="AS317" s="7">
        <v>333415</v>
      </c>
      <c r="AT317" s="7" t="s">
        <v>397</v>
      </c>
      <c r="AU317" s="8">
        <v>4.4512325150424199E-2</v>
      </c>
      <c r="AV317" s="8">
        <v>1.1896933915978222E-2</v>
      </c>
      <c r="AW317" s="8">
        <v>9.5342632421306445E-2</v>
      </c>
      <c r="AX317" s="8">
        <v>6.3917362139696787E-2</v>
      </c>
      <c r="AY317" s="8">
        <v>2.6729963538608383E-2</v>
      </c>
      <c r="AZ317" s="8">
        <v>0.1250904916869226</v>
      </c>
      <c r="BA317" s="8">
        <v>7.9857121061683883E-2</v>
      </c>
      <c r="BB317" s="8">
        <v>2.3816130248948388E-2</v>
      </c>
      <c r="BC317" s="8">
        <v>0.12369629850269356</v>
      </c>
      <c r="BD317" s="8">
        <v>5.2965366967267738E-2</v>
      </c>
      <c r="BE317" s="8">
        <v>1.4636065725571776E-2</v>
      </c>
      <c r="BF317" s="8">
        <v>0.14525026628977419</v>
      </c>
      <c r="BG317" s="8">
        <v>0.19327121913508072</v>
      </c>
      <c r="BH317" s="8">
        <v>1.694371085007419E-6</v>
      </c>
      <c r="BI317" s="8">
        <v>7.8275045806854834E-2</v>
      </c>
      <c r="BJ317" s="8">
        <v>1.1517535043909679</v>
      </c>
      <c r="BK317" s="8">
        <v>0.65122007542983862</v>
      </c>
      <c r="BL317" s="8">
        <v>0.66285342078096765</v>
      </c>
    </row>
    <row r="318" spans="1:64" x14ac:dyDescent="0.25">
      <c r="A318" s="7">
        <v>333511</v>
      </c>
      <c r="B318" s="7" t="s">
        <v>398</v>
      </c>
      <c r="C318" s="8">
        <f t="shared" si="72"/>
        <v>8.5840164625599999E-2</v>
      </c>
      <c r="D318" s="8">
        <f t="shared" si="73"/>
        <v>1.2203004835299999E-2</v>
      </c>
      <c r="E318" s="8">
        <f t="shared" si="74"/>
        <v>5.7718979368800001E-2</v>
      </c>
      <c r="F318" s="8">
        <f t="shared" si="75"/>
        <v>4.5544957329100001E-2</v>
      </c>
      <c r="G318" s="8">
        <f t="shared" si="76"/>
        <v>8.2339214250300007E-3</v>
      </c>
      <c r="H318" s="8">
        <f t="shared" si="77"/>
        <v>3.7390500586199998E-2</v>
      </c>
      <c r="I318" s="8">
        <f t="shared" si="78"/>
        <v>6.6755808015900003E-2</v>
      </c>
      <c r="J318" s="8">
        <f t="shared" si="79"/>
        <v>8.9000258578000001E-3</v>
      </c>
      <c r="K318" s="8">
        <f t="shared" si="80"/>
        <v>3.5021919861999998E-2</v>
      </c>
      <c r="L318" s="8">
        <f t="shared" si="81"/>
        <v>8.8548411627900003E-2</v>
      </c>
      <c r="M318" s="8">
        <f t="shared" si="82"/>
        <v>1.2870205846499999E-2</v>
      </c>
      <c r="N318" s="8">
        <f t="shared" si="83"/>
        <v>7.15655722188E-2</v>
      </c>
      <c r="O318" s="8">
        <f t="shared" si="84"/>
        <v>0.500921799517</v>
      </c>
      <c r="P318" s="8">
        <f t="shared" si="85"/>
        <v>1.0587115651200001E-5</v>
      </c>
      <c r="Q318" s="8">
        <f t="shared" si="86"/>
        <v>0.44906938738699997</v>
      </c>
      <c r="R318" s="8">
        <f t="shared" si="87"/>
        <v>1.1557621488300001</v>
      </c>
      <c r="S318" s="8">
        <f t="shared" si="88"/>
        <v>1.0911693793399999</v>
      </c>
      <c r="T318" s="8">
        <f t="shared" si="89"/>
        <v>1.1106777537400001</v>
      </c>
      <c r="W318" s="7">
        <v>333511</v>
      </c>
      <c r="X318" s="7" t="s">
        <v>398</v>
      </c>
      <c r="Y318" s="364">
        <v>8.5840164625599999E-2</v>
      </c>
      <c r="Z318" s="364">
        <v>1.2203004835299999E-2</v>
      </c>
      <c r="AA318" s="364">
        <v>5.7718979368800001E-2</v>
      </c>
      <c r="AB318" s="364">
        <v>4.5544957329100001E-2</v>
      </c>
      <c r="AC318" s="364">
        <v>8.2339214250300007E-3</v>
      </c>
      <c r="AD318" s="364">
        <v>3.7390500586199998E-2</v>
      </c>
      <c r="AE318" s="364">
        <v>6.6755808015900003E-2</v>
      </c>
      <c r="AF318" s="364">
        <v>8.9000258578000001E-3</v>
      </c>
      <c r="AG318" s="364">
        <v>3.5021919861999998E-2</v>
      </c>
      <c r="AH318" s="364">
        <v>8.8548411627900003E-2</v>
      </c>
      <c r="AI318" s="364">
        <v>1.2870205846499999E-2</v>
      </c>
      <c r="AJ318" s="364">
        <v>7.15655722188E-2</v>
      </c>
      <c r="AK318" s="364">
        <v>0.500921799517</v>
      </c>
      <c r="AL318" s="364">
        <v>1.0587115651200001E-5</v>
      </c>
      <c r="AM318" s="364">
        <v>0.44906938738699997</v>
      </c>
      <c r="AN318" s="364">
        <v>1.1557621488300001</v>
      </c>
      <c r="AO318" s="364">
        <v>1.0911693793399999</v>
      </c>
      <c r="AP318" s="364">
        <v>1.1106777537400001</v>
      </c>
      <c r="AS318" s="7">
        <v>333511</v>
      </c>
      <c r="AT318" s="7" t="s">
        <v>398</v>
      </c>
      <c r="AU318" s="8">
        <v>8.8972706817466107E-2</v>
      </c>
      <c r="AV318" s="8">
        <v>2.0663831602762747E-2</v>
      </c>
      <c r="AW318" s="8">
        <v>0.13700175429925326</v>
      </c>
      <c r="AX318" s="8">
        <v>6.3835413910611441E-2</v>
      </c>
      <c r="AY318" s="8">
        <v>1.9714619599045094E-2</v>
      </c>
      <c r="AZ318" s="8">
        <v>0.11926831835229632</v>
      </c>
      <c r="BA318" s="8">
        <v>7.1669540123170977E-2</v>
      </c>
      <c r="BB318" s="8">
        <v>1.6449040516973063E-2</v>
      </c>
      <c r="BC318" s="8">
        <v>0.10195815820358547</v>
      </c>
      <c r="BD318" s="8">
        <v>9.7009684291548409E-2</v>
      </c>
      <c r="BE318" s="8">
        <v>2.2721181598033709E-2</v>
      </c>
      <c r="BF318" s="8">
        <v>0.16200234349804196</v>
      </c>
      <c r="BG318" s="8">
        <v>0.44436505765941875</v>
      </c>
      <c r="BH318" s="8">
        <v>1.2476408601130485E-5</v>
      </c>
      <c r="BI318" s="8">
        <v>0.39836948619554813</v>
      </c>
      <c r="BJ318" s="8">
        <v>1.2466382927198392</v>
      </c>
      <c r="BK318" s="8">
        <v>1.0899167389590323</v>
      </c>
      <c r="BL318" s="8">
        <v>1.0771702872309679</v>
      </c>
    </row>
    <row r="319" spans="1:64" x14ac:dyDescent="0.25">
      <c r="A319" s="7">
        <v>333514</v>
      </c>
      <c r="B319" s="7" t="s">
        <v>399</v>
      </c>
      <c r="C319" s="8">
        <f t="shared" si="72"/>
        <v>6.5957976058899997E-2</v>
      </c>
      <c r="D319" s="8">
        <f t="shared" si="73"/>
        <v>8.9725675181400004E-3</v>
      </c>
      <c r="E319" s="8">
        <f t="shared" si="74"/>
        <v>6.2225213023700002E-2</v>
      </c>
      <c r="F319" s="8">
        <f t="shared" si="75"/>
        <v>4.4033752329699999E-2</v>
      </c>
      <c r="G319" s="8">
        <f t="shared" si="76"/>
        <v>7.13525218484E-3</v>
      </c>
      <c r="H319" s="8">
        <f t="shared" si="77"/>
        <v>4.83713964124E-2</v>
      </c>
      <c r="I319" s="8">
        <f t="shared" si="78"/>
        <v>4.7132256346899999E-2</v>
      </c>
      <c r="J319" s="8">
        <f t="shared" si="79"/>
        <v>5.6682235540600001E-3</v>
      </c>
      <c r="K319" s="8">
        <f t="shared" si="80"/>
        <v>3.2964618969700002E-2</v>
      </c>
      <c r="L319" s="8">
        <f t="shared" si="81"/>
        <v>6.0824992759099999E-2</v>
      </c>
      <c r="M319" s="8">
        <f t="shared" si="82"/>
        <v>8.2370331764600006E-3</v>
      </c>
      <c r="N319" s="8">
        <f t="shared" si="83"/>
        <v>6.6778030405700003E-2</v>
      </c>
      <c r="O319" s="8">
        <f t="shared" si="84"/>
        <v>0.57661408038100004</v>
      </c>
      <c r="P319" s="8">
        <f t="shared" si="85"/>
        <v>8.9528606484100002E-6</v>
      </c>
      <c r="Q319" s="8">
        <f t="shared" si="86"/>
        <v>0.51963548947500005</v>
      </c>
      <c r="R319" s="8">
        <f t="shared" si="87"/>
        <v>1.1371557565999999</v>
      </c>
      <c r="S319" s="8">
        <f t="shared" si="88"/>
        <v>1.0995404009300001</v>
      </c>
      <c r="T319" s="8">
        <f t="shared" si="89"/>
        <v>1.0857650988700001</v>
      </c>
      <c r="W319" s="7">
        <v>333514</v>
      </c>
      <c r="X319" s="7" t="s">
        <v>399</v>
      </c>
      <c r="Y319" s="364">
        <v>6.5957976058899997E-2</v>
      </c>
      <c r="Z319" s="364">
        <v>8.9725675181400004E-3</v>
      </c>
      <c r="AA319" s="364">
        <v>6.2225213023700002E-2</v>
      </c>
      <c r="AB319" s="364">
        <v>4.4033752329699999E-2</v>
      </c>
      <c r="AC319" s="364">
        <v>7.13525218484E-3</v>
      </c>
      <c r="AD319" s="364">
        <v>4.83713964124E-2</v>
      </c>
      <c r="AE319" s="364">
        <v>4.7132256346899999E-2</v>
      </c>
      <c r="AF319" s="364">
        <v>5.6682235540600001E-3</v>
      </c>
      <c r="AG319" s="364">
        <v>3.2964618969700002E-2</v>
      </c>
      <c r="AH319" s="364">
        <v>6.0824992759099999E-2</v>
      </c>
      <c r="AI319" s="364">
        <v>8.2370331764600006E-3</v>
      </c>
      <c r="AJ319" s="364">
        <v>6.6778030405700003E-2</v>
      </c>
      <c r="AK319" s="364">
        <v>0.57661408038100004</v>
      </c>
      <c r="AL319" s="364">
        <v>8.9528606484100002E-6</v>
      </c>
      <c r="AM319" s="364">
        <v>0.51963548947500005</v>
      </c>
      <c r="AN319" s="364">
        <v>1.1371557565999999</v>
      </c>
      <c r="AO319" s="364">
        <v>1.0995404009300001</v>
      </c>
      <c r="AP319" s="364">
        <v>1.0857650988700001</v>
      </c>
      <c r="AS319" s="7">
        <v>333514</v>
      </c>
      <c r="AT319" s="7" t="s">
        <v>399</v>
      </c>
      <c r="AU319" s="8">
        <v>6.9886938494777409E-2</v>
      </c>
      <c r="AV319" s="8">
        <v>1.5856356674296291E-2</v>
      </c>
      <c r="AW319" s="8">
        <v>0.14928079673101929</v>
      </c>
      <c r="AX319" s="8">
        <v>4.3838246351762276E-2</v>
      </c>
      <c r="AY319" s="8">
        <v>1.2335071756921941E-2</v>
      </c>
      <c r="AZ319" s="8">
        <v>0.10475988782540001</v>
      </c>
      <c r="BA319" s="8">
        <v>5.1940580110746773E-2</v>
      </c>
      <c r="BB319" s="8">
        <v>1.0997879972867252E-2</v>
      </c>
      <c r="BC319" s="8">
        <v>9.6482071594093569E-2</v>
      </c>
      <c r="BD319" s="8">
        <v>6.8352755525714529E-2</v>
      </c>
      <c r="BE319" s="8">
        <v>1.5197095543279034E-2</v>
      </c>
      <c r="BF319" s="8">
        <v>0.15333532741445971</v>
      </c>
      <c r="BG319" s="8">
        <v>0.5022118093518062</v>
      </c>
      <c r="BH319" s="8">
        <v>9.6979138459075772E-6</v>
      </c>
      <c r="BI319" s="8">
        <v>0.45258460407580653</v>
      </c>
      <c r="BJ319" s="8">
        <v>1.235024091899839</v>
      </c>
      <c r="BK319" s="8">
        <v>1.0318993349662906</v>
      </c>
      <c r="BL319" s="8">
        <v>1.0303882736127419</v>
      </c>
    </row>
    <row r="320" spans="1:64" x14ac:dyDescent="0.25">
      <c r="A320" s="7">
        <v>333515</v>
      </c>
      <c r="B320" s="7" t="s">
        <v>400</v>
      </c>
      <c r="C320" s="8">
        <f t="shared" si="72"/>
        <v>8.9141755492500002E-2</v>
      </c>
      <c r="D320" s="8">
        <f t="shared" si="73"/>
        <v>1.2807728081200001E-2</v>
      </c>
      <c r="E320" s="8">
        <f t="shared" si="74"/>
        <v>6.0377022303000003E-2</v>
      </c>
      <c r="F320" s="8">
        <f t="shared" si="75"/>
        <v>0.133090421983</v>
      </c>
      <c r="G320" s="8">
        <f t="shared" si="76"/>
        <v>2.34515115088E-2</v>
      </c>
      <c r="H320" s="8">
        <f t="shared" si="77"/>
        <v>8.4489014638699997E-2</v>
      </c>
      <c r="I320" s="8">
        <f t="shared" si="78"/>
        <v>9.6441795359800006E-2</v>
      </c>
      <c r="J320" s="8">
        <f t="shared" si="79"/>
        <v>1.2372773957699999E-2</v>
      </c>
      <c r="K320" s="8">
        <f t="shared" si="80"/>
        <v>3.81998341107E-2</v>
      </c>
      <c r="L320" s="8">
        <f t="shared" si="81"/>
        <v>0.107423244539</v>
      </c>
      <c r="M320" s="8">
        <f t="shared" si="82"/>
        <v>1.54483584148E-2</v>
      </c>
      <c r="N320" s="8">
        <f t="shared" si="83"/>
        <v>9.2807187411200004E-2</v>
      </c>
      <c r="O320" s="8">
        <f t="shared" si="84"/>
        <v>0.43875432654099999</v>
      </c>
      <c r="P320" s="8">
        <f t="shared" si="85"/>
        <v>3.8188761404700002E-6</v>
      </c>
      <c r="Q320" s="8">
        <f t="shared" si="86"/>
        <v>0.34074216843600003</v>
      </c>
      <c r="R320" s="8">
        <f t="shared" si="87"/>
        <v>1.1623265058800001</v>
      </c>
      <c r="S320" s="8">
        <f t="shared" si="88"/>
        <v>1.2410309481299999</v>
      </c>
      <c r="T320" s="8">
        <f t="shared" si="89"/>
        <v>1.1470144034300001</v>
      </c>
      <c r="W320" s="7">
        <v>333515</v>
      </c>
      <c r="X320" s="7" t="s">
        <v>400</v>
      </c>
      <c r="Y320" s="364">
        <v>8.9141755492500002E-2</v>
      </c>
      <c r="Z320" s="364">
        <v>1.2807728081200001E-2</v>
      </c>
      <c r="AA320" s="364">
        <v>6.0377022303000003E-2</v>
      </c>
      <c r="AB320" s="364">
        <v>0.133090421983</v>
      </c>
      <c r="AC320" s="364">
        <v>2.34515115088E-2</v>
      </c>
      <c r="AD320" s="364">
        <v>8.4489014638699997E-2</v>
      </c>
      <c r="AE320" s="364">
        <v>9.6441795359800006E-2</v>
      </c>
      <c r="AF320" s="364">
        <v>1.2372773957699999E-2</v>
      </c>
      <c r="AG320" s="364">
        <v>3.81998341107E-2</v>
      </c>
      <c r="AH320" s="364">
        <v>0.107423244539</v>
      </c>
      <c r="AI320" s="364">
        <v>1.54483584148E-2</v>
      </c>
      <c r="AJ320" s="364">
        <v>9.2807187411200004E-2</v>
      </c>
      <c r="AK320" s="364">
        <v>0.43875432654099999</v>
      </c>
      <c r="AL320" s="364">
        <v>3.8188761404700002E-6</v>
      </c>
      <c r="AM320" s="364">
        <v>0.34074216843600003</v>
      </c>
      <c r="AN320" s="364">
        <v>1.1623265058800001</v>
      </c>
      <c r="AO320" s="364">
        <v>1.2410309481299999</v>
      </c>
      <c r="AP320" s="364">
        <v>1.1470144034300001</v>
      </c>
      <c r="AS320" s="7">
        <v>333515</v>
      </c>
      <c r="AT320" s="7" t="s">
        <v>400</v>
      </c>
      <c r="AU320" s="8">
        <v>7.9550323693299993E-2</v>
      </c>
      <c r="AV320" s="8">
        <v>1.9393009403416615E-2</v>
      </c>
      <c r="AW320" s="8">
        <v>0.11067287894076612</v>
      </c>
      <c r="AX320" s="8">
        <v>8.3422509474741918E-2</v>
      </c>
      <c r="AY320" s="8">
        <v>2.7266094227485004E-2</v>
      </c>
      <c r="AZ320" s="8">
        <v>0.12768909466454517</v>
      </c>
      <c r="BA320" s="8">
        <v>9.0582634654662889E-2</v>
      </c>
      <c r="BB320" s="8">
        <v>2.0750611600368549E-2</v>
      </c>
      <c r="BC320" s="8">
        <v>9.8712270262848387E-2</v>
      </c>
      <c r="BD320" s="8">
        <v>0.10263075129815807</v>
      </c>
      <c r="BE320" s="8">
        <v>2.4562519406822577E-2</v>
      </c>
      <c r="BF320" s="8">
        <v>0.15568173339018385</v>
      </c>
      <c r="BG320" s="8">
        <v>0.29722214615548398</v>
      </c>
      <c r="BH320" s="8">
        <v>4.7010001677817748E-6</v>
      </c>
      <c r="BI320" s="8">
        <v>0.23082397963612897</v>
      </c>
      <c r="BJ320" s="8">
        <v>1.2096162120379035</v>
      </c>
      <c r="BK320" s="8">
        <v>0.91579705320548399</v>
      </c>
      <c r="BL320" s="8">
        <v>0.88746164554999996</v>
      </c>
    </row>
    <row r="321" spans="1:64" x14ac:dyDescent="0.25">
      <c r="A321" s="7">
        <v>333517</v>
      </c>
      <c r="B321" s="7" t="s">
        <v>401</v>
      </c>
      <c r="C321" s="8">
        <f t="shared" si="72"/>
        <v>5.0274486444949987E-2</v>
      </c>
      <c r="D321" s="8">
        <f t="shared" si="73"/>
        <v>1.2646495432298543E-2</v>
      </c>
      <c r="E321" s="8">
        <f t="shared" si="74"/>
        <v>8.256339588368064E-2</v>
      </c>
      <c r="F321" s="8">
        <f t="shared" si="75"/>
        <v>3.4329774209673231E-2</v>
      </c>
      <c r="G321" s="8">
        <f t="shared" si="76"/>
        <v>1.1362581788117453E-2</v>
      </c>
      <c r="H321" s="8">
        <f t="shared" si="77"/>
        <v>7.3214563767584201E-2</v>
      </c>
      <c r="I321" s="8">
        <f t="shared" si="78"/>
        <v>4.4705071254008057E-2</v>
      </c>
      <c r="J321" s="8">
        <f t="shared" si="79"/>
        <v>1.0997818327803549E-2</v>
      </c>
      <c r="K321" s="8">
        <f t="shared" si="80"/>
        <v>6.6040616302888724E-2</v>
      </c>
      <c r="L321" s="8">
        <f t="shared" si="81"/>
        <v>5.9861122000927441E-2</v>
      </c>
      <c r="M321" s="8">
        <f t="shared" si="82"/>
        <v>1.5039459256999513E-2</v>
      </c>
      <c r="N321" s="8">
        <f t="shared" si="83"/>
        <v>0.10423083588842419</v>
      </c>
      <c r="O321" s="8">
        <f t="shared" si="84"/>
        <v>0.22659940683366123</v>
      </c>
      <c r="P321" s="8">
        <f t="shared" si="85"/>
        <v>1.0636334846116933E-5</v>
      </c>
      <c r="Q321" s="8">
        <f t="shared" si="86"/>
        <v>0.20452113548496784</v>
      </c>
      <c r="R321" s="8">
        <f t="shared" si="87"/>
        <v>1</v>
      </c>
      <c r="S321" s="8">
        <f t="shared" si="88"/>
        <v>0.60277788750693562</v>
      </c>
      <c r="T321" s="8">
        <f t="shared" si="89"/>
        <v>0.60561286072354847</v>
      </c>
      <c r="W321" s="7">
        <v>333517</v>
      </c>
      <c r="X321" s="7" t="s">
        <v>401</v>
      </c>
      <c r="Y321" s="364">
        <v>0</v>
      </c>
      <c r="Z321" s="364">
        <v>0</v>
      </c>
      <c r="AA321" s="364">
        <v>0</v>
      </c>
      <c r="AB321" s="364">
        <v>0</v>
      </c>
      <c r="AC321" s="364">
        <v>0</v>
      </c>
      <c r="AD321" s="364">
        <v>0</v>
      </c>
      <c r="AE321" s="364">
        <v>0</v>
      </c>
      <c r="AF321" s="364">
        <v>0</v>
      </c>
      <c r="AG321" s="364">
        <v>0</v>
      </c>
      <c r="AH321" s="364">
        <v>0</v>
      </c>
      <c r="AI321" s="364">
        <v>0</v>
      </c>
      <c r="AJ321" s="364">
        <v>0</v>
      </c>
      <c r="AK321" s="364">
        <v>0</v>
      </c>
      <c r="AL321" s="364">
        <v>0</v>
      </c>
      <c r="AM321" s="364">
        <v>0</v>
      </c>
      <c r="AN321" s="364">
        <v>1</v>
      </c>
      <c r="AO321" s="364">
        <v>0</v>
      </c>
      <c r="AP321" s="364">
        <v>0</v>
      </c>
      <c r="AS321" s="7">
        <v>333517</v>
      </c>
      <c r="AT321" s="7" t="s">
        <v>401</v>
      </c>
      <c r="AU321" s="8">
        <v>5.0274486444949987E-2</v>
      </c>
      <c r="AV321" s="8">
        <v>1.2646495432298543E-2</v>
      </c>
      <c r="AW321" s="8">
        <v>8.256339588368064E-2</v>
      </c>
      <c r="AX321" s="8">
        <v>3.4329774209673231E-2</v>
      </c>
      <c r="AY321" s="8">
        <v>1.1362581788117453E-2</v>
      </c>
      <c r="AZ321" s="8">
        <v>7.3214563767584201E-2</v>
      </c>
      <c r="BA321" s="8">
        <v>4.4705071254008057E-2</v>
      </c>
      <c r="BB321" s="8">
        <v>1.0997818327803549E-2</v>
      </c>
      <c r="BC321" s="8">
        <v>6.6040616302888724E-2</v>
      </c>
      <c r="BD321" s="8">
        <v>5.9861122000927441E-2</v>
      </c>
      <c r="BE321" s="8">
        <v>1.5039459256999513E-2</v>
      </c>
      <c r="BF321" s="8">
        <v>0.10423083588842419</v>
      </c>
      <c r="BG321" s="8">
        <v>0.22659940683366123</v>
      </c>
      <c r="BH321" s="8">
        <v>1.0636334846116933E-5</v>
      </c>
      <c r="BI321" s="8">
        <v>0.20452113548496784</v>
      </c>
      <c r="BJ321" s="8">
        <v>1.1454859906640324</v>
      </c>
      <c r="BK321" s="8">
        <v>0.60277788750693562</v>
      </c>
      <c r="BL321" s="8">
        <v>0.60561286072354847</v>
      </c>
    </row>
    <row r="322" spans="1:64" x14ac:dyDescent="0.25">
      <c r="A322" s="7">
        <v>333519</v>
      </c>
      <c r="B322" s="7" t="s">
        <v>402</v>
      </c>
      <c r="C322" s="8">
        <f t="shared" si="72"/>
        <v>1.6695527157096775E-2</v>
      </c>
      <c r="D322" s="8">
        <f t="shared" si="73"/>
        <v>4.7360265087467747E-3</v>
      </c>
      <c r="E322" s="8">
        <f t="shared" si="74"/>
        <v>2.4175655231612903E-2</v>
      </c>
      <c r="F322" s="8">
        <f t="shared" si="75"/>
        <v>2.1141054712499999E-2</v>
      </c>
      <c r="G322" s="8">
        <f t="shared" si="76"/>
        <v>7.4097001474145155E-3</v>
      </c>
      <c r="H322" s="8">
        <f t="shared" si="77"/>
        <v>3.2998440773016134E-2</v>
      </c>
      <c r="I322" s="8">
        <f t="shared" si="78"/>
        <v>1.9173253563451609E-2</v>
      </c>
      <c r="J322" s="8">
        <f t="shared" si="79"/>
        <v>5.1697996709435482E-3</v>
      </c>
      <c r="K322" s="8">
        <f t="shared" si="80"/>
        <v>2.2532456840903225E-2</v>
      </c>
      <c r="L322" s="8">
        <f t="shared" si="81"/>
        <v>2.1418140655483871E-2</v>
      </c>
      <c r="M322" s="8">
        <f t="shared" si="82"/>
        <v>6.0705501108112899E-3</v>
      </c>
      <c r="N322" s="8">
        <f t="shared" si="83"/>
        <v>3.3496208677677414E-2</v>
      </c>
      <c r="O322" s="8">
        <f t="shared" si="84"/>
        <v>4.2459686633032255E-2</v>
      </c>
      <c r="P322" s="8">
        <f t="shared" si="85"/>
        <v>3.9244848388112909E-7</v>
      </c>
      <c r="Q322" s="8">
        <f t="shared" si="86"/>
        <v>3.3056584844225807E-2</v>
      </c>
      <c r="R322" s="8">
        <f t="shared" si="87"/>
        <v>1</v>
      </c>
      <c r="S322" s="8">
        <f t="shared" si="88"/>
        <v>0.15832338918145161</v>
      </c>
      <c r="T322" s="8">
        <f t="shared" si="89"/>
        <v>0.14364970362338711</v>
      </c>
      <c r="W322" s="7">
        <v>333519</v>
      </c>
      <c r="X322" s="7" t="s">
        <v>402</v>
      </c>
      <c r="Y322" s="364">
        <v>0</v>
      </c>
      <c r="Z322" s="364">
        <v>0</v>
      </c>
      <c r="AA322" s="364">
        <v>0</v>
      </c>
      <c r="AB322" s="364">
        <v>0</v>
      </c>
      <c r="AC322" s="364">
        <v>0</v>
      </c>
      <c r="AD322" s="364">
        <v>0</v>
      </c>
      <c r="AE322" s="364">
        <v>0</v>
      </c>
      <c r="AF322" s="364">
        <v>0</v>
      </c>
      <c r="AG322" s="364">
        <v>0</v>
      </c>
      <c r="AH322" s="364">
        <v>0</v>
      </c>
      <c r="AI322" s="364">
        <v>0</v>
      </c>
      <c r="AJ322" s="364">
        <v>0</v>
      </c>
      <c r="AK322" s="364">
        <v>0</v>
      </c>
      <c r="AL322" s="364">
        <v>0</v>
      </c>
      <c r="AM322" s="364">
        <v>0</v>
      </c>
      <c r="AN322" s="364">
        <v>1</v>
      </c>
      <c r="AO322" s="364">
        <v>0</v>
      </c>
      <c r="AP322" s="364">
        <v>0</v>
      </c>
      <c r="AS322" s="7">
        <v>333519</v>
      </c>
      <c r="AT322" s="7" t="s">
        <v>402</v>
      </c>
      <c r="AU322" s="8">
        <v>1.6695527157096775E-2</v>
      </c>
      <c r="AV322" s="8">
        <v>4.7360265087467747E-3</v>
      </c>
      <c r="AW322" s="8">
        <v>2.4175655231612903E-2</v>
      </c>
      <c r="AX322" s="8">
        <v>2.1141054712499999E-2</v>
      </c>
      <c r="AY322" s="8">
        <v>7.4097001474145155E-3</v>
      </c>
      <c r="AZ322" s="8">
        <v>3.2998440773016134E-2</v>
      </c>
      <c r="BA322" s="8">
        <v>1.9173253563451609E-2</v>
      </c>
      <c r="BB322" s="8">
        <v>5.1697996709435482E-3</v>
      </c>
      <c r="BC322" s="8">
        <v>2.2532456840903225E-2</v>
      </c>
      <c r="BD322" s="8">
        <v>2.1418140655483871E-2</v>
      </c>
      <c r="BE322" s="8">
        <v>6.0705501108112899E-3</v>
      </c>
      <c r="BF322" s="8">
        <v>3.3496208677677414E-2</v>
      </c>
      <c r="BG322" s="8">
        <v>4.2459686633032255E-2</v>
      </c>
      <c r="BH322" s="8">
        <v>3.9244848388112909E-7</v>
      </c>
      <c r="BI322" s="8">
        <v>3.3056584844225807E-2</v>
      </c>
      <c r="BJ322" s="8">
        <v>1.0456072088972581</v>
      </c>
      <c r="BK322" s="8">
        <v>0.15832338918145161</v>
      </c>
      <c r="BL322" s="8">
        <v>0.14364970362338711</v>
      </c>
    </row>
    <row r="323" spans="1:64" x14ac:dyDescent="0.25">
      <c r="A323" s="7">
        <v>333611</v>
      </c>
      <c r="B323" s="7" t="s">
        <v>403</v>
      </c>
      <c r="C323" s="8">
        <f t="shared" ref="C323:C386" si="90">IF(Y323=0,VLOOKUP(A323,$AS$2:$BL$948,3,FALSE),Y323)</f>
        <v>2.0192723560638712E-2</v>
      </c>
      <c r="D323" s="8">
        <f t="shared" ref="D323:D386" si="91">IF(Z323=0,VLOOKUP(A323,$AS$2:$BL$948,4,FALSE),Z323)</f>
        <v>5.511165889198387E-3</v>
      </c>
      <c r="E323" s="8">
        <f t="shared" ref="E323:E386" si="92">IF(AA323=0,VLOOKUP(A323,$AS$2:$BL$948,5,FALSE),AA323)</f>
        <v>4.6753115117290321E-2</v>
      </c>
      <c r="F323" s="8">
        <f t="shared" ref="F323:F386" si="93">IF(AB323=0,VLOOKUP($A323,$AS$2:$BL$948,6,FALSE),AB323)</f>
        <v>3.4085213759530643E-2</v>
      </c>
      <c r="G323" s="8">
        <f t="shared" ref="G323:G386" si="94">IF(AC323=0,VLOOKUP($A323,$AS$2:$BL$948,7,FALSE),AC323)</f>
        <v>1.3945731009354837E-2</v>
      </c>
      <c r="H323" s="8">
        <f t="shared" ref="H323:H386" si="95">IF(AD323=0,VLOOKUP($A323,$AS$2:$BL$948,8,FALSE),AD323)</f>
        <v>7.549498966041937E-2</v>
      </c>
      <c r="I323" s="8">
        <f t="shared" ref="I323:I386" si="96">IF(AE323=0,VLOOKUP($A323,$AS$2:$BL$948,9,FALSE),AE323)</f>
        <v>2.9780207965453227E-2</v>
      </c>
      <c r="J323" s="8">
        <f t="shared" ref="J323:J386" si="97">IF(AF323=0,VLOOKUP($A323,$AS$2:$BL$948,10,FALSE),AF323)</f>
        <v>9.2378905981306443E-3</v>
      </c>
      <c r="K323" s="8">
        <f t="shared" ref="K323:K386" si="98">IF(AG323=0,VLOOKUP($A323,$AS$2:$BL$948,11,FALSE),AG323)</f>
        <v>5.2866947585854841E-2</v>
      </c>
      <c r="L323" s="8">
        <f t="shared" ref="L323:L386" si="99">IF(AH323=0,VLOOKUP($A323,$AS$2:$BL$948,12,FALSE),AH323)</f>
        <v>2.2420742060199998E-2</v>
      </c>
      <c r="M323" s="8">
        <f t="shared" ref="M323:M386" si="100">IF(AI323=0,VLOOKUP($A323,$AS$2:$BL$948,13,FALSE),AI323)</f>
        <v>6.387322284275806E-3</v>
      </c>
      <c r="N323" s="8">
        <f t="shared" ref="N323:N386" si="101">IF(AJ323=0,VLOOKUP($A323,$AS$2:$BL$948,14,FALSE),AJ323)</f>
        <v>6.4799587731532257E-2</v>
      </c>
      <c r="O323" s="8">
        <f t="shared" ref="O323:O386" si="102">IF(AK323=0,VLOOKUP($A323,$AS$2:$BL$948,15,FALSE),AK323)</f>
        <v>9.322521582274193E-2</v>
      </c>
      <c r="P323" s="8">
        <f t="shared" ref="P323:P386" si="103">IF(AL323=0,VLOOKUP($A323,$AS$2:$BL$948,16,FALSE),AL323)</f>
        <v>3.7086916402983872E-7</v>
      </c>
      <c r="Q323" s="8">
        <f t="shared" ref="Q323:Q386" si="104">IF(AM323=0,VLOOKUP($A323,$AS$2:$BL$948,17,FALSE),AM323)</f>
        <v>4.2235855712258061E-2</v>
      </c>
      <c r="R323" s="8">
        <f t="shared" ref="R323:R386" si="105">IF(AN323=0,VLOOKUP($A323,$AS$2:$BL$948,18,FALSE),AN323)</f>
        <v>1</v>
      </c>
      <c r="S323" s="8">
        <f t="shared" ref="S323:S386" si="106">IF(AO323=0,VLOOKUP($A323,$AS$2:$BL$948,19,FALSE),AO323)</f>
        <v>0.31707432152629034</v>
      </c>
      <c r="T323" s="8">
        <f t="shared" ref="T323:T386" si="107">IF(AP323=0,VLOOKUP($A323,$AS$2:$BL$948,20,FALSE),AP323)</f>
        <v>0.28543504614967746</v>
      </c>
      <c r="W323" s="7">
        <v>333611</v>
      </c>
      <c r="X323" s="7" t="s">
        <v>403</v>
      </c>
      <c r="Y323" s="364">
        <v>0</v>
      </c>
      <c r="Z323" s="364">
        <v>0</v>
      </c>
      <c r="AA323" s="364">
        <v>0</v>
      </c>
      <c r="AB323" s="364">
        <v>0</v>
      </c>
      <c r="AC323" s="364">
        <v>0</v>
      </c>
      <c r="AD323" s="364">
        <v>0</v>
      </c>
      <c r="AE323" s="364">
        <v>0</v>
      </c>
      <c r="AF323" s="364">
        <v>0</v>
      </c>
      <c r="AG323" s="364">
        <v>0</v>
      </c>
      <c r="AH323" s="364">
        <v>0</v>
      </c>
      <c r="AI323" s="364">
        <v>0</v>
      </c>
      <c r="AJ323" s="364">
        <v>0</v>
      </c>
      <c r="AK323" s="364">
        <v>0</v>
      </c>
      <c r="AL323" s="364">
        <v>0</v>
      </c>
      <c r="AM323" s="364">
        <v>0</v>
      </c>
      <c r="AN323" s="364">
        <v>1</v>
      </c>
      <c r="AO323" s="364">
        <v>0</v>
      </c>
      <c r="AP323" s="364">
        <v>0</v>
      </c>
      <c r="AS323" s="7">
        <v>333611</v>
      </c>
      <c r="AT323" s="7" t="s">
        <v>403</v>
      </c>
      <c r="AU323" s="8">
        <v>2.0192723560638712E-2</v>
      </c>
      <c r="AV323" s="8">
        <v>5.511165889198387E-3</v>
      </c>
      <c r="AW323" s="8">
        <v>4.6753115117290321E-2</v>
      </c>
      <c r="AX323" s="8">
        <v>3.4085213759530643E-2</v>
      </c>
      <c r="AY323" s="8">
        <v>1.3945731009354837E-2</v>
      </c>
      <c r="AZ323" s="8">
        <v>7.549498966041937E-2</v>
      </c>
      <c r="BA323" s="8">
        <v>2.9780207965453227E-2</v>
      </c>
      <c r="BB323" s="8">
        <v>9.2378905981306443E-3</v>
      </c>
      <c r="BC323" s="8">
        <v>5.2866947585854841E-2</v>
      </c>
      <c r="BD323" s="8">
        <v>2.2420742060199998E-2</v>
      </c>
      <c r="BE323" s="8">
        <v>6.387322284275806E-3</v>
      </c>
      <c r="BF323" s="8">
        <v>6.4799587731532257E-2</v>
      </c>
      <c r="BG323" s="8">
        <v>9.322521582274193E-2</v>
      </c>
      <c r="BH323" s="8">
        <v>3.7086916402983872E-7</v>
      </c>
      <c r="BI323" s="8">
        <v>4.2235855712258061E-2</v>
      </c>
      <c r="BJ323" s="8">
        <v>1.0724586174703228</v>
      </c>
      <c r="BK323" s="8">
        <v>0.31707432152629034</v>
      </c>
      <c r="BL323" s="8">
        <v>0.28543504614967746</v>
      </c>
    </row>
    <row r="324" spans="1:64" x14ac:dyDescent="0.25">
      <c r="A324" s="7">
        <v>333612</v>
      </c>
      <c r="B324" s="7" t="s">
        <v>404</v>
      </c>
      <c r="C324" s="8">
        <f t="shared" si="90"/>
        <v>1.6280302819591936E-2</v>
      </c>
      <c r="D324" s="8">
        <f t="shared" si="91"/>
        <v>4.9126297975241933E-3</v>
      </c>
      <c r="E324" s="8">
        <f t="shared" si="92"/>
        <v>3.1784815542145163E-2</v>
      </c>
      <c r="F324" s="8">
        <f t="shared" si="93"/>
        <v>1.6418045962769353E-2</v>
      </c>
      <c r="G324" s="8">
        <f t="shared" si="94"/>
        <v>7.4147450128145163E-3</v>
      </c>
      <c r="H324" s="8">
        <f t="shared" si="95"/>
        <v>4.0097188964116126E-2</v>
      </c>
      <c r="I324" s="8">
        <f t="shared" si="96"/>
        <v>1.9023574971467741E-2</v>
      </c>
      <c r="J324" s="8">
        <f t="shared" si="97"/>
        <v>6.3918150644354833E-3</v>
      </c>
      <c r="K324" s="8">
        <f t="shared" si="98"/>
        <v>3.335111262264516E-2</v>
      </c>
      <c r="L324" s="8">
        <f t="shared" si="99"/>
        <v>2.0219783234951615E-2</v>
      </c>
      <c r="M324" s="8">
        <f t="shared" si="100"/>
        <v>6.1628356865967735E-3</v>
      </c>
      <c r="N324" s="8">
        <f t="shared" si="101"/>
        <v>4.4460596951161287E-2</v>
      </c>
      <c r="O324" s="8">
        <f t="shared" si="102"/>
        <v>5.009454614467742E-2</v>
      </c>
      <c r="P324" s="8">
        <f t="shared" si="103"/>
        <v>4.5005737247951609E-7</v>
      </c>
      <c r="Q324" s="8">
        <f t="shared" si="104"/>
        <v>3.2326080606258065E-2</v>
      </c>
      <c r="R324" s="8">
        <f t="shared" si="105"/>
        <v>1</v>
      </c>
      <c r="S324" s="8">
        <f t="shared" si="106"/>
        <v>0.17683320574629033</v>
      </c>
      <c r="T324" s="8">
        <f t="shared" si="107"/>
        <v>0.17166972846483869</v>
      </c>
      <c r="W324" s="7">
        <v>333612</v>
      </c>
      <c r="X324" s="7" t="s">
        <v>404</v>
      </c>
      <c r="Y324" s="364">
        <v>0</v>
      </c>
      <c r="Z324" s="364">
        <v>0</v>
      </c>
      <c r="AA324" s="364">
        <v>0</v>
      </c>
      <c r="AB324" s="364">
        <v>0</v>
      </c>
      <c r="AC324" s="364">
        <v>0</v>
      </c>
      <c r="AD324" s="364">
        <v>0</v>
      </c>
      <c r="AE324" s="364">
        <v>0</v>
      </c>
      <c r="AF324" s="364">
        <v>0</v>
      </c>
      <c r="AG324" s="364">
        <v>0</v>
      </c>
      <c r="AH324" s="364">
        <v>0</v>
      </c>
      <c r="AI324" s="364">
        <v>0</v>
      </c>
      <c r="AJ324" s="364">
        <v>0</v>
      </c>
      <c r="AK324" s="364">
        <v>0</v>
      </c>
      <c r="AL324" s="364">
        <v>0</v>
      </c>
      <c r="AM324" s="364">
        <v>0</v>
      </c>
      <c r="AN324" s="364">
        <v>1</v>
      </c>
      <c r="AO324" s="364">
        <v>0</v>
      </c>
      <c r="AP324" s="364">
        <v>0</v>
      </c>
      <c r="AS324" s="7">
        <v>333612</v>
      </c>
      <c r="AT324" s="7" t="s">
        <v>404</v>
      </c>
      <c r="AU324" s="8">
        <v>1.6280302819591936E-2</v>
      </c>
      <c r="AV324" s="8">
        <v>4.9126297975241933E-3</v>
      </c>
      <c r="AW324" s="8">
        <v>3.1784815542145163E-2</v>
      </c>
      <c r="AX324" s="8">
        <v>1.6418045962769353E-2</v>
      </c>
      <c r="AY324" s="8">
        <v>7.4147450128145163E-3</v>
      </c>
      <c r="AZ324" s="8">
        <v>4.0097188964116126E-2</v>
      </c>
      <c r="BA324" s="8">
        <v>1.9023574971467741E-2</v>
      </c>
      <c r="BB324" s="8">
        <v>6.3918150644354833E-3</v>
      </c>
      <c r="BC324" s="8">
        <v>3.335111262264516E-2</v>
      </c>
      <c r="BD324" s="8">
        <v>2.0219783234951615E-2</v>
      </c>
      <c r="BE324" s="8">
        <v>6.1628356865967735E-3</v>
      </c>
      <c r="BF324" s="8">
        <v>4.4460596951161287E-2</v>
      </c>
      <c r="BG324" s="8">
        <v>5.009454614467742E-2</v>
      </c>
      <c r="BH324" s="8">
        <v>4.5005737247951609E-7</v>
      </c>
      <c r="BI324" s="8">
        <v>3.2326080606258065E-2</v>
      </c>
      <c r="BJ324" s="8">
        <v>1.0529761352559677</v>
      </c>
      <c r="BK324" s="8">
        <v>0.17683320574629033</v>
      </c>
      <c r="BL324" s="8">
        <v>0.17166972846483869</v>
      </c>
    </row>
    <row r="325" spans="1:64" x14ac:dyDescent="0.25">
      <c r="A325" s="7">
        <v>333613</v>
      </c>
      <c r="B325" s="7" t="s">
        <v>405</v>
      </c>
      <c r="C325" s="8">
        <f t="shared" si="90"/>
        <v>1.8216296426764512E-2</v>
      </c>
      <c r="D325" s="8">
        <f t="shared" si="91"/>
        <v>4.5156741933741942E-3</v>
      </c>
      <c r="E325" s="8">
        <f t="shared" si="92"/>
        <v>4.1854407403967744E-2</v>
      </c>
      <c r="F325" s="8">
        <f t="shared" si="93"/>
        <v>3.3149361840564516E-2</v>
      </c>
      <c r="G325" s="8">
        <f t="shared" si="94"/>
        <v>1.1763822728895161E-2</v>
      </c>
      <c r="H325" s="8">
        <f t="shared" si="95"/>
        <v>7.5180517272935496E-2</v>
      </c>
      <c r="I325" s="8">
        <f t="shared" si="96"/>
        <v>3.0765308479983867E-2</v>
      </c>
      <c r="J325" s="8">
        <f t="shared" si="97"/>
        <v>8.3647104268725816E-3</v>
      </c>
      <c r="K325" s="8">
        <f t="shared" si="98"/>
        <v>5.3982146046129026E-2</v>
      </c>
      <c r="L325" s="8">
        <f t="shared" si="99"/>
        <v>1.9663680041704837E-2</v>
      </c>
      <c r="M325" s="8">
        <f t="shared" si="100"/>
        <v>4.9314773674241936E-3</v>
      </c>
      <c r="N325" s="8">
        <f t="shared" si="101"/>
        <v>5.4602029757854838E-2</v>
      </c>
      <c r="O325" s="8">
        <f t="shared" si="102"/>
        <v>7.3486240518580659E-2</v>
      </c>
      <c r="P325" s="8">
        <f t="shared" si="103"/>
        <v>2.8892220290500003E-7</v>
      </c>
      <c r="Q325" s="8">
        <f t="shared" si="104"/>
        <v>2.8402914241032255E-2</v>
      </c>
      <c r="R325" s="8">
        <f t="shared" si="105"/>
        <v>1</v>
      </c>
      <c r="S325" s="8">
        <f t="shared" si="106"/>
        <v>0.26525499216499998</v>
      </c>
      <c r="T325" s="8">
        <f t="shared" si="107"/>
        <v>0.23827345527564514</v>
      </c>
      <c r="W325" s="7">
        <v>333613</v>
      </c>
      <c r="X325" s="7" t="s">
        <v>405</v>
      </c>
      <c r="Y325" s="364">
        <v>0</v>
      </c>
      <c r="Z325" s="364">
        <v>0</v>
      </c>
      <c r="AA325" s="364">
        <v>0</v>
      </c>
      <c r="AB325" s="364">
        <v>0</v>
      </c>
      <c r="AC325" s="364">
        <v>0</v>
      </c>
      <c r="AD325" s="364">
        <v>0</v>
      </c>
      <c r="AE325" s="364">
        <v>0</v>
      </c>
      <c r="AF325" s="364">
        <v>0</v>
      </c>
      <c r="AG325" s="364">
        <v>0</v>
      </c>
      <c r="AH325" s="364">
        <v>0</v>
      </c>
      <c r="AI325" s="364">
        <v>0</v>
      </c>
      <c r="AJ325" s="364">
        <v>0</v>
      </c>
      <c r="AK325" s="364">
        <v>0</v>
      </c>
      <c r="AL325" s="364">
        <v>0</v>
      </c>
      <c r="AM325" s="364">
        <v>0</v>
      </c>
      <c r="AN325" s="364">
        <v>1</v>
      </c>
      <c r="AO325" s="364">
        <v>0</v>
      </c>
      <c r="AP325" s="364">
        <v>0</v>
      </c>
      <c r="AS325" s="7">
        <v>333613</v>
      </c>
      <c r="AT325" s="7" t="s">
        <v>405</v>
      </c>
      <c r="AU325" s="8">
        <v>1.8216296426764512E-2</v>
      </c>
      <c r="AV325" s="8">
        <v>4.5156741933741942E-3</v>
      </c>
      <c r="AW325" s="8">
        <v>4.1854407403967744E-2</v>
      </c>
      <c r="AX325" s="8">
        <v>3.3149361840564516E-2</v>
      </c>
      <c r="AY325" s="8">
        <v>1.1763822728895161E-2</v>
      </c>
      <c r="AZ325" s="8">
        <v>7.5180517272935496E-2</v>
      </c>
      <c r="BA325" s="8">
        <v>3.0765308479983867E-2</v>
      </c>
      <c r="BB325" s="8">
        <v>8.3647104268725816E-3</v>
      </c>
      <c r="BC325" s="8">
        <v>5.3982146046129026E-2</v>
      </c>
      <c r="BD325" s="8">
        <v>1.9663680041704837E-2</v>
      </c>
      <c r="BE325" s="8">
        <v>4.9314773674241936E-3</v>
      </c>
      <c r="BF325" s="8">
        <v>5.4602029757854838E-2</v>
      </c>
      <c r="BG325" s="8">
        <v>7.3486240518580659E-2</v>
      </c>
      <c r="BH325" s="8">
        <v>2.8892220290500003E-7</v>
      </c>
      <c r="BI325" s="8">
        <v>2.8402914241032255E-2</v>
      </c>
      <c r="BJ325" s="8">
        <v>1.0645863780240323</v>
      </c>
      <c r="BK325" s="8">
        <v>0.26525499216499998</v>
      </c>
      <c r="BL325" s="8">
        <v>0.23827345527564514</v>
      </c>
    </row>
    <row r="326" spans="1:64" x14ac:dyDescent="0.25">
      <c r="A326" s="7">
        <v>333618</v>
      </c>
      <c r="B326" s="7" t="s">
        <v>406</v>
      </c>
      <c r="C326" s="8">
        <f t="shared" si="90"/>
        <v>3.1594238619811289E-2</v>
      </c>
      <c r="D326" s="8">
        <f t="shared" si="91"/>
        <v>8.4633179122675789E-3</v>
      </c>
      <c r="E326" s="8">
        <f t="shared" si="92"/>
        <v>3.0934300731846776E-2</v>
      </c>
      <c r="F326" s="8">
        <f t="shared" si="93"/>
        <v>2.9623534382269359E-2</v>
      </c>
      <c r="G326" s="8">
        <f t="shared" si="94"/>
        <v>1.0907193372123713E-2</v>
      </c>
      <c r="H326" s="8">
        <f t="shared" si="95"/>
        <v>3.3706915230056443E-2</v>
      </c>
      <c r="I326" s="8">
        <f t="shared" si="96"/>
        <v>5.593221597158065E-2</v>
      </c>
      <c r="J326" s="8">
        <f t="shared" si="97"/>
        <v>1.7313788259875805E-2</v>
      </c>
      <c r="K326" s="8">
        <f t="shared" si="98"/>
        <v>5.3828946410258066E-2</v>
      </c>
      <c r="L326" s="8">
        <f t="shared" si="99"/>
        <v>6.581500509404839E-2</v>
      </c>
      <c r="M326" s="8">
        <f t="shared" si="100"/>
        <v>1.88385133859242E-2</v>
      </c>
      <c r="N326" s="8">
        <f t="shared" si="101"/>
        <v>7.6840248172290321E-2</v>
      </c>
      <c r="O326" s="8">
        <f t="shared" si="102"/>
        <v>5.5621540923241931E-2</v>
      </c>
      <c r="P326" s="8">
        <f t="shared" si="103"/>
        <v>1.3469105103801615E-6</v>
      </c>
      <c r="Q326" s="8">
        <f t="shared" si="104"/>
        <v>3.9578235590822582E-2</v>
      </c>
      <c r="R326" s="8">
        <f t="shared" si="105"/>
        <v>1</v>
      </c>
      <c r="S326" s="8">
        <f t="shared" si="106"/>
        <v>0.30004409459741938</v>
      </c>
      <c r="T326" s="8">
        <f t="shared" si="107"/>
        <v>0.35288140225483872</v>
      </c>
      <c r="W326" s="7">
        <v>333618</v>
      </c>
      <c r="X326" s="7" t="s">
        <v>406</v>
      </c>
      <c r="Y326" s="364">
        <v>0</v>
      </c>
      <c r="Z326" s="364">
        <v>0</v>
      </c>
      <c r="AA326" s="364">
        <v>0</v>
      </c>
      <c r="AB326" s="364">
        <v>0</v>
      </c>
      <c r="AC326" s="364">
        <v>0</v>
      </c>
      <c r="AD326" s="364">
        <v>0</v>
      </c>
      <c r="AE326" s="364">
        <v>0</v>
      </c>
      <c r="AF326" s="364">
        <v>0</v>
      </c>
      <c r="AG326" s="364">
        <v>0</v>
      </c>
      <c r="AH326" s="364">
        <v>0</v>
      </c>
      <c r="AI326" s="364">
        <v>0</v>
      </c>
      <c r="AJ326" s="364">
        <v>0</v>
      </c>
      <c r="AK326" s="364">
        <v>0</v>
      </c>
      <c r="AL326" s="364">
        <v>0</v>
      </c>
      <c r="AM326" s="364">
        <v>0</v>
      </c>
      <c r="AN326" s="364">
        <v>1</v>
      </c>
      <c r="AO326" s="364">
        <v>0</v>
      </c>
      <c r="AP326" s="364">
        <v>0</v>
      </c>
      <c r="AS326" s="7">
        <v>333618</v>
      </c>
      <c r="AT326" s="7" t="s">
        <v>406</v>
      </c>
      <c r="AU326" s="8">
        <v>3.1594238619811289E-2</v>
      </c>
      <c r="AV326" s="8">
        <v>8.4633179122675789E-3</v>
      </c>
      <c r="AW326" s="8">
        <v>3.0934300731846776E-2</v>
      </c>
      <c r="AX326" s="8">
        <v>2.9623534382269359E-2</v>
      </c>
      <c r="AY326" s="8">
        <v>1.0907193372123713E-2</v>
      </c>
      <c r="AZ326" s="8">
        <v>3.3706915230056443E-2</v>
      </c>
      <c r="BA326" s="8">
        <v>5.593221597158065E-2</v>
      </c>
      <c r="BB326" s="8">
        <v>1.7313788259875805E-2</v>
      </c>
      <c r="BC326" s="8">
        <v>5.3828946410258066E-2</v>
      </c>
      <c r="BD326" s="8">
        <v>6.581500509404839E-2</v>
      </c>
      <c r="BE326" s="8">
        <v>1.88385133859242E-2</v>
      </c>
      <c r="BF326" s="8">
        <v>7.6840248172290321E-2</v>
      </c>
      <c r="BG326" s="8">
        <v>5.5621540923241931E-2</v>
      </c>
      <c r="BH326" s="8">
        <v>1.3469105103801615E-6</v>
      </c>
      <c r="BI326" s="8">
        <v>3.9578235590822582E-2</v>
      </c>
      <c r="BJ326" s="8">
        <v>1.070991857263871</v>
      </c>
      <c r="BK326" s="8">
        <v>0.30004409459741938</v>
      </c>
      <c r="BL326" s="8">
        <v>0.35288140225483872</v>
      </c>
    </row>
    <row r="327" spans="1:64" x14ac:dyDescent="0.25">
      <c r="A327" s="7">
        <v>333912</v>
      </c>
      <c r="B327" s="7" t="s">
        <v>407</v>
      </c>
      <c r="C327" s="8">
        <f t="shared" si="90"/>
        <v>1.9869673367701613E-2</v>
      </c>
      <c r="D327" s="8">
        <f t="shared" si="91"/>
        <v>5.2434579612772574E-3</v>
      </c>
      <c r="E327" s="8">
        <f t="shared" si="92"/>
        <v>3.2891624794062907E-2</v>
      </c>
      <c r="F327" s="8">
        <f t="shared" si="93"/>
        <v>2.752902524011935E-2</v>
      </c>
      <c r="G327" s="8">
        <f t="shared" si="94"/>
        <v>1.0729586015251291E-2</v>
      </c>
      <c r="H327" s="8">
        <f t="shared" si="95"/>
        <v>4.7696357071880649E-2</v>
      </c>
      <c r="I327" s="8">
        <f t="shared" si="96"/>
        <v>3.0440978568654839E-2</v>
      </c>
      <c r="J327" s="8">
        <f t="shared" si="97"/>
        <v>9.4323534621258056E-3</v>
      </c>
      <c r="K327" s="8">
        <f t="shared" si="98"/>
        <v>4.3250553990451614E-2</v>
      </c>
      <c r="L327" s="8">
        <f t="shared" si="99"/>
        <v>2.7823329760267742E-2</v>
      </c>
      <c r="M327" s="8">
        <f t="shared" si="100"/>
        <v>7.7947684238790322E-3</v>
      </c>
      <c r="N327" s="8">
        <f t="shared" si="101"/>
        <v>5.6353995757951622E-2</v>
      </c>
      <c r="O327" s="8">
        <f t="shared" si="102"/>
        <v>6.6636408132903224E-2</v>
      </c>
      <c r="P327" s="8">
        <f t="shared" si="103"/>
        <v>9.3213794078806455E-7</v>
      </c>
      <c r="Q327" s="8">
        <f t="shared" si="104"/>
        <v>3.6585518708387096E-2</v>
      </c>
      <c r="R327" s="8">
        <f t="shared" si="105"/>
        <v>1</v>
      </c>
      <c r="S327" s="8">
        <f t="shared" si="106"/>
        <v>0.26337432316596771</v>
      </c>
      <c r="T327" s="8">
        <f t="shared" si="107"/>
        <v>0.26054324086032254</v>
      </c>
      <c r="W327" s="7">
        <v>333912</v>
      </c>
      <c r="X327" s="7" t="s">
        <v>407</v>
      </c>
      <c r="Y327" s="364">
        <v>0</v>
      </c>
      <c r="Z327" s="364">
        <v>0</v>
      </c>
      <c r="AA327" s="364">
        <v>0</v>
      </c>
      <c r="AB327" s="364">
        <v>0</v>
      </c>
      <c r="AC327" s="364">
        <v>0</v>
      </c>
      <c r="AD327" s="364">
        <v>0</v>
      </c>
      <c r="AE327" s="364">
        <v>0</v>
      </c>
      <c r="AF327" s="364">
        <v>0</v>
      </c>
      <c r="AG327" s="364">
        <v>0</v>
      </c>
      <c r="AH327" s="364">
        <v>0</v>
      </c>
      <c r="AI327" s="364">
        <v>0</v>
      </c>
      <c r="AJ327" s="364">
        <v>0</v>
      </c>
      <c r="AK327" s="364">
        <v>0</v>
      </c>
      <c r="AL327" s="364">
        <v>0</v>
      </c>
      <c r="AM327" s="364">
        <v>0</v>
      </c>
      <c r="AN327" s="364">
        <v>1</v>
      </c>
      <c r="AO327" s="364">
        <v>0</v>
      </c>
      <c r="AP327" s="364">
        <v>0</v>
      </c>
      <c r="AS327" s="7">
        <v>333912</v>
      </c>
      <c r="AT327" s="7" t="s">
        <v>407</v>
      </c>
      <c r="AU327" s="8">
        <v>1.9869673367701613E-2</v>
      </c>
      <c r="AV327" s="8">
        <v>5.2434579612772574E-3</v>
      </c>
      <c r="AW327" s="8">
        <v>3.2891624794062907E-2</v>
      </c>
      <c r="AX327" s="8">
        <v>2.752902524011935E-2</v>
      </c>
      <c r="AY327" s="8">
        <v>1.0729586015251291E-2</v>
      </c>
      <c r="AZ327" s="8">
        <v>4.7696357071880649E-2</v>
      </c>
      <c r="BA327" s="8">
        <v>3.0440978568654839E-2</v>
      </c>
      <c r="BB327" s="8">
        <v>9.4323534621258056E-3</v>
      </c>
      <c r="BC327" s="8">
        <v>4.3250553990451614E-2</v>
      </c>
      <c r="BD327" s="8">
        <v>2.7823329760267742E-2</v>
      </c>
      <c r="BE327" s="8">
        <v>7.7947684238790322E-3</v>
      </c>
      <c r="BF327" s="8">
        <v>5.6353995757951622E-2</v>
      </c>
      <c r="BG327" s="8">
        <v>6.6636408132903224E-2</v>
      </c>
      <c r="BH327" s="8">
        <v>9.3213794078806455E-7</v>
      </c>
      <c r="BI327" s="8">
        <v>3.6585518708387096E-2</v>
      </c>
      <c r="BJ327" s="8">
        <v>1.0580047561230643</v>
      </c>
      <c r="BK327" s="8">
        <v>0.26337432316596771</v>
      </c>
      <c r="BL327" s="8">
        <v>0.26054324086032254</v>
      </c>
    </row>
    <row r="328" spans="1:64" x14ac:dyDescent="0.25">
      <c r="A328" s="7">
        <v>333914</v>
      </c>
      <c r="B328" s="7" t="s">
        <v>408</v>
      </c>
      <c r="C328" s="8">
        <f t="shared" si="90"/>
        <v>3.6651655156108055E-2</v>
      </c>
      <c r="D328" s="8">
        <f t="shared" si="91"/>
        <v>9.635423790212096E-3</v>
      </c>
      <c r="E328" s="8">
        <f t="shared" si="92"/>
        <v>7.5720364256467734E-2</v>
      </c>
      <c r="F328" s="8">
        <f t="shared" si="93"/>
        <v>9.632212716844242E-2</v>
      </c>
      <c r="G328" s="8">
        <f t="shared" si="94"/>
        <v>3.5856408481029618E-2</v>
      </c>
      <c r="H328" s="8">
        <f t="shared" si="95"/>
        <v>0.16430333889703647</v>
      </c>
      <c r="I328" s="8">
        <f t="shared" si="96"/>
        <v>8.698182192848386E-2</v>
      </c>
      <c r="J328" s="8">
        <f t="shared" si="97"/>
        <v>2.5390728296643551E-2</v>
      </c>
      <c r="K328" s="8">
        <f t="shared" si="98"/>
        <v>0.12230765436261296</v>
      </c>
      <c r="L328" s="8">
        <f t="shared" si="99"/>
        <v>4.2945537175033868E-2</v>
      </c>
      <c r="M328" s="8">
        <f t="shared" si="100"/>
        <v>1.1504868399374998E-2</v>
      </c>
      <c r="N328" s="8">
        <f t="shared" si="101"/>
        <v>0.1111510349504032</v>
      </c>
      <c r="O328" s="8">
        <f t="shared" si="102"/>
        <v>0.15011052763804839</v>
      </c>
      <c r="P328" s="8">
        <f t="shared" si="103"/>
        <v>7.1210922682147565E-6</v>
      </c>
      <c r="Q328" s="8">
        <f t="shared" si="104"/>
        <v>4.4768995970596789E-2</v>
      </c>
      <c r="R328" s="8">
        <f t="shared" si="105"/>
        <v>1</v>
      </c>
      <c r="S328" s="8">
        <f t="shared" si="106"/>
        <v>0.61906251970774195</v>
      </c>
      <c r="T328" s="8">
        <f t="shared" si="107"/>
        <v>0.55725923684580647</v>
      </c>
      <c r="W328" s="7">
        <v>333914</v>
      </c>
      <c r="X328" s="7" t="s">
        <v>408</v>
      </c>
      <c r="Y328" s="364">
        <v>0</v>
      </c>
      <c r="Z328" s="364">
        <v>0</v>
      </c>
      <c r="AA328" s="364">
        <v>0</v>
      </c>
      <c r="AB328" s="364">
        <v>0</v>
      </c>
      <c r="AC328" s="364">
        <v>0</v>
      </c>
      <c r="AD328" s="364">
        <v>0</v>
      </c>
      <c r="AE328" s="364">
        <v>0</v>
      </c>
      <c r="AF328" s="364">
        <v>0</v>
      </c>
      <c r="AG328" s="364">
        <v>0</v>
      </c>
      <c r="AH328" s="364">
        <v>0</v>
      </c>
      <c r="AI328" s="364">
        <v>0</v>
      </c>
      <c r="AJ328" s="364">
        <v>0</v>
      </c>
      <c r="AK328" s="364">
        <v>0</v>
      </c>
      <c r="AL328" s="364">
        <v>0</v>
      </c>
      <c r="AM328" s="364">
        <v>0</v>
      </c>
      <c r="AN328" s="364">
        <v>1</v>
      </c>
      <c r="AO328" s="364">
        <v>0</v>
      </c>
      <c r="AP328" s="364">
        <v>0</v>
      </c>
      <c r="AS328" s="7">
        <v>333914</v>
      </c>
      <c r="AT328" s="7" t="s">
        <v>408</v>
      </c>
      <c r="AU328" s="8">
        <v>3.6651655156108055E-2</v>
      </c>
      <c r="AV328" s="8">
        <v>9.635423790212096E-3</v>
      </c>
      <c r="AW328" s="8">
        <v>7.5720364256467734E-2</v>
      </c>
      <c r="AX328" s="8">
        <v>9.632212716844242E-2</v>
      </c>
      <c r="AY328" s="8">
        <v>3.5856408481029618E-2</v>
      </c>
      <c r="AZ328" s="8">
        <v>0.16430333889703647</v>
      </c>
      <c r="BA328" s="8">
        <v>8.698182192848386E-2</v>
      </c>
      <c r="BB328" s="8">
        <v>2.5390728296643551E-2</v>
      </c>
      <c r="BC328" s="8">
        <v>0.12230765436261296</v>
      </c>
      <c r="BD328" s="8">
        <v>4.2945537175033868E-2</v>
      </c>
      <c r="BE328" s="8">
        <v>1.1504868399374998E-2</v>
      </c>
      <c r="BF328" s="8">
        <v>0.1111510349504032</v>
      </c>
      <c r="BG328" s="8">
        <v>0.15011052763804839</v>
      </c>
      <c r="BH328" s="8">
        <v>7.1210922682147565E-6</v>
      </c>
      <c r="BI328" s="8">
        <v>4.4768995970596789E-2</v>
      </c>
      <c r="BJ328" s="8">
        <v>1.1220090561061291</v>
      </c>
      <c r="BK328" s="8">
        <v>0.61906251970774195</v>
      </c>
      <c r="BL328" s="8">
        <v>0.55725923684580647</v>
      </c>
    </row>
    <row r="329" spans="1:64" x14ac:dyDescent="0.25">
      <c r="A329" s="7">
        <v>333921</v>
      </c>
      <c r="B329" s="7" t="s">
        <v>409</v>
      </c>
      <c r="C329" s="8">
        <f t="shared" si="90"/>
        <v>4.1384191805375801E-2</v>
      </c>
      <c r="D329" s="8">
        <f t="shared" si="91"/>
        <v>1.0089802685367258E-2</v>
      </c>
      <c r="E329" s="8">
        <f t="shared" si="92"/>
        <v>8.6404435879043548E-2</v>
      </c>
      <c r="F329" s="8">
        <f t="shared" si="93"/>
        <v>4.9801060307997899E-2</v>
      </c>
      <c r="G329" s="8">
        <f t="shared" si="94"/>
        <v>1.8879269349435811E-2</v>
      </c>
      <c r="H329" s="8">
        <f t="shared" si="95"/>
        <v>9.8931537864904842E-2</v>
      </c>
      <c r="I329" s="8">
        <f t="shared" si="96"/>
        <v>6.6193401836520963E-2</v>
      </c>
      <c r="J329" s="8">
        <f t="shared" si="97"/>
        <v>1.7927008660843548E-2</v>
      </c>
      <c r="K329" s="8">
        <f t="shared" si="98"/>
        <v>0.10323863689540806</v>
      </c>
      <c r="L329" s="8">
        <f t="shared" si="99"/>
        <v>5.1508566139424186E-2</v>
      </c>
      <c r="M329" s="8">
        <f t="shared" si="100"/>
        <v>1.3143136001177582E-2</v>
      </c>
      <c r="N329" s="8">
        <f t="shared" si="101"/>
        <v>0.13609514277837095</v>
      </c>
      <c r="O329" s="8">
        <f t="shared" si="102"/>
        <v>0.1914528539940322</v>
      </c>
      <c r="P329" s="8">
        <f t="shared" si="103"/>
        <v>2.5783090831603221E-6</v>
      </c>
      <c r="Q329" s="8">
        <f t="shared" si="104"/>
        <v>9.1947436191225834E-2</v>
      </c>
      <c r="R329" s="8">
        <f t="shared" si="105"/>
        <v>1</v>
      </c>
      <c r="S329" s="8">
        <f t="shared" si="106"/>
        <v>0.61922638365112914</v>
      </c>
      <c r="T329" s="8">
        <f t="shared" si="107"/>
        <v>0.63897033771516121</v>
      </c>
      <c r="W329" s="7">
        <v>333921</v>
      </c>
      <c r="X329" s="7" t="s">
        <v>409</v>
      </c>
      <c r="Y329" s="364">
        <v>0</v>
      </c>
      <c r="Z329" s="364">
        <v>0</v>
      </c>
      <c r="AA329" s="364">
        <v>0</v>
      </c>
      <c r="AB329" s="364">
        <v>0</v>
      </c>
      <c r="AC329" s="364">
        <v>0</v>
      </c>
      <c r="AD329" s="364">
        <v>0</v>
      </c>
      <c r="AE329" s="364">
        <v>0</v>
      </c>
      <c r="AF329" s="364">
        <v>0</v>
      </c>
      <c r="AG329" s="364">
        <v>0</v>
      </c>
      <c r="AH329" s="364">
        <v>0</v>
      </c>
      <c r="AI329" s="364">
        <v>0</v>
      </c>
      <c r="AJ329" s="364">
        <v>0</v>
      </c>
      <c r="AK329" s="364">
        <v>0</v>
      </c>
      <c r="AL329" s="364">
        <v>0</v>
      </c>
      <c r="AM329" s="364">
        <v>0</v>
      </c>
      <c r="AN329" s="364">
        <v>1</v>
      </c>
      <c r="AO329" s="364">
        <v>0</v>
      </c>
      <c r="AP329" s="364">
        <v>0</v>
      </c>
      <c r="AS329" s="7">
        <v>333921</v>
      </c>
      <c r="AT329" s="7" t="s">
        <v>409</v>
      </c>
      <c r="AU329" s="8">
        <v>4.1384191805375801E-2</v>
      </c>
      <c r="AV329" s="8">
        <v>1.0089802685367258E-2</v>
      </c>
      <c r="AW329" s="8">
        <v>8.6404435879043548E-2</v>
      </c>
      <c r="AX329" s="8">
        <v>4.9801060307997899E-2</v>
      </c>
      <c r="AY329" s="8">
        <v>1.8879269349435811E-2</v>
      </c>
      <c r="AZ329" s="8">
        <v>9.8931537864904842E-2</v>
      </c>
      <c r="BA329" s="8">
        <v>6.6193401836520963E-2</v>
      </c>
      <c r="BB329" s="8">
        <v>1.7927008660843548E-2</v>
      </c>
      <c r="BC329" s="8">
        <v>0.10323863689540806</v>
      </c>
      <c r="BD329" s="8">
        <v>5.1508566139424186E-2</v>
      </c>
      <c r="BE329" s="8">
        <v>1.3143136001177582E-2</v>
      </c>
      <c r="BF329" s="8">
        <v>0.13609514277837095</v>
      </c>
      <c r="BG329" s="8">
        <v>0.1914528539940322</v>
      </c>
      <c r="BH329" s="8">
        <v>2.5783090831603221E-6</v>
      </c>
      <c r="BI329" s="8">
        <v>9.1947436191225834E-2</v>
      </c>
      <c r="BJ329" s="8">
        <v>1.1378784303701612</v>
      </c>
      <c r="BK329" s="8">
        <v>0.61922638365112914</v>
      </c>
      <c r="BL329" s="8">
        <v>0.63897033771516121</v>
      </c>
    </row>
    <row r="330" spans="1:64" x14ac:dyDescent="0.25">
      <c r="A330" s="7">
        <v>333922</v>
      </c>
      <c r="B330" s="7" t="s">
        <v>410</v>
      </c>
      <c r="C330" s="8">
        <f t="shared" si="90"/>
        <v>3.4613057691072584E-2</v>
      </c>
      <c r="D330" s="8">
        <f t="shared" si="91"/>
        <v>8.5795945965959665E-3</v>
      </c>
      <c r="E330" s="8">
        <f t="shared" si="92"/>
        <v>6.6967515354977414E-2</v>
      </c>
      <c r="F330" s="8">
        <f t="shared" si="93"/>
        <v>4.54302185195E-2</v>
      </c>
      <c r="G330" s="8">
        <f t="shared" si="94"/>
        <v>1.7730799475578065E-2</v>
      </c>
      <c r="H330" s="8">
        <f t="shared" si="95"/>
        <v>8.8592412275795146E-2</v>
      </c>
      <c r="I330" s="8">
        <f t="shared" si="96"/>
        <v>5.550549814224192E-2</v>
      </c>
      <c r="J330" s="8">
        <f t="shared" si="97"/>
        <v>1.5494209428715485E-2</v>
      </c>
      <c r="K330" s="8">
        <f t="shared" si="98"/>
        <v>8.310353195105645E-2</v>
      </c>
      <c r="L330" s="8">
        <f t="shared" si="99"/>
        <v>4.238418567329677E-2</v>
      </c>
      <c r="M330" s="8">
        <f t="shared" si="100"/>
        <v>1.1181701193682902E-2</v>
      </c>
      <c r="N330" s="8">
        <f t="shared" si="101"/>
        <v>0.104508914047</v>
      </c>
      <c r="O330" s="8">
        <f t="shared" si="102"/>
        <v>0.14359460689419354</v>
      </c>
      <c r="P330" s="8">
        <f t="shared" si="103"/>
        <v>1.4982802051803229E-6</v>
      </c>
      <c r="Q330" s="8">
        <f t="shared" si="104"/>
        <v>6.8026144694838725E-2</v>
      </c>
      <c r="R330" s="8">
        <f t="shared" si="105"/>
        <v>1</v>
      </c>
      <c r="S330" s="8">
        <f t="shared" si="106"/>
        <v>0.49046310769032259</v>
      </c>
      <c r="T330" s="8">
        <f t="shared" si="107"/>
        <v>0.49281452984483864</v>
      </c>
      <c r="W330" s="7">
        <v>333922</v>
      </c>
      <c r="X330" s="7" t="s">
        <v>410</v>
      </c>
      <c r="Y330" s="364">
        <v>0</v>
      </c>
      <c r="Z330" s="364">
        <v>0</v>
      </c>
      <c r="AA330" s="364">
        <v>0</v>
      </c>
      <c r="AB330" s="364">
        <v>0</v>
      </c>
      <c r="AC330" s="364">
        <v>0</v>
      </c>
      <c r="AD330" s="364">
        <v>0</v>
      </c>
      <c r="AE330" s="364">
        <v>0</v>
      </c>
      <c r="AF330" s="364">
        <v>0</v>
      </c>
      <c r="AG330" s="364">
        <v>0</v>
      </c>
      <c r="AH330" s="364">
        <v>0</v>
      </c>
      <c r="AI330" s="364">
        <v>0</v>
      </c>
      <c r="AJ330" s="364">
        <v>0</v>
      </c>
      <c r="AK330" s="364">
        <v>0</v>
      </c>
      <c r="AL330" s="364">
        <v>0</v>
      </c>
      <c r="AM330" s="364">
        <v>0</v>
      </c>
      <c r="AN330" s="364">
        <v>1</v>
      </c>
      <c r="AO330" s="364">
        <v>0</v>
      </c>
      <c r="AP330" s="364">
        <v>0</v>
      </c>
      <c r="AS330" s="7">
        <v>333922</v>
      </c>
      <c r="AT330" s="7" t="s">
        <v>410</v>
      </c>
      <c r="AU330" s="8">
        <v>3.4613057691072584E-2</v>
      </c>
      <c r="AV330" s="8">
        <v>8.5795945965959665E-3</v>
      </c>
      <c r="AW330" s="8">
        <v>6.6967515354977414E-2</v>
      </c>
      <c r="AX330" s="8">
        <v>4.54302185195E-2</v>
      </c>
      <c r="AY330" s="8">
        <v>1.7730799475578065E-2</v>
      </c>
      <c r="AZ330" s="8">
        <v>8.8592412275795146E-2</v>
      </c>
      <c r="BA330" s="8">
        <v>5.550549814224192E-2</v>
      </c>
      <c r="BB330" s="8">
        <v>1.5494209428715485E-2</v>
      </c>
      <c r="BC330" s="8">
        <v>8.310353195105645E-2</v>
      </c>
      <c r="BD330" s="8">
        <v>4.238418567329677E-2</v>
      </c>
      <c r="BE330" s="8">
        <v>1.1181701193682902E-2</v>
      </c>
      <c r="BF330" s="8">
        <v>0.104508914047</v>
      </c>
      <c r="BG330" s="8">
        <v>0.14359460689419354</v>
      </c>
      <c r="BH330" s="8">
        <v>1.4982802051803229E-6</v>
      </c>
      <c r="BI330" s="8">
        <v>6.8026144694838725E-2</v>
      </c>
      <c r="BJ330" s="8">
        <v>1.1101585547395163</v>
      </c>
      <c r="BK330" s="8">
        <v>0.49046310769032259</v>
      </c>
      <c r="BL330" s="8">
        <v>0.49281452984483864</v>
      </c>
    </row>
    <row r="331" spans="1:64" x14ac:dyDescent="0.25">
      <c r="A331" s="7">
        <v>333923</v>
      </c>
      <c r="B331" s="7" t="s">
        <v>411</v>
      </c>
      <c r="C331" s="8">
        <f t="shared" si="90"/>
        <v>1.9163007183183874E-2</v>
      </c>
      <c r="D331" s="8">
        <f t="shared" si="91"/>
        <v>5.4003108208241935E-3</v>
      </c>
      <c r="E331" s="8">
        <f t="shared" si="92"/>
        <v>3.6068117595596777E-2</v>
      </c>
      <c r="F331" s="8">
        <f t="shared" si="93"/>
        <v>2.6112453626504838E-2</v>
      </c>
      <c r="G331" s="8">
        <f t="shared" si="94"/>
        <v>1.0711262907811287E-2</v>
      </c>
      <c r="H331" s="8">
        <f t="shared" si="95"/>
        <v>4.9580885830741925E-2</v>
      </c>
      <c r="I331" s="8">
        <f t="shared" si="96"/>
        <v>3.1672055677064513E-2</v>
      </c>
      <c r="J331" s="8">
        <f t="shared" si="97"/>
        <v>9.8929455009645166E-3</v>
      </c>
      <c r="K331" s="8">
        <f t="shared" si="98"/>
        <v>4.667229346656452E-2</v>
      </c>
      <c r="L331" s="8">
        <f t="shared" si="99"/>
        <v>2.4147029323475809E-2</v>
      </c>
      <c r="M331" s="8">
        <f t="shared" si="100"/>
        <v>7.1399918907806446E-3</v>
      </c>
      <c r="N331" s="8">
        <f t="shared" si="101"/>
        <v>5.5391660330338717E-2</v>
      </c>
      <c r="O331" s="8">
        <f t="shared" si="102"/>
        <v>6.8429231192677409E-2</v>
      </c>
      <c r="P331" s="8">
        <f t="shared" si="103"/>
        <v>4.4701062125709674E-7</v>
      </c>
      <c r="Q331" s="8">
        <f t="shared" si="104"/>
        <v>3.252306148214517E-2</v>
      </c>
      <c r="R331" s="8">
        <f t="shared" si="105"/>
        <v>1</v>
      </c>
      <c r="S331" s="8">
        <f t="shared" si="106"/>
        <v>0.24769653784903226</v>
      </c>
      <c r="T331" s="8">
        <f t="shared" si="107"/>
        <v>0.24952761722499997</v>
      </c>
      <c r="W331" s="7">
        <v>333923</v>
      </c>
      <c r="X331" s="7" t="s">
        <v>411</v>
      </c>
      <c r="Y331" s="364">
        <v>0</v>
      </c>
      <c r="Z331" s="364">
        <v>0</v>
      </c>
      <c r="AA331" s="364">
        <v>0</v>
      </c>
      <c r="AB331" s="364">
        <v>0</v>
      </c>
      <c r="AC331" s="364">
        <v>0</v>
      </c>
      <c r="AD331" s="364">
        <v>0</v>
      </c>
      <c r="AE331" s="364">
        <v>0</v>
      </c>
      <c r="AF331" s="364">
        <v>0</v>
      </c>
      <c r="AG331" s="364">
        <v>0</v>
      </c>
      <c r="AH331" s="364">
        <v>0</v>
      </c>
      <c r="AI331" s="364">
        <v>0</v>
      </c>
      <c r="AJ331" s="364">
        <v>0</v>
      </c>
      <c r="AK331" s="364">
        <v>0</v>
      </c>
      <c r="AL331" s="364">
        <v>0</v>
      </c>
      <c r="AM331" s="364">
        <v>0</v>
      </c>
      <c r="AN331" s="364">
        <v>1</v>
      </c>
      <c r="AO331" s="364">
        <v>0</v>
      </c>
      <c r="AP331" s="364">
        <v>0</v>
      </c>
      <c r="AS331" s="7">
        <v>333923</v>
      </c>
      <c r="AT331" s="7" t="s">
        <v>411</v>
      </c>
      <c r="AU331" s="8">
        <v>1.9163007183183874E-2</v>
      </c>
      <c r="AV331" s="8">
        <v>5.4003108208241935E-3</v>
      </c>
      <c r="AW331" s="8">
        <v>3.6068117595596777E-2</v>
      </c>
      <c r="AX331" s="8">
        <v>2.6112453626504838E-2</v>
      </c>
      <c r="AY331" s="8">
        <v>1.0711262907811287E-2</v>
      </c>
      <c r="AZ331" s="8">
        <v>4.9580885830741925E-2</v>
      </c>
      <c r="BA331" s="8">
        <v>3.1672055677064513E-2</v>
      </c>
      <c r="BB331" s="8">
        <v>9.8929455009645166E-3</v>
      </c>
      <c r="BC331" s="8">
        <v>4.667229346656452E-2</v>
      </c>
      <c r="BD331" s="8">
        <v>2.4147029323475809E-2</v>
      </c>
      <c r="BE331" s="8">
        <v>7.1399918907806446E-3</v>
      </c>
      <c r="BF331" s="8">
        <v>5.5391660330338717E-2</v>
      </c>
      <c r="BG331" s="8">
        <v>6.8429231192677409E-2</v>
      </c>
      <c r="BH331" s="8">
        <v>4.4701062125709674E-7</v>
      </c>
      <c r="BI331" s="8">
        <v>3.252306148214517E-2</v>
      </c>
      <c r="BJ331" s="8">
        <v>1.0606314355995161</v>
      </c>
      <c r="BK331" s="8">
        <v>0.24769653784903226</v>
      </c>
      <c r="BL331" s="8">
        <v>0.24952761722499997</v>
      </c>
    </row>
    <row r="332" spans="1:64" x14ac:dyDescent="0.25">
      <c r="A332" s="7">
        <v>333924</v>
      </c>
      <c r="B332" s="7" t="s">
        <v>412</v>
      </c>
      <c r="C332" s="8">
        <f t="shared" si="90"/>
        <v>2.3233078121516128E-2</v>
      </c>
      <c r="D332" s="8">
        <f t="shared" si="91"/>
        <v>6.1566259027017751E-3</v>
      </c>
      <c r="E332" s="8">
        <f t="shared" si="92"/>
        <v>4.4909580696546776E-2</v>
      </c>
      <c r="F332" s="8">
        <f t="shared" si="93"/>
        <v>2.8274845329920965E-2</v>
      </c>
      <c r="G332" s="8">
        <f t="shared" si="94"/>
        <v>1.0597563483976936E-2</v>
      </c>
      <c r="H332" s="8">
        <f t="shared" si="95"/>
        <v>5.3600753537146779E-2</v>
      </c>
      <c r="I332" s="8">
        <f t="shared" si="96"/>
        <v>3.6228877443645162E-2</v>
      </c>
      <c r="J332" s="8">
        <f t="shared" si="97"/>
        <v>1.0865537877897902E-2</v>
      </c>
      <c r="K332" s="8">
        <f t="shared" si="98"/>
        <v>5.5974148445887099E-2</v>
      </c>
      <c r="L332" s="8">
        <f t="shared" si="99"/>
        <v>2.8720096628872586E-2</v>
      </c>
      <c r="M332" s="8">
        <f t="shared" si="100"/>
        <v>8.0597124527140348E-3</v>
      </c>
      <c r="N332" s="8">
        <f t="shared" si="101"/>
        <v>6.9326012977919349E-2</v>
      </c>
      <c r="O332" s="8">
        <f t="shared" si="102"/>
        <v>9.5731929545951638E-2</v>
      </c>
      <c r="P332" s="8">
        <f t="shared" si="103"/>
        <v>1.4340178128712905E-6</v>
      </c>
      <c r="Q332" s="8">
        <f t="shared" si="104"/>
        <v>4.6464063972419367E-2</v>
      </c>
      <c r="R332" s="8">
        <f t="shared" si="105"/>
        <v>1</v>
      </c>
      <c r="S332" s="8">
        <f t="shared" si="106"/>
        <v>0.31827961396403226</v>
      </c>
      <c r="T332" s="8">
        <f t="shared" si="107"/>
        <v>0.32887662828354847</v>
      </c>
      <c r="W332" s="7">
        <v>333924</v>
      </c>
      <c r="X332" s="7" t="s">
        <v>412</v>
      </c>
      <c r="Y332" s="364">
        <v>0</v>
      </c>
      <c r="Z332" s="364">
        <v>0</v>
      </c>
      <c r="AA332" s="364">
        <v>0</v>
      </c>
      <c r="AB332" s="364">
        <v>0</v>
      </c>
      <c r="AC332" s="364">
        <v>0</v>
      </c>
      <c r="AD332" s="364">
        <v>0</v>
      </c>
      <c r="AE332" s="364">
        <v>0</v>
      </c>
      <c r="AF332" s="364">
        <v>0</v>
      </c>
      <c r="AG332" s="364">
        <v>0</v>
      </c>
      <c r="AH332" s="364">
        <v>0</v>
      </c>
      <c r="AI332" s="364">
        <v>0</v>
      </c>
      <c r="AJ332" s="364">
        <v>0</v>
      </c>
      <c r="AK332" s="364">
        <v>0</v>
      </c>
      <c r="AL332" s="364">
        <v>0</v>
      </c>
      <c r="AM332" s="364">
        <v>0</v>
      </c>
      <c r="AN332" s="364">
        <v>1</v>
      </c>
      <c r="AO332" s="364">
        <v>0</v>
      </c>
      <c r="AP332" s="364">
        <v>0</v>
      </c>
      <c r="AS332" s="7">
        <v>333924</v>
      </c>
      <c r="AT332" s="7" t="s">
        <v>412</v>
      </c>
      <c r="AU332" s="8">
        <v>2.3233078121516128E-2</v>
      </c>
      <c r="AV332" s="8">
        <v>6.1566259027017751E-3</v>
      </c>
      <c r="AW332" s="8">
        <v>4.4909580696546776E-2</v>
      </c>
      <c r="AX332" s="8">
        <v>2.8274845329920965E-2</v>
      </c>
      <c r="AY332" s="8">
        <v>1.0597563483976936E-2</v>
      </c>
      <c r="AZ332" s="8">
        <v>5.3600753537146779E-2</v>
      </c>
      <c r="BA332" s="8">
        <v>3.6228877443645162E-2</v>
      </c>
      <c r="BB332" s="8">
        <v>1.0865537877897902E-2</v>
      </c>
      <c r="BC332" s="8">
        <v>5.5974148445887099E-2</v>
      </c>
      <c r="BD332" s="8">
        <v>2.8720096628872586E-2</v>
      </c>
      <c r="BE332" s="8">
        <v>8.0597124527140348E-3</v>
      </c>
      <c r="BF332" s="8">
        <v>6.9326012977919349E-2</v>
      </c>
      <c r="BG332" s="8">
        <v>9.5731929545951638E-2</v>
      </c>
      <c r="BH332" s="8">
        <v>1.4340178128712905E-6</v>
      </c>
      <c r="BI332" s="8">
        <v>4.6464063972419367E-2</v>
      </c>
      <c r="BJ332" s="8">
        <v>1.074299284720484</v>
      </c>
      <c r="BK332" s="8">
        <v>0.31827961396403226</v>
      </c>
      <c r="BL332" s="8">
        <v>0.32887662828354847</v>
      </c>
    </row>
    <row r="333" spans="1:64" x14ac:dyDescent="0.25">
      <c r="A333" s="7">
        <v>333991</v>
      </c>
      <c r="B333" s="7" t="s">
        <v>413</v>
      </c>
      <c r="C333" s="8">
        <f t="shared" si="90"/>
        <v>9.9109024119870982E-3</v>
      </c>
      <c r="D333" s="8">
        <f t="shared" si="91"/>
        <v>2.9673608918709682E-3</v>
      </c>
      <c r="E333" s="8">
        <f t="shared" si="92"/>
        <v>2.1511045092661291E-2</v>
      </c>
      <c r="F333" s="8">
        <f t="shared" si="93"/>
        <v>1.3247088144330644E-2</v>
      </c>
      <c r="G333" s="8">
        <f t="shared" si="94"/>
        <v>5.0334205851822579E-3</v>
      </c>
      <c r="H333" s="8">
        <f t="shared" si="95"/>
        <v>2.8514620914569355E-2</v>
      </c>
      <c r="I333" s="8">
        <f t="shared" si="96"/>
        <v>1.5896429478277418E-2</v>
      </c>
      <c r="J333" s="8">
        <f t="shared" si="97"/>
        <v>4.9051177579274192E-3</v>
      </c>
      <c r="K333" s="8">
        <f t="shared" si="98"/>
        <v>2.4826813891129031E-2</v>
      </c>
      <c r="L333" s="8">
        <f t="shared" si="99"/>
        <v>1.1099282733058064E-2</v>
      </c>
      <c r="M333" s="8">
        <f t="shared" si="100"/>
        <v>3.3603474735645162E-3</v>
      </c>
      <c r="N333" s="8">
        <f t="shared" si="101"/>
        <v>2.930923586437097E-2</v>
      </c>
      <c r="O333" s="8">
        <f t="shared" si="102"/>
        <v>4.6968187017500003E-2</v>
      </c>
      <c r="P333" s="8">
        <f t="shared" si="103"/>
        <v>3.6390618012338712E-7</v>
      </c>
      <c r="Q333" s="8">
        <f t="shared" si="104"/>
        <v>2.0806776055887096E-2</v>
      </c>
      <c r="R333" s="8">
        <f t="shared" si="105"/>
        <v>1</v>
      </c>
      <c r="S333" s="8">
        <f t="shared" si="106"/>
        <v>0.14356932319241936</v>
      </c>
      <c r="T333" s="8">
        <f t="shared" si="107"/>
        <v>0.14240416757887095</v>
      </c>
      <c r="W333" s="7">
        <v>333991</v>
      </c>
      <c r="X333" s="7" t="s">
        <v>413</v>
      </c>
      <c r="Y333" s="364">
        <v>0</v>
      </c>
      <c r="Z333" s="364">
        <v>0</v>
      </c>
      <c r="AA333" s="364">
        <v>0</v>
      </c>
      <c r="AB333" s="364">
        <v>0</v>
      </c>
      <c r="AC333" s="364">
        <v>0</v>
      </c>
      <c r="AD333" s="364">
        <v>0</v>
      </c>
      <c r="AE333" s="364">
        <v>0</v>
      </c>
      <c r="AF333" s="364">
        <v>0</v>
      </c>
      <c r="AG333" s="364">
        <v>0</v>
      </c>
      <c r="AH333" s="364">
        <v>0</v>
      </c>
      <c r="AI333" s="364">
        <v>0</v>
      </c>
      <c r="AJ333" s="364">
        <v>0</v>
      </c>
      <c r="AK333" s="364">
        <v>0</v>
      </c>
      <c r="AL333" s="364">
        <v>0</v>
      </c>
      <c r="AM333" s="364">
        <v>0</v>
      </c>
      <c r="AN333" s="364">
        <v>1</v>
      </c>
      <c r="AO333" s="364">
        <v>0</v>
      </c>
      <c r="AP333" s="364">
        <v>0</v>
      </c>
      <c r="AS333" s="7">
        <v>333991</v>
      </c>
      <c r="AT333" s="7" t="s">
        <v>413</v>
      </c>
      <c r="AU333" s="8">
        <v>9.9109024119870982E-3</v>
      </c>
      <c r="AV333" s="8">
        <v>2.9673608918709682E-3</v>
      </c>
      <c r="AW333" s="8">
        <v>2.1511045092661291E-2</v>
      </c>
      <c r="AX333" s="8">
        <v>1.3247088144330644E-2</v>
      </c>
      <c r="AY333" s="8">
        <v>5.0334205851822579E-3</v>
      </c>
      <c r="AZ333" s="8">
        <v>2.8514620914569355E-2</v>
      </c>
      <c r="BA333" s="8">
        <v>1.5896429478277418E-2</v>
      </c>
      <c r="BB333" s="8">
        <v>4.9051177579274192E-3</v>
      </c>
      <c r="BC333" s="8">
        <v>2.4826813891129031E-2</v>
      </c>
      <c r="BD333" s="8">
        <v>1.1099282733058064E-2</v>
      </c>
      <c r="BE333" s="8">
        <v>3.3603474735645162E-3</v>
      </c>
      <c r="BF333" s="8">
        <v>2.930923586437097E-2</v>
      </c>
      <c r="BG333" s="8">
        <v>4.6968187017500003E-2</v>
      </c>
      <c r="BH333" s="8">
        <v>3.6390618012338712E-7</v>
      </c>
      <c r="BI333" s="8">
        <v>2.0806776055887096E-2</v>
      </c>
      <c r="BJ333" s="8">
        <v>1.0343893083966129</v>
      </c>
      <c r="BK333" s="8">
        <v>0.14356932319241936</v>
      </c>
      <c r="BL333" s="8">
        <v>0.14240416757887095</v>
      </c>
    </row>
    <row r="334" spans="1:64" x14ac:dyDescent="0.25">
      <c r="A334" s="7">
        <v>333992</v>
      </c>
      <c r="B334" s="7" t="s">
        <v>414</v>
      </c>
      <c r="C334" s="8">
        <f t="shared" si="90"/>
        <v>1.7226894383006456E-2</v>
      </c>
      <c r="D334" s="8">
        <f t="shared" si="91"/>
        <v>4.5210112195129036E-3</v>
      </c>
      <c r="E334" s="8">
        <f t="shared" si="92"/>
        <v>3.3694277408951617E-2</v>
      </c>
      <c r="F334" s="8">
        <f t="shared" si="93"/>
        <v>2.122670518963549E-2</v>
      </c>
      <c r="G334" s="8">
        <f t="shared" si="94"/>
        <v>8.0420254492806435E-3</v>
      </c>
      <c r="H334" s="8">
        <f t="shared" si="95"/>
        <v>3.8269199547419357E-2</v>
      </c>
      <c r="I334" s="8">
        <f t="shared" si="96"/>
        <v>2.6904506775472584E-2</v>
      </c>
      <c r="J334" s="8">
        <f t="shared" si="97"/>
        <v>7.7706962118822579E-3</v>
      </c>
      <c r="K334" s="8">
        <f t="shared" si="98"/>
        <v>3.9246529184919353E-2</v>
      </c>
      <c r="L334" s="8">
        <f t="shared" si="99"/>
        <v>2.0008624604682262E-2</v>
      </c>
      <c r="M334" s="8">
        <f t="shared" si="100"/>
        <v>5.4881646360741927E-3</v>
      </c>
      <c r="N334" s="8">
        <f t="shared" si="101"/>
        <v>4.878767575429032E-2</v>
      </c>
      <c r="O334" s="8">
        <f t="shared" si="102"/>
        <v>6.650341270272582E-2</v>
      </c>
      <c r="P334" s="8">
        <f t="shared" si="103"/>
        <v>4.6768995328629032E-7</v>
      </c>
      <c r="Q334" s="8">
        <f t="shared" si="104"/>
        <v>3.0797847438532259E-2</v>
      </c>
      <c r="R334" s="8">
        <f t="shared" si="105"/>
        <v>1</v>
      </c>
      <c r="S334" s="8">
        <f t="shared" si="106"/>
        <v>0.21269922050903228</v>
      </c>
      <c r="T334" s="8">
        <f t="shared" si="107"/>
        <v>0.21908302249467743</v>
      </c>
      <c r="W334" s="7">
        <v>333992</v>
      </c>
      <c r="X334" s="7" t="s">
        <v>414</v>
      </c>
      <c r="Y334" s="364">
        <v>0</v>
      </c>
      <c r="Z334" s="364">
        <v>0</v>
      </c>
      <c r="AA334" s="364">
        <v>0</v>
      </c>
      <c r="AB334" s="364">
        <v>0</v>
      </c>
      <c r="AC334" s="364">
        <v>0</v>
      </c>
      <c r="AD334" s="364">
        <v>0</v>
      </c>
      <c r="AE334" s="364">
        <v>0</v>
      </c>
      <c r="AF334" s="364">
        <v>0</v>
      </c>
      <c r="AG334" s="364">
        <v>0</v>
      </c>
      <c r="AH334" s="364">
        <v>0</v>
      </c>
      <c r="AI334" s="364">
        <v>0</v>
      </c>
      <c r="AJ334" s="364">
        <v>0</v>
      </c>
      <c r="AK334" s="364">
        <v>0</v>
      </c>
      <c r="AL334" s="364">
        <v>0</v>
      </c>
      <c r="AM334" s="364">
        <v>0</v>
      </c>
      <c r="AN334" s="364">
        <v>1</v>
      </c>
      <c r="AO334" s="364">
        <v>0</v>
      </c>
      <c r="AP334" s="364">
        <v>0</v>
      </c>
      <c r="AS334" s="7">
        <v>333992</v>
      </c>
      <c r="AT334" s="7" t="s">
        <v>414</v>
      </c>
      <c r="AU334" s="8">
        <v>1.7226894383006456E-2</v>
      </c>
      <c r="AV334" s="8">
        <v>4.5210112195129036E-3</v>
      </c>
      <c r="AW334" s="8">
        <v>3.3694277408951617E-2</v>
      </c>
      <c r="AX334" s="8">
        <v>2.122670518963549E-2</v>
      </c>
      <c r="AY334" s="8">
        <v>8.0420254492806435E-3</v>
      </c>
      <c r="AZ334" s="8">
        <v>3.8269199547419357E-2</v>
      </c>
      <c r="BA334" s="8">
        <v>2.6904506775472584E-2</v>
      </c>
      <c r="BB334" s="8">
        <v>7.7706962118822579E-3</v>
      </c>
      <c r="BC334" s="8">
        <v>3.9246529184919353E-2</v>
      </c>
      <c r="BD334" s="8">
        <v>2.0008624604682262E-2</v>
      </c>
      <c r="BE334" s="8">
        <v>5.4881646360741927E-3</v>
      </c>
      <c r="BF334" s="8">
        <v>4.878767575429032E-2</v>
      </c>
      <c r="BG334" s="8">
        <v>6.650341270272582E-2</v>
      </c>
      <c r="BH334" s="8">
        <v>4.6768995328629032E-7</v>
      </c>
      <c r="BI334" s="8">
        <v>3.0797847438532259E-2</v>
      </c>
      <c r="BJ334" s="8">
        <v>1.0554421830114515</v>
      </c>
      <c r="BK334" s="8">
        <v>0.21269922050903228</v>
      </c>
      <c r="BL334" s="8">
        <v>0.21908302249467743</v>
      </c>
    </row>
    <row r="335" spans="1:64" x14ac:dyDescent="0.25">
      <c r="A335" s="7">
        <v>333993</v>
      </c>
      <c r="B335" s="7" t="s">
        <v>415</v>
      </c>
      <c r="C335" s="8">
        <f t="shared" si="90"/>
        <v>3.8571391950104832E-2</v>
      </c>
      <c r="D335" s="8">
        <f t="shared" si="91"/>
        <v>9.783029605322258E-3</v>
      </c>
      <c r="E335" s="8">
        <f t="shared" si="92"/>
        <v>6.5825180095682237E-2</v>
      </c>
      <c r="F335" s="8">
        <f t="shared" si="93"/>
        <v>5.5279392190608061E-2</v>
      </c>
      <c r="G335" s="8">
        <f t="shared" si="94"/>
        <v>1.9968304025225807E-2</v>
      </c>
      <c r="H335" s="8">
        <f t="shared" si="95"/>
        <v>9.5498621791514512E-2</v>
      </c>
      <c r="I335" s="8">
        <f t="shared" si="96"/>
        <v>5.3232718422958063E-2</v>
      </c>
      <c r="J335" s="8">
        <f t="shared" si="97"/>
        <v>1.4157812451374194E-2</v>
      </c>
      <c r="K335" s="8">
        <f t="shared" si="98"/>
        <v>6.9975151151801598E-2</v>
      </c>
      <c r="L335" s="8">
        <f t="shared" si="99"/>
        <v>4.7026364655353231E-2</v>
      </c>
      <c r="M335" s="8">
        <f t="shared" si="100"/>
        <v>1.2267589081095162E-2</v>
      </c>
      <c r="N335" s="8">
        <f t="shared" si="101"/>
        <v>9.6555547988161308E-2</v>
      </c>
      <c r="O335" s="8">
        <f t="shared" si="102"/>
        <v>0.14181175858319353</v>
      </c>
      <c r="P335" s="8">
        <f t="shared" si="103"/>
        <v>1.1599233278170966E-6</v>
      </c>
      <c r="Q335" s="8">
        <f t="shared" si="104"/>
        <v>8.2328064715370991E-2</v>
      </c>
      <c r="R335" s="8">
        <f t="shared" si="105"/>
        <v>1</v>
      </c>
      <c r="S335" s="8">
        <f t="shared" si="106"/>
        <v>0.49332535026548391</v>
      </c>
      <c r="T335" s="8">
        <f t="shared" si="107"/>
        <v>0.45994632718741935</v>
      </c>
      <c r="W335" s="7">
        <v>333993</v>
      </c>
      <c r="X335" s="7" t="s">
        <v>415</v>
      </c>
      <c r="Y335" s="364">
        <v>0</v>
      </c>
      <c r="Z335" s="364">
        <v>0</v>
      </c>
      <c r="AA335" s="364">
        <v>0</v>
      </c>
      <c r="AB335" s="364">
        <v>0</v>
      </c>
      <c r="AC335" s="364">
        <v>0</v>
      </c>
      <c r="AD335" s="364">
        <v>0</v>
      </c>
      <c r="AE335" s="364">
        <v>0</v>
      </c>
      <c r="AF335" s="364">
        <v>0</v>
      </c>
      <c r="AG335" s="364">
        <v>0</v>
      </c>
      <c r="AH335" s="364">
        <v>0</v>
      </c>
      <c r="AI335" s="364">
        <v>0</v>
      </c>
      <c r="AJ335" s="364">
        <v>0</v>
      </c>
      <c r="AK335" s="364">
        <v>0</v>
      </c>
      <c r="AL335" s="364">
        <v>0</v>
      </c>
      <c r="AM335" s="364">
        <v>0</v>
      </c>
      <c r="AN335" s="364">
        <v>1</v>
      </c>
      <c r="AO335" s="364">
        <v>0</v>
      </c>
      <c r="AP335" s="364">
        <v>0</v>
      </c>
      <c r="AS335" s="7">
        <v>333993</v>
      </c>
      <c r="AT335" s="7" t="s">
        <v>415</v>
      </c>
      <c r="AU335" s="8">
        <v>3.8571391950104832E-2</v>
      </c>
      <c r="AV335" s="8">
        <v>9.783029605322258E-3</v>
      </c>
      <c r="AW335" s="8">
        <v>6.5825180095682237E-2</v>
      </c>
      <c r="AX335" s="8">
        <v>5.5279392190608061E-2</v>
      </c>
      <c r="AY335" s="8">
        <v>1.9968304025225807E-2</v>
      </c>
      <c r="AZ335" s="8">
        <v>9.5498621791514512E-2</v>
      </c>
      <c r="BA335" s="8">
        <v>5.3232718422958063E-2</v>
      </c>
      <c r="BB335" s="8">
        <v>1.4157812451374194E-2</v>
      </c>
      <c r="BC335" s="8">
        <v>6.9975151151801598E-2</v>
      </c>
      <c r="BD335" s="8">
        <v>4.7026364655353231E-2</v>
      </c>
      <c r="BE335" s="8">
        <v>1.2267589081095162E-2</v>
      </c>
      <c r="BF335" s="8">
        <v>9.6555547988161308E-2</v>
      </c>
      <c r="BG335" s="8">
        <v>0.14181175858319353</v>
      </c>
      <c r="BH335" s="8">
        <v>1.1599233278170966E-6</v>
      </c>
      <c r="BI335" s="8">
        <v>8.2328064715370991E-2</v>
      </c>
      <c r="BJ335" s="8">
        <v>1.1141796016511294</v>
      </c>
      <c r="BK335" s="8">
        <v>0.49332535026548391</v>
      </c>
      <c r="BL335" s="8">
        <v>0.45994632718741935</v>
      </c>
    </row>
    <row r="336" spans="1:64" x14ac:dyDescent="0.25">
      <c r="A336" s="7">
        <v>333994</v>
      </c>
      <c r="B336" s="7" t="s">
        <v>416</v>
      </c>
      <c r="C336" s="8">
        <f t="shared" si="90"/>
        <v>2.3109193983251616E-2</v>
      </c>
      <c r="D336" s="8">
        <f t="shared" si="91"/>
        <v>6.6871623202483877E-3</v>
      </c>
      <c r="E336" s="8">
        <f t="shared" si="92"/>
        <v>3.6151497734483874E-2</v>
      </c>
      <c r="F336" s="8">
        <f t="shared" si="93"/>
        <v>2.8720671971874199E-2</v>
      </c>
      <c r="G336" s="8">
        <f t="shared" si="94"/>
        <v>1.1647166320885484E-2</v>
      </c>
      <c r="H336" s="8">
        <f t="shared" si="95"/>
        <v>5.8648735753290306E-2</v>
      </c>
      <c r="I336" s="8">
        <f t="shared" si="96"/>
        <v>2.5671232436622584E-2</v>
      </c>
      <c r="J336" s="8">
        <f t="shared" si="97"/>
        <v>7.9401032483564522E-3</v>
      </c>
      <c r="K336" s="8">
        <f t="shared" si="98"/>
        <v>3.5728910083983878E-2</v>
      </c>
      <c r="L336" s="8">
        <f t="shared" si="99"/>
        <v>2.7660678704061293E-2</v>
      </c>
      <c r="M336" s="8">
        <f t="shared" si="100"/>
        <v>8.5126852985177425E-3</v>
      </c>
      <c r="N336" s="8">
        <f t="shared" si="101"/>
        <v>5.1776440477596768E-2</v>
      </c>
      <c r="O336" s="8">
        <f t="shared" si="102"/>
        <v>6.9226682489935493E-2</v>
      </c>
      <c r="P336" s="8">
        <f t="shared" si="103"/>
        <v>4.8414430518774193E-7</v>
      </c>
      <c r="Q336" s="8">
        <f t="shared" si="104"/>
        <v>4.9982322393677413E-2</v>
      </c>
      <c r="R336" s="8">
        <f t="shared" si="105"/>
        <v>1</v>
      </c>
      <c r="S336" s="8">
        <f t="shared" si="106"/>
        <v>0.26030850953000001</v>
      </c>
      <c r="T336" s="8">
        <f t="shared" si="107"/>
        <v>0.23063056834951615</v>
      </c>
      <c r="W336" s="7">
        <v>333994</v>
      </c>
      <c r="X336" s="7" t="s">
        <v>416</v>
      </c>
      <c r="Y336" s="364">
        <v>0</v>
      </c>
      <c r="Z336" s="364">
        <v>0</v>
      </c>
      <c r="AA336" s="364">
        <v>0</v>
      </c>
      <c r="AB336" s="364">
        <v>0</v>
      </c>
      <c r="AC336" s="364">
        <v>0</v>
      </c>
      <c r="AD336" s="364">
        <v>0</v>
      </c>
      <c r="AE336" s="364">
        <v>0</v>
      </c>
      <c r="AF336" s="364">
        <v>0</v>
      </c>
      <c r="AG336" s="364">
        <v>0</v>
      </c>
      <c r="AH336" s="364">
        <v>0</v>
      </c>
      <c r="AI336" s="364">
        <v>0</v>
      </c>
      <c r="AJ336" s="364">
        <v>0</v>
      </c>
      <c r="AK336" s="364">
        <v>0</v>
      </c>
      <c r="AL336" s="364">
        <v>0</v>
      </c>
      <c r="AM336" s="364">
        <v>0</v>
      </c>
      <c r="AN336" s="364">
        <v>1</v>
      </c>
      <c r="AO336" s="364">
        <v>0</v>
      </c>
      <c r="AP336" s="364">
        <v>0</v>
      </c>
      <c r="AS336" s="7">
        <v>333994</v>
      </c>
      <c r="AT336" s="7" t="s">
        <v>416</v>
      </c>
      <c r="AU336" s="8">
        <v>2.3109193983251616E-2</v>
      </c>
      <c r="AV336" s="8">
        <v>6.6871623202483877E-3</v>
      </c>
      <c r="AW336" s="8">
        <v>3.6151497734483874E-2</v>
      </c>
      <c r="AX336" s="8">
        <v>2.8720671971874199E-2</v>
      </c>
      <c r="AY336" s="8">
        <v>1.1647166320885484E-2</v>
      </c>
      <c r="AZ336" s="8">
        <v>5.8648735753290306E-2</v>
      </c>
      <c r="BA336" s="8">
        <v>2.5671232436622584E-2</v>
      </c>
      <c r="BB336" s="8">
        <v>7.9401032483564522E-3</v>
      </c>
      <c r="BC336" s="8">
        <v>3.5728910083983878E-2</v>
      </c>
      <c r="BD336" s="8">
        <v>2.7660678704061293E-2</v>
      </c>
      <c r="BE336" s="8">
        <v>8.5126852985177425E-3</v>
      </c>
      <c r="BF336" s="8">
        <v>5.1776440477596768E-2</v>
      </c>
      <c r="BG336" s="8">
        <v>6.9226682489935493E-2</v>
      </c>
      <c r="BH336" s="8">
        <v>4.8414430518774193E-7</v>
      </c>
      <c r="BI336" s="8">
        <v>4.9982322393677413E-2</v>
      </c>
      <c r="BJ336" s="8">
        <v>1.0659494669412903</v>
      </c>
      <c r="BK336" s="8">
        <v>0.26030850953000001</v>
      </c>
      <c r="BL336" s="8">
        <v>0.23063056834951615</v>
      </c>
    </row>
    <row r="337" spans="1:64" x14ac:dyDescent="0.25">
      <c r="A337" s="7">
        <v>333995</v>
      </c>
      <c r="B337" s="7" t="s">
        <v>417</v>
      </c>
      <c r="C337" s="8">
        <f t="shared" si="90"/>
        <v>1.4537872817591937E-2</v>
      </c>
      <c r="D337" s="8">
        <f t="shared" si="91"/>
        <v>3.9034493860645161E-3</v>
      </c>
      <c r="E337" s="8">
        <f t="shared" si="92"/>
        <v>2.4500261399612904E-2</v>
      </c>
      <c r="F337" s="8">
        <f t="shared" si="93"/>
        <v>2.2843689373561293E-2</v>
      </c>
      <c r="G337" s="8">
        <f t="shared" si="94"/>
        <v>9.3934154570580655E-3</v>
      </c>
      <c r="H337" s="8">
        <f t="shared" si="95"/>
        <v>4.3193275136161287E-2</v>
      </c>
      <c r="I337" s="8">
        <f t="shared" si="96"/>
        <v>1.8941653521233871E-2</v>
      </c>
      <c r="J337" s="8">
        <f t="shared" si="97"/>
        <v>5.5425820337290325E-3</v>
      </c>
      <c r="K337" s="8">
        <f t="shared" si="98"/>
        <v>2.7096572646790322E-2</v>
      </c>
      <c r="L337" s="8">
        <f t="shared" si="99"/>
        <v>2.0049331405187096E-2</v>
      </c>
      <c r="M337" s="8">
        <f t="shared" si="100"/>
        <v>5.4687794106919353E-3</v>
      </c>
      <c r="N337" s="8">
        <f t="shared" si="101"/>
        <v>3.829198828880645E-2</v>
      </c>
      <c r="O337" s="8">
        <f t="shared" si="102"/>
        <v>4.5334983983290326E-2</v>
      </c>
      <c r="P337" s="8">
        <f t="shared" si="103"/>
        <v>3.0619583927701611E-7</v>
      </c>
      <c r="Q337" s="8">
        <f t="shared" si="104"/>
        <v>2.93697427327742E-2</v>
      </c>
      <c r="R337" s="8">
        <f t="shared" si="105"/>
        <v>1</v>
      </c>
      <c r="S337" s="8">
        <f t="shared" si="106"/>
        <v>0.18833521867645162</v>
      </c>
      <c r="T337" s="8">
        <f t="shared" si="107"/>
        <v>0.16448403400822581</v>
      </c>
      <c r="W337" s="7">
        <v>333995</v>
      </c>
      <c r="X337" s="7" t="s">
        <v>417</v>
      </c>
      <c r="Y337" s="364">
        <v>0</v>
      </c>
      <c r="Z337" s="364">
        <v>0</v>
      </c>
      <c r="AA337" s="364">
        <v>0</v>
      </c>
      <c r="AB337" s="364">
        <v>0</v>
      </c>
      <c r="AC337" s="364">
        <v>0</v>
      </c>
      <c r="AD337" s="364">
        <v>0</v>
      </c>
      <c r="AE337" s="364">
        <v>0</v>
      </c>
      <c r="AF337" s="364">
        <v>0</v>
      </c>
      <c r="AG337" s="364">
        <v>0</v>
      </c>
      <c r="AH337" s="364">
        <v>0</v>
      </c>
      <c r="AI337" s="364">
        <v>0</v>
      </c>
      <c r="AJ337" s="364">
        <v>0</v>
      </c>
      <c r="AK337" s="364">
        <v>0</v>
      </c>
      <c r="AL337" s="364">
        <v>0</v>
      </c>
      <c r="AM337" s="364">
        <v>0</v>
      </c>
      <c r="AN337" s="364">
        <v>1</v>
      </c>
      <c r="AO337" s="364">
        <v>0</v>
      </c>
      <c r="AP337" s="364">
        <v>0</v>
      </c>
      <c r="AS337" s="7">
        <v>333995</v>
      </c>
      <c r="AT337" s="7" t="s">
        <v>417</v>
      </c>
      <c r="AU337" s="8">
        <v>1.4537872817591937E-2</v>
      </c>
      <c r="AV337" s="8">
        <v>3.9034493860645161E-3</v>
      </c>
      <c r="AW337" s="8">
        <v>2.4500261399612904E-2</v>
      </c>
      <c r="AX337" s="8">
        <v>2.2843689373561293E-2</v>
      </c>
      <c r="AY337" s="8">
        <v>9.3934154570580655E-3</v>
      </c>
      <c r="AZ337" s="8">
        <v>4.3193275136161287E-2</v>
      </c>
      <c r="BA337" s="8">
        <v>1.8941653521233871E-2</v>
      </c>
      <c r="BB337" s="8">
        <v>5.5425820337290325E-3</v>
      </c>
      <c r="BC337" s="8">
        <v>2.7096572646790322E-2</v>
      </c>
      <c r="BD337" s="8">
        <v>2.0049331405187096E-2</v>
      </c>
      <c r="BE337" s="8">
        <v>5.4687794106919353E-3</v>
      </c>
      <c r="BF337" s="8">
        <v>3.829198828880645E-2</v>
      </c>
      <c r="BG337" s="8">
        <v>4.5334983983290326E-2</v>
      </c>
      <c r="BH337" s="8">
        <v>3.0619583927701611E-7</v>
      </c>
      <c r="BI337" s="8">
        <v>2.93697427327742E-2</v>
      </c>
      <c r="BJ337" s="8">
        <v>1.0429415836032259</v>
      </c>
      <c r="BK337" s="8">
        <v>0.18833521867645162</v>
      </c>
      <c r="BL337" s="8">
        <v>0.16448403400822581</v>
      </c>
    </row>
    <row r="338" spans="1:64" x14ac:dyDescent="0.25">
      <c r="A338" s="7">
        <v>333996</v>
      </c>
      <c r="B338" s="7" t="s">
        <v>418</v>
      </c>
      <c r="C338" s="8">
        <f t="shared" si="90"/>
        <v>1.6856805544085484E-2</v>
      </c>
      <c r="D338" s="8">
        <f t="shared" si="91"/>
        <v>4.1678487433290329E-3</v>
      </c>
      <c r="E338" s="8">
        <f t="shared" si="92"/>
        <v>2.5524028058637096E-2</v>
      </c>
      <c r="F338" s="8">
        <f t="shared" si="93"/>
        <v>2.7281290744551615E-2</v>
      </c>
      <c r="G338" s="8">
        <f t="shared" si="94"/>
        <v>1.0327135955970968E-2</v>
      </c>
      <c r="H338" s="8">
        <f t="shared" si="95"/>
        <v>5.2615764368053222E-2</v>
      </c>
      <c r="I338" s="8">
        <f t="shared" si="96"/>
        <v>2.1017397486269358E-2</v>
      </c>
      <c r="J338" s="8">
        <f t="shared" si="97"/>
        <v>5.8227908092548389E-3</v>
      </c>
      <c r="K338" s="8">
        <f t="shared" si="98"/>
        <v>2.8637278088032264E-2</v>
      </c>
      <c r="L338" s="8">
        <f t="shared" si="99"/>
        <v>2.2364439156048382E-2</v>
      </c>
      <c r="M338" s="8">
        <f t="shared" si="100"/>
        <v>5.7667018448887093E-3</v>
      </c>
      <c r="N338" s="8">
        <f t="shared" si="101"/>
        <v>3.9650742576677424E-2</v>
      </c>
      <c r="O338" s="8">
        <f t="shared" si="102"/>
        <v>5.1809302863096769E-2</v>
      </c>
      <c r="P338" s="8">
        <f t="shared" si="103"/>
        <v>4.2662036265983859E-7</v>
      </c>
      <c r="Q338" s="8">
        <f t="shared" si="104"/>
        <v>3.3518111613419353E-2</v>
      </c>
      <c r="R338" s="8">
        <f t="shared" si="105"/>
        <v>1</v>
      </c>
      <c r="S338" s="8">
        <f t="shared" si="106"/>
        <v>0.21925644913306452</v>
      </c>
      <c r="T338" s="8">
        <f t="shared" si="107"/>
        <v>0.1845097244482258</v>
      </c>
      <c r="W338" s="7">
        <v>333996</v>
      </c>
      <c r="X338" s="7" t="s">
        <v>418</v>
      </c>
      <c r="Y338" s="364">
        <v>0</v>
      </c>
      <c r="Z338" s="364">
        <v>0</v>
      </c>
      <c r="AA338" s="364">
        <v>0</v>
      </c>
      <c r="AB338" s="364">
        <v>0</v>
      </c>
      <c r="AC338" s="364">
        <v>0</v>
      </c>
      <c r="AD338" s="364">
        <v>0</v>
      </c>
      <c r="AE338" s="364">
        <v>0</v>
      </c>
      <c r="AF338" s="364">
        <v>0</v>
      </c>
      <c r="AG338" s="364">
        <v>0</v>
      </c>
      <c r="AH338" s="364">
        <v>0</v>
      </c>
      <c r="AI338" s="364">
        <v>0</v>
      </c>
      <c r="AJ338" s="364">
        <v>0</v>
      </c>
      <c r="AK338" s="364">
        <v>0</v>
      </c>
      <c r="AL338" s="364">
        <v>0</v>
      </c>
      <c r="AM338" s="364">
        <v>0</v>
      </c>
      <c r="AN338" s="364">
        <v>1</v>
      </c>
      <c r="AO338" s="364">
        <v>0</v>
      </c>
      <c r="AP338" s="364">
        <v>0</v>
      </c>
      <c r="AS338" s="7">
        <v>333996</v>
      </c>
      <c r="AT338" s="7" t="s">
        <v>418</v>
      </c>
      <c r="AU338" s="8">
        <v>1.6856805544085484E-2</v>
      </c>
      <c r="AV338" s="8">
        <v>4.1678487433290329E-3</v>
      </c>
      <c r="AW338" s="8">
        <v>2.5524028058637096E-2</v>
      </c>
      <c r="AX338" s="8">
        <v>2.7281290744551615E-2</v>
      </c>
      <c r="AY338" s="8">
        <v>1.0327135955970968E-2</v>
      </c>
      <c r="AZ338" s="8">
        <v>5.2615764368053222E-2</v>
      </c>
      <c r="BA338" s="8">
        <v>2.1017397486269358E-2</v>
      </c>
      <c r="BB338" s="8">
        <v>5.8227908092548389E-3</v>
      </c>
      <c r="BC338" s="8">
        <v>2.8637278088032264E-2</v>
      </c>
      <c r="BD338" s="8">
        <v>2.2364439156048382E-2</v>
      </c>
      <c r="BE338" s="8">
        <v>5.7667018448887093E-3</v>
      </c>
      <c r="BF338" s="8">
        <v>3.9650742576677424E-2</v>
      </c>
      <c r="BG338" s="8">
        <v>5.1809302863096769E-2</v>
      </c>
      <c r="BH338" s="8">
        <v>4.2662036265983859E-7</v>
      </c>
      <c r="BI338" s="8">
        <v>3.3518111613419353E-2</v>
      </c>
      <c r="BJ338" s="8">
        <v>1.0465486823458063</v>
      </c>
      <c r="BK338" s="8">
        <v>0.21925644913306452</v>
      </c>
      <c r="BL338" s="8">
        <v>0.1845097244482258</v>
      </c>
    </row>
    <row r="339" spans="1:64" x14ac:dyDescent="0.25">
      <c r="A339" s="7">
        <v>333998</v>
      </c>
      <c r="B339" s="7" t="s">
        <v>419</v>
      </c>
      <c r="C339" s="8">
        <f t="shared" si="90"/>
        <v>5.9540509371100003E-2</v>
      </c>
      <c r="D339" s="8">
        <f t="shared" si="91"/>
        <v>7.7127382238600002E-3</v>
      </c>
      <c r="E339" s="8">
        <f t="shared" si="92"/>
        <v>8.8264959670999996E-2</v>
      </c>
      <c r="F339" s="8">
        <f t="shared" si="93"/>
        <v>3.4675753711700001E-2</v>
      </c>
      <c r="G339" s="8">
        <f t="shared" si="94"/>
        <v>6.0356768764799999E-3</v>
      </c>
      <c r="H339" s="8">
        <f t="shared" si="95"/>
        <v>2.7853072200299998E-2</v>
      </c>
      <c r="I339" s="8">
        <f t="shared" si="96"/>
        <v>9.3448937121200004E-2</v>
      </c>
      <c r="J339" s="8">
        <f t="shared" si="97"/>
        <v>1.161671416E-2</v>
      </c>
      <c r="K339" s="8">
        <f t="shared" si="98"/>
        <v>5.0925090807499997E-2</v>
      </c>
      <c r="L339" s="8">
        <f t="shared" si="99"/>
        <v>6.7099286277699996E-2</v>
      </c>
      <c r="M339" s="8">
        <f t="shared" si="100"/>
        <v>8.8070955260699992E-3</v>
      </c>
      <c r="N339" s="8">
        <f t="shared" si="101"/>
        <v>0.147290890896</v>
      </c>
      <c r="O339" s="8">
        <f t="shared" si="102"/>
        <v>0.45803062176499998</v>
      </c>
      <c r="P339" s="8">
        <f t="shared" si="103"/>
        <v>9.1752466320999995E-6</v>
      </c>
      <c r="Q339" s="8">
        <f t="shared" si="104"/>
        <v>0.210143537888</v>
      </c>
      <c r="R339" s="8">
        <f t="shared" si="105"/>
        <v>1.1555182072700001</v>
      </c>
      <c r="S339" s="8">
        <f t="shared" si="106"/>
        <v>1.0685645027899999</v>
      </c>
      <c r="T339" s="8">
        <f t="shared" si="107"/>
        <v>1.15599074209</v>
      </c>
      <c r="W339" s="7">
        <v>333998</v>
      </c>
      <c r="X339" s="7" t="s">
        <v>419</v>
      </c>
      <c r="Y339" s="364">
        <v>5.9540509371100003E-2</v>
      </c>
      <c r="Z339" s="364">
        <v>7.7127382238600002E-3</v>
      </c>
      <c r="AA339" s="364">
        <v>8.8264959670999996E-2</v>
      </c>
      <c r="AB339" s="364">
        <v>3.4675753711700001E-2</v>
      </c>
      <c r="AC339" s="364">
        <v>6.0356768764799999E-3</v>
      </c>
      <c r="AD339" s="364">
        <v>2.7853072200299998E-2</v>
      </c>
      <c r="AE339" s="364">
        <v>9.3448937121200004E-2</v>
      </c>
      <c r="AF339" s="364">
        <v>1.161671416E-2</v>
      </c>
      <c r="AG339" s="364">
        <v>5.0925090807499997E-2</v>
      </c>
      <c r="AH339" s="364">
        <v>6.7099286277699996E-2</v>
      </c>
      <c r="AI339" s="364">
        <v>8.8070955260699992E-3</v>
      </c>
      <c r="AJ339" s="364">
        <v>0.147290890896</v>
      </c>
      <c r="AK339" s="364">
        <v>0.45803062176499998</v>
      </c>
      <c r="AL339" s="364">
        <v>9.1752466320999995E-6</v>
      </c>
      <c r="AM339" s="364">
        <v>0.210143537888</v>
      </c>
      <c r="AN339" s="364">
        <v>1.1555182072700001</v>
      </c>
      <c r="AO339" s="364">
        <v>1.0685645027899999</v>
      </c>
      <c r="AP339" s="364">
        <v>1.15599074209</v>
      </c>
      <c r="AS339" s="7">
        <v>333998</v>
      </c>
      <c r="AT339" s="7" t="s">
        <v>419</v>
      </c>
      <c r="AU339" s="8">
        <v>6.7074355831838711E-2</v>
      </c>
      <c r="AV339" s="8">
        <v>1.500042931195081E-2</v>
      </c>
      <c r="AW339" s="8">
        <v>0.14261306634722901</v>
      </c>
      <c r="AX339" s="8">
        <v>0.10549105923028869</v>
      </c>
      <c r="AY339" s="8">
        <v>3.5259333903220967E-2</v>
      </c>
      <c r="AZ339" s="8">
        <v>0.19198240891703713</v>
      </c>
      <c r="BA339" s="8">
        <v>0.11062289937676775</v>
      </c>
      <c r="BB339" s="8">
        <v>2.5597960486725156E-2</v>
      </c>
      <c r="BC339" s="8">
        <v>0.15566597513160482</v>
      </c>
      <c r="BD339" s="8">
        <v>7.9482642943262891E-2</v>
      </c>
      <c r="BE339" s="8">
        <v>1.8082696355608545E-2</v>
      </c>
      <c r="BF339" s="8">
        <v>0.21150427733407423</v>
      </c>
      <c r="BG339" s="8">
        <v>0.36937854588258084</v>
      </c>
      <c r="BH339" s="8">
        <v>4.0067087107269344E-6</v>
      </c>
      <c r="BI339" s="8">
        <v>0.16946919062296772</v>
      </c>
      <c r="BJ339" s="8">
        <v>1.224689464394032</v>
      </c>
      <c r="BK339" s="8">
        <v>1.1391844149535484</v>
      </c>
      <c r="BL339" s="8">
        <v>1.0983384478988709</v>
      </c>
    </row>
    <row r="340" spans="1:64" x14ac:dyDescent="0.25">
      <c r="A340" s="7">
        <v>334111</v>
      </c>
      <c r="B340" s="7" t="s">
        <v>420</v>
      </c>
      <c r="C340" s="8">
        <f t="shared" si="90"/>
        <v>1.6649835479177422E-2</v>
      </c>
      <c r="D340" s="8">
        <f t="shared" si="91"/>
        <v>5.0737824653845163E-3</v>
      </c>
      <c r="E340" s="8">
        <f t="shared" si="92"/>
        <v>8.3944097209774193E-2</v>
      </c>
      <c r="F340" s="8">
        <f t="shared" si="93"/>
        <v>1.739208580136645E-2</v>
      </c>
      <c r="G340" s="8">
        <f t="shared" si="94"/>
        <v>5.5585972742483881E-3</v>
      </c>
      <c r="H340" s="8">
        <f t="shared" si="95"/>
        <v>7.5668058020672571E-2</v>
      </c>
      <c r="I340" s="8">
        <f t="shared" si="96"/>
        <v>9.3084458633451595E-3</v>
      </c>
      <c r="J340" s="8">
        <f t="shared" si="97"/>
        <v>2.4934605263240324E-3</v>
      </c>
      <c r="K340" s="8">
        <f t="shared" si="98"/>
        <v>3.6196475182546775E-2</v>
      </c>
      <c r="L340" s="8">
        <f t="shared" si="99"/>
        <v>1.1347551337770968E-2</v>
      </c>
      <c r="M340" s="8">
        <f t="shared" si="100"/>
        <v>3.16642254618E-3</v>
      </c>
      <c r="N340" s="8">
        <f t="shared" si="101"/>
        <v>5.7415120296782245E-2</v>
      </c>
      <c r="O340" s="8">
        <f t="shared" si="102"/>
        <v>0.22849096593911289</v>
      </c>
      <c r="P340" s="8">
        <f t="shared" si="103"/>
        <v>2.8420266514117735E-6</v>
      </c>
      <c r="Q340" s="8">
        <f t="shared" si="104"/>
        <v>0.19594230728177423</v>
      </c>
      <c r="R340" s="8">
        <f t="shared" si="105"/>
        <v>1</v>
      </c>
      <c r="S340" s="8">
        <f t="shared" si="106"/>
        <v>0.35668325722516131</v>
      </c>
      <c r="T340" s="8">
        <f t="shared" si="107"/>
        <v>0.30606128479790329</v>
      </c>
      <c r="W340" s="7">
        <v>334111</v>
      </c>
      <c r="X340" s="7" t="s">
        <v>420</v>
      </c>
      <c r="Y340" s="364">
        <v>0</v>
      </c>
      <c r="Z340" s="364">
        <v>0</v>
      </c>
      <c r="AA340" s="364">
        <v>0</v>
      </c>
      <c r="AB340" s="364">
        <v>0</v>
      </c>
      <c r="AC340" s="364">
        <v>0</v>
      </c>
      <c r="AD340" s="364">
        <v>0</v>
      </c>
      <c r="AE340" s="364">
        <v>0</v>
      </c>
      <c r="AF340" s="364">
        <v>0</v>
      </c>
      <c r="AG340" s="364">
        <v>0</v>
      </c>
      <c r="AH340" s="364">
        <v>0</v>
      </c>
      <c r="AI340" s="364">
        <v>0</v>
      </c>
      <c r="AJ340" s="364">
        <v>0</v>
      </c>
      <c r="AK340" s="364">
        <v>0</v>
      </c>
      <c r="AL340" s="364">
        <v>0</v>
      </c>
      <c r="AM340" s="364">
        <v>0</v>
      </c>
      <c r="AN340" s="364">
        <v>1</v>
      </c>
      <c r="AO340" s="364">
        <v>0</v>
      </c>
      <c r="AP340" s="364">
        <v>0</v>
      </c>
      <c r="AS340" s="7">
        <v>334111</v>
      </c>
      <c r="AT340" s="7" t="s">
        <v>420</v>
      </c>
      <c r="AU340" s="8">
        <v>1.6649835479177422E-2</v>
      </c>
      <c r="AV340" s="8">
        <v>5.0737824653845163E-3</v>
      </c>
      <c r="AW340" s="8">
        <v>8.3944097209774193E-2</v>
      </c>
      <c r="AX340" s="8">
        <v>1.739208580136645E-2</v>
      </c>
      <c r="AY340" s="8">
        <v>5.5585972742483881E-3</v>
      </c>
      <c r="AZ340" s="8">
        <v>7.5668058020672571E-2</v>
      </c>
      <c r="BA340" s="8">
        <v>9.3084458633451595E-3</v>
      </c>
      <c r="BB340" s="8">
        <v>2.4934605263240324E-3</v>
      </c>
      <c r="BC340" s="8">
        <v>3.6196475182546775E-2</v>
      </c>
      <c r="BD340" s="8">
        <v>1.1347551337770968E-2</v>
      </c>
      <c r="BE340" s="8">
        <v>3.16642254618E-3</v>
      </c>
      <c r="BF340" s="8">
        <v>5.7415120296782245E-2</v>
      </c>
      <c r="BG340" s="8">
        <v>0.22849096593911289</v>
      </c>
      <c r="BH340" s="8">
        <v>2.8420266514117735E-6</v>
      </c>
      <c r="BI340" s="8">
        <v>0.19594230728177423</v>
      </c>
      <c r="BJ340" s="8">
        <v>1.1056677151545158</v>
      </c>
      <c r="BK340" s="8">
        <v>0.35668325722516131</v>
      </c>
      <c r="BL340" s="8">
        <v>0.30606128479790329</v>
      </c>
    </row>
    <row r="341" spans="1:64" x14ac:dyDescent="0.25">
      <c r="A341" s="7">
        <v>334112</v>
      </c>
      <c r="B341" s="7" t="s">
        <v>421</v>
      </c>
      <c r="C341" s="8">
        <f t="shared" si="90"/>
        <v>5.0502103277838715E-3</v>
      </c>
      <c r="D341" s="8">
        <f t="shared" si="91"/>
        <v>1.4093126487241937E-3</v>
      </c>
      <c r="E341" s="8">
        <f t="shared" si="92"/>
        <v>3.0299174186225811E-2</v>
      </c>
      <c r="F341" s="8">
        <f t="shared" si="93"/>
        <v>5.810805318774195E-3</v>
      </c>
      <c r="G341" s="8">
        <f t="shared" si="94"/>
        <v>1.8659173443525807E-3</v>
      </c>
      <c r="H341" s="8">
        <f t="shared" si="95"/>
        <v>3.3854617658037094E-2</v>
      </c>
      <c r="I341" s="8">
        <f t="shared" si="96"/>
        <v>3.5478759743080646E-3</v>
      </c>
      <c r="J341" s="8">
        <f t="shared" si="97"/>
        <v>9.4905560885467758E-4</v>
      </c>
      <c r="K341" s="8">
        <f t="shared" si="98"/>
        <v>1.6108333959556454E-2</v>
      </c>
      <c r="L341" s="8">
        <f t="shared" si="99"/>
        <v>3.7254710500112904E-3</v>
      </c>
      <c r="M341" s="8">
        <f t="shared" si="100"/>
        <v>9.988289946053228E-4</v>
      </c>
      <c r="N341" s="8">
        <f t="shared" si="101"/>
        <v>2.3922401515999999E-2</v>
      </c>
      <c r="O341" s="8">
        <f t="shared" si="102"/>
        <v>8.9474770885774199E-2</v>
      </c>
      <c r="P341" s="8">
        <f t="shared" si="103"/>
        <v>4.9037469823693546E-7</v>
      </c>
      <c r="Q341" s="8">
        <f t="shared" si="104"/>
        <v>6.2054240430580637E-2</v>
      </c>
      <c r="R341" s="8">
        <f t="shared" si="105"/>
        <v>1</v>
      </c>
      <c r="S341" s="8">
        <f t="shared" si="106"/>
        <v>0.15443617903080645</v>
      </c>
      <c r="T341" s="8">
        <f t="shared" si="107"/>
        <v>0.13350849134919351</v>
      </c>
      <c r="W341" s="7">
        <v>334112</v>
      </c>
      <c r="X341" s="7" t="s">
        <v>421</v>
      </c>
      <c r="Y341" s="364">
        <v>0</v>
      </c>
      <c r="Z341" s="364">
        <v>0</v>
      </c>
      <c r="AA341" s="364">
        <v>0</v>
      </c>
      <c r="AB341" s="364">
        <v>0</v>
      </c>
      <c r="AC341" s="364">
        <v>0</v>
      </c>
      <c r="AD341" s="364">
        <v>0</v>
      </c>
      <c r="AE341" s="364">
        <v>0</v>
      </c>
      <c r="AF341" s="364">
        <v>0</v>
      </c>
      <c r="AG341" s="364">
        <v>0</v>
      </c>
      <c r="AH341" s="364">
        <v>0</v>
      </c>
      <c r="AI341" s="364">
        <v>0</v>
      </c>
      <c r="AJ341" s="364">
        <v>0</v>
      </c>
      <c r="AK341" s="364">
        <v>0</v>
      </c>
      <c r="AL341" s="364">
        <v>0</v>
      </c>
      <c r="AM341" s="364">
        <v>0</v>
      </c>
      <c r="AN341" s="364">
        <v>1</v>
      </c>
      <c r="AO341" s="364">
        <v>0</v>
      </c>
      <c r="AP341" s="364">
        <v>0</v>
      </c>
      <c r="AS341" s="7">
        <v>334112</v>
      </c>
      <c r="AT341" s="7" t="s">
        <v>421</v>
      </c>
      <c r="AU341" s="8">
        <v>5.0502103277838715E-3</v>
      </c>
      <c r="AV341" s="8">
        <v>1.4093126487241937E-3</v>
      </c>
      <c r="AW341" s="8">
        <v>3.0299174186225811E-2</v>
      </c>
      <c r="AX341" s="8">
        <v>5.810805318774195E-3</v>
      </c>
      <c r="AY341" s="8">
        <v>1.8659173443525807E-3</v>
      </c>
      <c r="AZ341" s="8">
        <v>3.3854617658037094E-2</v>
      </c>
      <c r="BA341" s="8">
        <v>3.5478759743080646E-3</v>
      </c>
      <c r="BB341" s="8">
        <v>9.4905560885467758E-4</v>
      </c>
      <c r="BC341" s="8">
        <v>1.6108333959556454E-2</v>
      </c>
      <c r="BD341" s="8">
        <v>3.7254710500112904E-3</v>
      </c>
      <c r="BE341" s="8">
        <v>9.988289946053228E-4</v>
      </c>
      <c r="BF341" s="8">
        <v>2.3922401515999999E-2</v>
      </c>
      <c r="BG341" s="8">
        <v>8.9474770885774199E-2</v>
      </c>
      <c r="BH341" s="8">
        <v>4.9037469823693546E-7</v>
      </c>
      <c r="BI341" s="8">
        <v>6.2054240430580637E-2</v>
      </c>
      <c r="BJ341" s="8">
        <v>1.0367586971627416</v>
      </c>
      <c r="BK341" s="8">
        <v>0.15443617903080645</v>
      </c>
      <c r="BL341" s="8">
        <v>0.13350849134919351</v>
      </c>
    </row>
    <row r="342" spans="1:64" x14ac:dyDescent="0.25">
      <c r="A342" s="7">
        <v>334118</v>
      </c>
      <c r="B342" s="7" t="s">
        <v>422</v>
      </c>
      <c r="C342" s="8">
        <f t="shared" si="90"/>
        <v>2.2828021304466126E-2</v>
      </c>
      <c r="D342" s="8">
        <f t="shared" si="91"/>
        <v>5.8182240275037088E-3</v>
      </c>
      <c r="E342" s="8">
        <f t="shared" si="92"/>
        <v>0.13216549776377418</v>
      </c>
      <c r="F342" s="8">
        <f t="shared" si="93"/>
        <v>2.5097888702440639E-2</v>
      </c>
      <c r="G342" s="8">
        <f t="shared" si="94"/>
        <v>8.584653693543224E-3</v>
      </c>
      <c r="H342" s="8">
        <f t="shared" si="95"/>
        <v>0.13855045646238062</v>
      </c>
      <c r="I342" s="8">
        <f t="shared" si="96"/>
        <v>1.7107662667461297E-2</v>
      </c>
      <c r="J342" s="8">
        <f t="shared" si="97"/>
        <v>4.1389339031627417E-3</v>
      </c>
      <c r="K342" s="8">
        <f t="shared" si="98"/>
        <v>7.3275399494172569E-2</v>
      </c>
      <c r="L342" s="8">
        <f t="shared" si="99"/>
        <v>1.8594156322703226E-2</v>
      </c>
      <c r="M342" s="8">
        <f t="shared" si="100"/>
        <v>4.3942488015811295E-3</v>
      </c>
      <c r="N342" s="8">
        <f t="shared" si="101"/>
        <v>0.11179700163855325</v>
      </c>
      <c r="O342" s="8">
        <f t="shared" si="102"/>
        <v>0.39483584555556461</v>
      </c>
      <c r="P342" s="8">
        <f t="shared" si="103"/>
        <v>4.0736810091466135E-6</v>
      </c>
      <c r="Q342" s="8">
        <f t="shared" si="104"/>
        <v>0.27889076586545147</v>
      </c>
      <c r="R342" s="8">
        <f t="shared" si="105"/>
        <v>1</v>
      </c>
      <c r="S342" s="8">
        <f t="shared" si="106"/>
        <v>0.70449106337467737</v>
      </c>
      <c r="T342" s="8">
        <f t="shared" si="107"/>
        <v>0.62677844767725799</v>
      </c>
      <c r="W342" s="7">
        <v>334118</v>
      </c>
      <c r="X342" s="7" t="s">
        <v>422</v>
      </c>
      <c r="Y342" s="364">
        <v>0</v>
      </c>
      <c r="Z342" s="364">
        <v>0</v>
      </c>
      <c r="AA342" s="364">
        <v>0</v>
      </c>
      <c r="AB342" s="364">
        <v>0</v>
      </c>
      <c r="AC342" s="364">
        <v>0</v>
      </c>
      <c r="AD342" s="364">
        <v>0</v>
      </c>
      <c r="AE342" s="364">
        <v>0</v>
      </c>
      <c r="AF342" s="364">
        <v>0</v>
      </c>
      <c r="AG342" s="364">
        <v>0</v>
      </c>
      <c r="AH342" s="364">
        <v>0</v>
      </c>
      <c r="AI342" s="364">
        <v>0</v>
      </c>
      <c r="AJ342" s="364">
        <v>0</v>
      </c>
      <c r="AK342" s="364">
        <v>0</v>
      </c>
      <c r="AL342" s="364">
        <v>0</v>
      </c>
      <c r="AM342" s="364">
        <v>0</v>
      </c>
      <c r="AN342" s="364">
        <v>1</v>
      </c>
      <c r="AO342" s="364">
        <v>0</v>
      </c>
      <c r="AP342" s="364">
        <v>0</v>
      </c>
      <c r="AS342" s="7">
        <v>334118</v>
      </c>
      <c r="AT342" s="7" t="s">
        <v>422</v>
      </c>
      <c r="AU342" s="8">
        <v>2.2828021304466126E-2</v>
      </c>
      <c r="AV342" s="8">
        <v>5.8182240275037088E-3</v>
      </c>
      <c r="AW342" s="8">
        <v>0.13216549776377418</v>
      </c>
      <c r="AX342" s="8">
        <v>2.5097888702440639E-2</v>
      </c>
      <c r="AY342" s="8">
        <v>8.584653693543224E-3</v>
      </c>
      <c r="AZ342" s="8">
        <v>0.13855045646238062</v>
      </c>
      <c r="BA342" s="8">
        <v>1.7107662667461297E-2</v>
      </c>
      <c r="BB342" s="8">
        <v>4.1389339031627417E-3</v>
      </c>
      <c r="BC342" s="8">
        <v>7.3275399494172569E-2</v>
      </c>
      <c r="BD342" s="8">
        <v>1.8594156322703226E-2</v>
      </c>
      <c r="BE342" s="8">
        <v>4.3942488015811295E-3</v>
      </c>
      <c r="BF342" s="8">
        <v>0.11179700163855325</v>
      </c>
      <c r="BG342" s="8">
        <v>0.39483584555556461</v>
      </c>
      <c r="BH342" s="8">
        <v>4.0736810091466135E-6</v>
      </c>
      <c r="BI342" s="8">
        <v>0.27889076586545147</v>
      </c>
      <c r="BJ342" s="8">
        <v>1.1608101301922582</v>
      </c>
      <c r="BK342" s="8">
        <v>0.70449106337467737</v>
      </c>
      <c r="BL342" s="8">
        <v>0.62677844767725799</v>
      </c>
    </row>
    <row r="343" spans="1:64" x14ac:dyDescent="0.25">
      <c r="A343" s="7">
        <v>334210</v>
      </c>
      <c r="B343" s="7" t="s">
        <v>423</v>
      </c>
      <c r="C343" s="8">
        <f t="shared" si="90"/>
        <v>1.5386933100141938E-2</v>
      </c>
      <c r="D343" s="8">
        <f t="shared" si="91"/>
        <v>4.6366772603229026E-3</v>
      </c>
      <c r="E343" s="8">
        <f t="shared" si="92"/>
        <v>6.7983686524677428E-2</v>
      </c>
      <c r="F343" s="8">
        <f t="shared" si="93"/>
        <v>1.3591705414116129E-2</v>
      </c>
      <c r="G343" s="8">
        <f t="shared" si="94"/>
        <v>5.1810740852882261E-3</v>
      </c>
      <c r="H343" s="8">
        <f t="shared" si="95"/>
        <v>5.3062981979240323E-2</v>
      </c>
      <c r="I343" s="8">
        <f t="shared" si="96"/>
        <v>1.3809113128908061E-2</v>
      </c>
      <c r="J343" s="8">
        <f t="shared" si="97"/>
        <v>4.5211077953983877E-3</v>
      </c>
      <c r="K343" s="8">
        <f t="shared" si="98"/>
        <v>4.7841648729743544E-2</v>
      </c>
      <c r="L343" s="8">
        <f t="shared" si="99"/>
        <v>1.3060504427685485E-2</v>
      </c>
      <c r="M343" s="8">
        <f t="shared" si="100"/>
        <v>3.8839996711811293E-3</v>
      </c>
      <c r="N343" s="8">
        <f t="shared" si="101"/>
        <v>6.4529508008145164E-2</v>
      </c>
      <c r="O343" s="8">
        <f t="shared" si="102"/>
        <v>0.1621179762196775</v>
      </c>
      <c r="P343" s="8">
        <f t="shared" si="103"/>
        <v>1.3522857216695164E-6</v>
      </c>
      <c r="Q343" s="8">
        <f t="shared" si="104"/>
        <v>9.4511224283451586E-2</v>
      </c>
      <c r="R343" s="8">
        <f t="shared" si="105"/>
        <v>1</v>
      </c>
      <c r="S343" s="8">
        <f t="shared" si="106"/>
        <v>0.31377124534967743</v>
      </c>
      <c r="T343" s="8">
        <f t="shared" si="107"/>
        <v>0.30810735352532254</v>
      </c>
      <c r="W343" s="7">
        <v>334210</v>
      </c>
      <c r="X343" s="7" t="s">
        <v>423</v>
      </c>
      <c r="Y343" s="364">
        <v>0</v>
      </c>
      <c r="Z343" s="364">
        <v>0</v>
      </c>
      <c r="AA343" s="364">
        <v>0</v>
      </c>
      <c r="AB343" s="364">
        <v>0</v>
      </c>
      <c r="AC343" s="364">
        <v>0</v>
      </c>
      <c r="AD343" s="364">
        <v>0</v>
      </c>
      <c r="AE343" s="364">
        <v>0</v>
      </c>
      <c r="AF343" s="364">
        <v>0</v>
      </c>
      <c r="AG343" s="364">
        <v>0</v>
      </c>
      <c r="AH343" s="364">
        <v>0</v>
      </c>
      <c r="AI343" s="364">
        <v>0</v>
      </c>
      <c r="AJ343" s="364">
        <v>0</v>
      </c>
      <c r="AK343" s="364">
        <v>0</v>
      </c>
      <c r="AL343" s="364">
        <v>0</v>
      </c>
      <c r="AM343" s="364">
        <v>0</v>
      </c>
      <c r="AN343" s="364">
        <v>1</v>
      </c>
      <c r="AO343" s="364">
        <v>0</v>
      </c>
      <c r="AP343" s="364">
        <v>0</v>
      </c>
      <c r="AS343" s="7">
        <v>334210</v>
      </c>
      <c r="AT343" s="7" t="s">
        <v>423</v>
      </c>
      <c r="AU343" s="8">
        <v>1.5386933100141938E-2</v>
      </c>
      <c r="AV343" s="8">
        <v>4.6366772603229026E-3</v>
      </c>
      <c r="AW343" s="8">
        <v>6.7983686524677428E-2</v>
      </c>
      <c r="AX343" s="8">
        <v>1.3591705414116129E-2</v>
      </c>
      <c r="AY343" s="8">
        <v>5.1810740852882261E-3</v>
      </c>
      <c r="AZ343" s="8">
        <v>5.3062981979240323E-2</v>
      </c>
      <c r="BA343" s="8">
        <v>1.3809113128908061E-2</v>
      </c>
      <c r="BB343" s="8">
        <v>4.5211077953983877E-3</v>
      </c>
      <c r="BC343" s="8">
        <v>4.7841648729743544E-2</v>
      </c>
      <c r="BD343" s="8">
        <v>1.3060504427685485E-2</v>
      </c>
      <c r="BE343" s="8">
        <v>3.8839996711811293E-3</v>
      </c>
      <c r="BF343" s="8">
        <v>6.4529508008145164E-2</v>
      </c>
      <c r="BG343" s="8">
        <v>0.1621179762196775</v>
      </c>
      <c r="BH343" s="8">
        <v>1.3522857216695164E-6</v>
      </c>
      <c r="BI343" s="8">
        <v>9.4511224283451586E-2</v>
      </c>
      <c r="BJ343" s="8">
        <v>1.0880072968848387</v>
      </c>
      <c r="BK343" s="8">
        <v>0.31377124534967743</v>
      </c>
      <c r="BL343" s="8">
        <v>0.30810735352532254</v>
      </c>
    </row>
    <row r="344" spans="1:64" x14ac:dyDescent="0.25">
      <c r="A344" s="7">
        <v>334220</v>
      </c>
      <c r="B344" s="7" t="s">
        <v>424</v>
      </c>
      <c r="C344" s="8">
        <f t="shared" si="90"/>
        <v>2.4927408209491932E-2</v>
      </c>
      <c r="D344" s="8">
        <f t="shared" si="91"/>
        <v>6.5269953369709675E-3</v>
      </c>
      <c r="E344" s="8">
        <f t="shared" si="92"/>
        <v>0.10737783561183868</v>
      </c>
      <c r="F344" s="8">
        <f t="shared" si="93"/>
        <v>3.5430305280908063E-2</v>
      </c>
      <c r="G344" s="8">
        <f t="shared" si="94"/>
        <v>1.3415637074721449E-2</v>
      </c>
      <c r="H344" s="8">
        <f t="shared" si="95"/>
        <v>0.13000247122595163</v>
      </c>
      <c r="I344" s="8">
        <f t="shared" si="96"/>
        <v>2.9052217295232254E-2</v>
      </c>
      <c r="J344" s="8">
        <f t="shared" si="97"/>
        <v>8.7084724994201616E-3</v>
      </c>
      <c r="K344" s="8">
        <f t="shared" si="98"/>
        <v>9.4153827496458092E-2</v>
      </c>
      <c r="L344" s="8">
        <f t="shared" si="99"/>
        <v>2.217219674965645E-2</v>
      </c>
      <c r="M344" s="8">
        <f t="shared" si="100"/>
        <v>5.777754460785E-3</v>
      </c>
      <c r="N344" s="8">
        <f t="shared" si="101"/>
        <v>0.11332751277896774</v>
      </c>
      <c r="O344" s="8">
        <f t="shared" si="102"/>
        <v>0.26331886858722575</v>
      </c>
      <c r="P344" s="8">
        <f t="shared" si="103"/>
        <v>1.6584335897485483E-6</v>
      </c>
      <c r="Q344" s="8">
        <f t="shared" si="104"/>
        <v>0.11578743791780646</v>
      </c>
      <c r="R344" s="8">
        <f t="shared" si="105"/>
        <v>1</v>
      </c>
      <c r="S344" s="8">
        <f t="shared" si="106"/>
        <v>0.59820325229145155</v>
      </c>
      <c r="T344" s="8">
        <f t="shared" si="107"/>
        <v>0.55126774309758053</v>
      </c>
      <c r="W344" s="7">
        <v>334220</v>
      </c>
      <c r="X344" s="7" t="s">
        <v>424</v>
      </c>
      <c r="Y344" s="364">
        <v>0</v>
      </c>
      <c r="Z344" s="364">
        <v>0</v>
      </c>
      <c r="AA344" s="364">
        <v>0</v>
      </c>
      <c r="AB344" s="364">
        <v>0</v>
      </c>
      <c r="AC344" s="364">
        <v>0</v>
      </c>
      <c r="AD344" s="364">
        <v>0</v>
      </c>
      <c r="AE344" s="364">
        <v>0</v>
      </c>
      <c r="AF344" s="364">
        <v>0</v>
      </c>
      <c r="AG344" s="364">
        <v>0</v>
      </c>
      <c r="AH344" s="364">
        <v>0</v>
      </c>
      <c r="AI344" s="364">
        <v>0</v>
      </c>
      <c r="AJ344" s="364">
        <v>0</v>
      </c>
      <c r="AK344" s="364">
        <v>0</v>
      </c>
      <c r="AL344" s="364">
        <v>0</v>
      </c>
      <c r="AM344" s="364">
        <v>0</v>
      </c>
      <c r="AN344" s="364">
        <v>1</v>
      </c>
      <c r="AO344" s="364">
        <v>0</v>
      </c>
      <c r="AP344" s="364">
        <v>0</v>
      </c>
      <c r="AS344" s="7">
        <v>334220</v>
      </c>
      <c r="AT344" s="7" t="s">
        <v>424</v>
      </c>
      <c r="AU344" s="8">
        <v>2.4927408209491932E-2</v>
      </c>
      <c r="AV344" s="8">
        <v>6.5269953369709675E-3</v>
      </c>
      <c r="AW344" s="8">
        <v>0.10737783561183868</v>
      </c>
      <c r="AX344" s="8">
        <v>3.5430305280908063E-2</v>
      </c>
      <c r="AY344" s="8">
        <v>1.3415637074721449E-2</v>
      </c>
      <c r="AZ344" s="8">
        <v>0.13000247122595163</v>
      </c>
      <c r="BA344" s="8">
        <v>2.9052217295232254E-2</v>
      </c>
      <c r="BB344" s="8">
        <v>8.7084724994201616E-3</v>
      </c>
      <c r="BC344" s="8">
        <v>9.4153827496458092E-2</v>
      </c>
      <c r="BD344" s="8">
        <v>2.217219674965645E-2</v>
      </c>
      <c r="BE344" s="8">
        <v>5.777754460785E-3</v>
      </c>
      <c r="BF344" s="8">
        <v>0.11332751277896774</v>
      </c>
      <c r="BG344" s="8">
        <v>0.26331886858722575</v>
      </c>
      <c r="BH344" s="8">
        <v>1.6584335897485483E-6</v>
      </c>
      <c r="BI344" s="8">
        <v>0.11578743791780646</v>
      </c>
      <c r="BJ344" s="8">
        <v>1.1388338520614516</v>
      </c>
      <c r="BK344" s="8">
        <v>0.59820325229145155</v>
      </c>
      <c r="BL344" s="8">
        <v>0.55126774309758053</v>
      </c>
    </row>
    <row r="345" spans="1:64" x14ac:dyDescent="0.25">
      <c r="A345" s="7">
        <v>334290</v>
      </c>
      <c r="B345" s="7" t="s">
        <v>425</v>
      </c>
      <c r="C345" s="8">
        <f t="shared" si="90"/>
        <v>2.0297697333658063E-2</v>
      </c>
      <c r="D345" s="8">
        <f t="shared" si="91"/>
        <v>5.4357180143532243E-3</v>
      </c>
      <c r="E345" s="8">
        <f t="shared" si="92"/>
        <v>8.5230954219564503E-2</v>
      </c>
      <c r="F345" s="8">
        <f t="shared" si="93"/>
        <v>2.2510484002697097E-2</v>
      </c>
      <c r="G345" s="8">
        <f t="shared" si="94"/>
        <v>8.4470435145695168E-3</v>
      </c>
      <c r="H345" s="8">
        <f t="shared" si="95"/>
        <v>8.8716824883340331E-2</v>
      </c>
      <c r="I345" s="8">
        <f t="shared" si="96"/>
        <v>1.8237346458148389E-2</v>
      </c>
      <c r="J345" s="8">
        <f t="shared" si="97"/>
        <v>5.3158599781664507E-3</v>
      </c>
      <c r="K345" s="8">
        <f t="shared" si="98"/>
        <v>6.0716900976969343E-2</v>
      </c>
      <c r="L345" s="8">
        <f t="shared" si="99"/>
        <v>1.6420674723206449E-2</v>
      </c>
      <c r="M345" s="8">
        <f t="shared" si="100"/>
        <v>4.3055718177341931E-3</v>
      </c>
      <c r="N345" s="8">
        <f t="shared" si="101"/>
        <v>7.7824066948370949E-2</v>
      </c>
      <c r="O345" s="8">
        <f t="shared" si="102"/>
        <v>0.19238620972774195</v>
      </c>
      <c r="P345" s="8">
        <f t="shared" si="103"/>
        <v>1.7347352875879032E-6</v>
      </c>
      <c r="Q345" s="8">
        <f t="shared" si="104"/>
        <v>0.10350883227251614</v>
      </c>
      <c r="R345" s="8">
        <f t="shared" si="105"/>
        <v>1</v>
      </c>
      <c r="S345" s="8">
        <f t="shared" si="106"/>
        <v>0.39386790078774198</v>
      </c>
      <c r="T345" s="8">
        <f t="shared" si="107"/>
        <v>0.35846365580048395</v>
      </c>
      <c r="W345" s="7">
        <v>334290</v>
      </c>
      <c r="X345" s="7" t="s">
        <v>425</v>
      </c>
      <c r="Y345" s="364">
        <v>0</v>
      </c>
      <c r="Z345" s="364">
        <v>0</v>
      </c>
      <c r="AA345" s="364">
        <v>0</v>
      </c>
      <c r="AB345" s="364">
        <v>0</v>
      </c>
      <c r="AC345" s="364">
        <v>0</v>
      </c>
      <c r="AD345" s="364">
        <v>0</v>
      </c>
      <c r="AE345" s="364">
        <v>0</v>
      </c>
      <c r="AF345" s="364">
        <v>0</v>
      </c>
      <c r="AG345" s="364">
        <v>0</v>
      </c>
      <c r="AH345" s="364">
        <v>0</v>
      </c>
      <c r="AI345" s="364">
        <v>0</v>
      </c>
      <c r="AJ345" s="364">
        <v>0</v>
      </c>
      <c r="AK345" s="364">
        <v>0</v>
      </c>
      <c r="AL345" s="364">
        <v>0</v>
      </c>
      <c r="AM345" s="364">
        <v>0</v>
      </c>
      <c r="AN345" s="364">
        <v>1</v>
      </c>
      <c r="AO345" s="364">
        <v>0</v>
      </c>
      <c r="AP345" s="364">
        <v>0</v>
      </c>
      <c r="AS345" s="7">
        <v>334290</v>
      </c>
      <c r="AT345" s="7" t="s">
        <v>425</v>
      </c>
      <c r="AU345" s="8">
        <v>2.0297697333658063E-2</v>
      </c>
      <c r="AV345" s="8">
        <v>5.4357180143532243E-3</v>
      </c>
      <c r="AW345" s="8">
        <v>8.5230954219564503E-2</v>
      </c>
      <c r="AX345" s="8">
        <v>2.2510484002697097E-2</v>
      </c>
      <c r="AY345" s="8">
        <v>8.4470435145695168E-3</v>
      </c>
      <c r="AZ345" s="8">
        <v>8.8716824883340331E-2</v>
      </c>
      <c r="BA345" s="8">
        <v>1.8237346458148389E-2</v>
      </c>
      <c r="BB345" s="8">
        <v>5.3158599781664507E-3</v>
      </c>
      <c r="BC345" s="8">
        <v>6.0716900976969343E-2</v>
      </c>
      <c r="BD345" s="8">
        <v>1.6420674723206449E-2</v>
      </c>
      <c r="BE345" s="8">
        <v>4.3055718177341931E-3</v>
      </c>
      <c r="BF345" s="8">
        <v>7.7824066948370949E-2</v>
      </c>
      <c r="BG345" s="8">
        <v>0.19238620972774195</v>
      </c>
      <c r="BH345" s="8">
        <v>1.7347352875879032E-6</v>
      </c>
      <c r="BI345" s="8">
        <v>0.10350883227251614</v>
      </c>
      <c r="BJ345" s="8">
        <v>1.1109643695674196</v>
      </c>
      <c r="BK345" s="8">
        <v>0.39386790078774198</v>
      </c>
      <c r="BL345" s="8">
        <v>0.35846365580048395</v>
      </c>
    </row>
    <row r="346" spans="1:64" x14ac:dyDescent="0.25">
      <c r="A346" s="7">
        <v>334310</v>
      </c>
      <c r="B346" s="7" t="s">
        <v>426</v>
      </c>
      <c r="C346" s="8">
        <f t="shared" si="90"/>
        <v>1.9699437203617741E-2</v>
      </c>
      <c r="D346" s="8">
        <f t="shared" si="91"/>
        <v>5.9050211376183871E-3</v>
      </c>
      <c r="E346" s="8">
        <f t="shared" si="92"/>
        <v>0.10246636592072582</v>
      </c>
      <c r="F346" s="8">
        <f t="shared" si="93"/>
        <v>1.0376271100756449E-2</v>
      </c>
      <c r="G346" s="8">
        <f t="shared" si="94"/>
        <v>4.0161179360003229E-3</v>
      </c>
      <c r="H346" s="8">
        <f t="shared" si="95"/>
        <v>5.9263759605106443E-2</v>
      </c>
      <c r="I346" s="8">
        <f t="shared" si="96"/>
        <v>1.2379976425925806E-2</v>
      </c>
      <c r="J346" s="8">
        <f t="shared" si="97"/>
        <v>3.7406256248608068E-3</v>
      </c>
      <c r="K346" s="8">
        <f t="shared" si="98"/>
        <v>5.2883915337987107E-2</v>
      </c>
      <c r="L346" s="8">
        <f t="shared" si="99"/>
        <v>1.3809995141709677E-2</v>
      </c>
      <c r="M346" s="8">
        <f t="shared" si="100"/>
        <v>4.175735310581451E-3</v>
      </c>
      <c r="N346" s="8">
        <f t="shared" si="101"/>
        <v>8.1983184623629024E-2</v>
      </c>
      <c r="O346" s="8">
        <f t="shared" si="102"/>
        <v>0.27606375103501607</v>
      </c>
      <c r="P346" s="8">
        <f t="shared" si="103"/>
        <v>3.6538200962251614E-6</v>
      </c>
      <c r="Q346" s="8">
        <f t="shared" si="104"/>
        <v>0.20617214699064512</v>
      </c>
      <c r="R346" s="8">
        <f t="shared" si="105"/>
        <v>1</v>
      </c>
      <c r="S346" s="8">
        <f t="shared" si="106"/>
        <v>0.42849324541629036</v>
      </c>
      <c r="T346" s="8">
        <f t="shared" si="107"/>
        <v>0.42384322706612904</v>
      </c>
      <c r="W346" s="7">
        <v>334310</v>
      </c>
      <c r="X346" s="7" t="s">
        <v>426</v>
      </c>
      <c r="Y346" s="364">
        <v>0</v>
      </c>
      <c r="Z346" s="364">
        <v>0</v>
      </c>
      <c r="AA346" s="364">
        <v>0</v>
      </c>
      <c r="AB346" s="364">
        <v>0</v>
      </c>
      <c r="AC346" s="364">
        <v>0</v>
      </c>
      <c r="AD346" s="364">
        <v>0</v>
      </c>
      <c r="AE346" s="364">
        <v>0</v>
      </c>
      <c r="AF346" s="364">
        <v>0</v>
      </c>
      <c r="AG346" s="364">
        <v>0</v>
      </c>
      <c r="AH346" s="364">
        <v>0</v>
      </c>
      <c r="AI346" s="364">
        <v>0</v>
      </c>
      <c r="AJ346" s="364">
        <v>0</v>
      </c>
      <c r="AK346" s="364">
        <v>0</v>
      </c>
      <c r="AL346" s="364">
        <v>0</v>
      </c>
      <c r="AM346" s="364">
        <v>0</v>
      </c>
      <c r="AN346" s="364">
        <v>1</v>
      </c>
      <c r="AO346" s="364">
        <v>0</v>
      </c>
      <c r="AP346" s="364">
        <v>0</v>
      </c>
      <c r="AS346" s="7">
        <v>334310</v>
      </c>
      <c r="AT346" s="7" t="s">
        <v>426</v>
      </c>
      <c r="AU346" s="8">
        <v>1.9699437203617741E-2</v>
      </c>
      <c r="AV346" s="8">
        <v>5.9050211376183871E-3</v>
      </c>
      <c r="AW346" s="8">
        <v>0.10246636592072582</v>
      </c>
      <c r="AX346" s="8">
        <v>1.0376271100756449E-2</v>
      </c>
      <c r="AY346" s="8">
        <v>4.0161179360003229E-3</v>
      </c>
      <c r="AZ346" s="8">
        <v>5.9263759605106443E-2</v>
      </c>
      <c r="BA346" s="8">
        <v>1.2379976425925806E-2</v>
      </c>
      <c r="BB346" s="8">
        <v>3.7406256248608068E-3</v>
      </c>
      <c r="BC346" s="8">
        <v>5.2883915337987107E-2</v>
      </c>
      <c r="BD346" s="8">
        <v>1.3809995141709677E-2</v>
      </c>
      <c r="BE346" s="8">
        <v>4.175735310581451E-3</v>
      </c>
      <c r="BF346" s="8">
        <v>8.1983184623629024E-2</v>
      </c>
      <c r="BG346" s="8">
        <v>0.27606375103501607</v>
      </c>
      <c r="BH346" s="8">
        <v>3.6538200962251614E-6</v>
      </c>
      <c r="BI346" s="8">
        <v>0.20617214699064512</v>
      </c>
      <c r="BJ346" s="8">
        <v>1.128072437165484</v>
      </c>
      <c r="BK346" s="8">
        <v>0.42849324541629036</v>
      </c>
      <c r="BL346" s="8">
        <v>0.42384322706612904</v>
      </c>
    </row>
    <row r="347" spans="1:64" x14ac:dyDescent="0.25">
      <c r="A347" s="7">
        <v>334412</v>
      </c>
      <c r="B347" s="7" t="s">
        <v>427</v>
      </c>
      <c r="C347" s="8">
        <f t="shared" si="90"/>
        <v>2.0220055217483865E-2</v>
      </c>
      <c r="D347" s="8">
        <f t="shared" si="91"/>
        <v>5.3514550914899985E-3</v>
      </c>
      <c r="E347" s="8">
        <f t="shared" si="92"/>
        <v>7.6367707766177434E-2</v>
      </c>
      <c r="F347" s="8">
        <f t="shared" si="93"/>
        <v>9.07665143672097E-3</v>
      </c>
      <c r="G347" s="8">
        <f t="shared" si="94"/>
        <v>3.2233532071256447E-3</v>
      </c>
      <c r="H347" s="8">
        <f t="shared" si="95"/>
        <v>3.9082777126585491E-2</v>
      </c>
      <c r="I347" s="8">
        <f t="shared" si="96"/>
        <v>1.4705101137051613E-2</v>
      </c>
      <c r="J347" s="8">
        <f t="shared" si="97"/>
        <v>4.1488002543756458E-3</v>
      </c>
      <c r="K347" s="8">
        <f t="shared" si="98"/>
        <v>5.0435778153133867E-2</v>
      </c>
      <c r="L347" s="8">
        <f t="shared" si="99"/>
        <v>1.6961198362066127E-2</v>
      </c>
      <c r="M347" s="8">
        <f t="shared" si="100"/>
        <v>4.4480150449853224E-3</v>
      </c>
      <c r="N347" s="8">
        <f t="shared" si="101"/>
        <v>6.9705979376790336E-2</v>
      </c>
      <c r="O347" s="8">
        <f t="shared" si="102"/>
        <v>0.18255658972309682</v>
      </c>
      <c r="P347" s="8">
        <f t="shared" si="103"/>
        <v>2.5532134818820968E-6</v>
      </c>
      <c r="Q347" s="8">
        <f t="shared" si="104"/>
        <v>0.12793100262941939</v>
      </c>
      <c r="R347" s="8">
        <f t="shared" si="105"/>
        <v>1</v>
      </c>
      <c r="S347" s="8">
        <f t="shared" si="106"/>
        <v>0.32557794306048393</v>
      </c>
      <c r="T347" s="8">
        <f t="shared" si="107"/>
        <v>0.34348322793145158</v>
      </c>
      <c r="W347" s="7">
        <v>334412</v>
      </c>
      <c r="X347" s="7" t="s">
        <v>427</v>
      </c>
      <c r="Y347" s="364">
        <v>0</v>
      </c>
      <c r="Z347" s="364">
        <v>0</v>
      </c>
      <c r="AA347" s="364">
        <v>0</v>
      </c>
      <c r="AB347" s="364">
        <v>0</v>
      </c>
      <c r="AC347" s="364">
        <v>0</v>
      </c>
      <c r="AD347" s="364">
        <v>0</v>
      </c>
      <c r="AE347" s="364">
        <v>0</v>
      </c>
      <c r="AF347" s="364">
        <v>0</v>
      </c>
      <c r="AG347" s="364">
        <v>0</v>
      </c>
      <c r="AH347" s="364">
        <v>0</v>
      </c>
      <c r="AI347" s="364">
        <v>0</v>
      </c>
      <c r="AJ347" s="364">
        <v>0</v>
      </c>
      <c r="AK347" s="364">
        <v>0</v>
      </c>
      <c r="AL347" s="364">
        <v>0</v>
      </c>
      <c r="AM347" s="364">
        <v>0</v>
      </c>
      <c r="AN347" s="364">
        <v>1</v>
      </c>
      <c r="AO347" s="364">
        <v>0</v>
      </c>
      <c r="AP347" s="364">
        <v>0</v>
      </c>
      <c r="AS347" s="7">
        <v>334412</v>
      </c>
      <c r="AT347" s="7" t="s">
        <v>427</v>
      </c>
      <c r="AU347" s="8">
        <v>2.0220055217483865E-2</v>
      </c>
      <c r="AV347" s="8">
        <v>5.3514550914899985E-3</v>
      </c>
      <c r="AW347" s="8">
        <v>7.6367707766177434E-2</v>
      </c>
      <c r="AX347" s="8">
        <v>9.07665143672097E-3</v>
      </c>
      <c r="AY347" s="8">
        <v>3.2233532071256447E-3</v>
      </c>
      <c r="AZ347" s="8">
        <v>3.9082777126585491E-2</v>
      </c>
      <c r="BA347" s="8">
        <v>1.4705101137051613E-2</v>
      </c>
      <c r="BB347" s="8">
        <v>4.1488002543756458E-3</v>
      </c>
      <c r="BC347" s="8">
        <v>5.0435778153133867E-2</v>
      </c>
      <c r="BD347" s="8">
        <v>1.6961198362066127E-2</v>
      </c>
      <c r="BE347" s="8">
        <v>4.4480150449853224E-3</v>
      </c>
      <c r="BF347" s="8">
        <v>6.9705979376790336E-2</v>
      </c>
      <c r="BG347" s="8">
        <v>0.18255658972309682</v>
      </c>
      <c r="BH347" s="8">
        <v>2.5532134818820968E-6</v>
      </c>
      <c r="BI347" s="8">
        <v>0.12793100262941939</v>
      </c>
      <c r="BJ347" s="8">
        <v>1.1019392180751613</v>
      </c>
      <c r="BK347" s="8">
        <v>0.32557794306048393</v>
      </c>
      <c r="BL347" s="8">
        <v>0.34348322793145158</v>
      </c>
    </row>
    <row r="348" spans="1:64" x14ac:dyDescent="0.25">
      <c r="A348" s="7">
        <v>334413</v>
      </c>
      <c r="B348" s="7" t="s">
        <v>428</v>
      </c>
      <c r="C348" s="8">
        <f t="shared" si="90"/>
        <v>2.0646787765600003E-2</v>
      </c>
      <c r="D348" s="8">
        <f t="shared" si="91"/>
        <v>4.7514212232404847E-3</v>
      </c>
      <c r="E348" s="8">
        <f t="shared" si="92"/>
        <v>0.12509671566641936</v>
      </c>
      <c r="F348" s="8">
        <f t="shared" si="93"/>
        <v>2.6667521020929036E-2</v>
      </c>
      <c r="G348" s="8">
        <f t="shared" si="94"/>
        <v>8.2172484746470958E-3</v>
      </c>
      <c r="H348" s="8">
        <f t="shared" si="95"/>
        <v>0.15843710616725162</v>
      </c>
      <c r="I348" s="8">
        <f t="shared" si="96"/>
        <v>1.52129575511E-2</v>
      </c>
      <c r="J348" s="8">
        <f t="shared" si="97"/>
        <v>3.4540863843688708E-3</v>
      </c>
      <c r="K348" s="8">
        <f t="shared" si="98"/>
        <v>7.0026929082883868E-2</v>
      </c>
      <c r="L348" s="8">
        <f t="shared" si="99"/>
        <v>1.5862458947632257E-2</v>
      </c>
      <c r="M348" s="8">
        <f t="shared" si="100"/>
        <v>3.3328649428798385E-3</v>
      </c>
      <c r="N348" s="8">
        <f t="shared" si="101"/>
        <v>9.9360460392191957E-2</v>
      </c>
      <c r="O348" s="8">
        <f t="shared" si="102"/>
        <v>0.31100933369664513</v>
      </c>
      <c r="P348" s="8">
        <f t="shared" si="103"/>
        <v>1.5612118284895485E-6</v>
      </c>
      <c r="Q348" s="8">
        <f t="shared" si="104"/>
        <v>0.19373896125593543</v>
      </c>
      <c r="R348" s="8">
        <f t="shared" si="105"/>
        <v>1</v>
      </c>
      <c r="S348" s="8">
        <f t="shared" si="106"/>
        <v>0.58041864985661296</v>
      </c>
      <c r="T348" s="8">
        <f t="shared" si="107"/>
        <v>0.47579236011564524</v>
      </c>
      <c r="W348" s="7">
        <v>334413</v>
      </c>
      <c r="X348" s="7" t="s">
        <v>428</v>
      </c>
      <c r="Y348" s="364">
        <v>0</v>
      </c>
      <c r="Z348" s="364">
        <v>0</v>
      </c>
      <c r="AA348" s="364">
        <v>0</v>
      </c>
      <c r="AB348" s="364">
        <v>0</v>
      </c>
      <c r="AC348" s="364">
        <v>0</v>
      </c>
      <c r="AD348" s="364">
        <v>0</v>
      </c>
      <c r="AE348" s="364">
        <v>0</v>
      </c>
      <c r="AF348" s="364">
        <v>0</v>
      </c>
      <c r="AG348" s="364">
        <v>0</v>
      </c>
      <c r="AH348" s="364">
        <v>0</v>
      </c>
      <c r="AI348" s="364">
        <v>0</v>
      </c>
      <c r="AJ348" s="364">
        <v>0</v>
      </c>
      <c r="AK348" s="364">
        <v>0</v>
      </c>
      <c r="AL348" s="364">
        <v>0</v>
      </c>
      <c r="AM348" s="364">
        <v>0</v>
      </c>
      <c r="AN348" s="364">
        <v>1</v>
      </c>
      <c r="AO348" s="364">
        <v>0</v>
      </c>
      <c r="AP348" s="364">
        <v>0</v>
      </c>
      <c r="AS348" s="7">
        <v>334413</v>
      </c>
      <c r="AT348" s="7" t="s">
        <v>428</v>
      </c>
      <c r="AU348" s="8">
        <v>2.0646787765600003E-2</v>
      </c>
      <c r="AV348" s="8">
        <v>4.7514212232404847E-3</v>
      </c>
      <c r="AW348" s="8">
        <v>0.12509671566641936</v>
      </c>
      <c r="AX348" s="8">
        <v>2.6667521020929036E-2</v>
      </c>
      <c r="AY348" s="8">
        <v>8.2172484746470958E-3</v>
      </c>
      <c r="AZ348" s="8">
        <v>0.15843710616725162</v>
      </c>
      <c r="BA348" s="8">
        <v>1.52129575511E-2</v>
      </c>
      <c r="BB348" s="8">
        <v>3.4540863843688708E-3</v>
      </c>
      <c r="BC348" s="8">
        <v>7.0026929082883868E-2</v>
      </c>
      <c r="BD348" s="8">
        <v>1.5862458947632257E-2</v>
      </c>
      <c r="BE348" s="8">
        <v>3.3328649428798385E-3</v>
      </c>
      <c r="BF348" s="8">
        <v>9.9360460392191957E-2</v>
      </c>
      <c r="BG348" s="8">
        <v>0.31100933369664513</v>
      </c>
      <c r="BH348" s="8">
        <v>1.5612118284895485E-6</v>
      </c>
      <c r="BI348" s="8">
        <v>0.19373896125593543</v>
      </c>
      <c r="BJ348" s="8">
        <v>1.1504949246553224</v>
      </c>
      <c r="BK348" s="8">
        <v>0.58041864985661296</v>
      </c>
      <c r="BL348" s="8">
        <v>0.47579236011564524</v>
      </c>
    </row>
    <row r="349" spans="1:64" x14ac:dyDescent="0.25">
      <c r="A349" s="7">
        <v>334416</v>
      </c>
      <c r="B349" s="7" t="s">
        <v>429</v>
      </c>
      <c r="C349" s="8">
        <f t="shared" si="90"/>
        <v>2.1620393239824193E-2</v>
      </c>
      <c r="D349" s="8">
        <f t="shared" si="91"/>
        <v>5.6642057586209675E-3</v>
      </c>
      <c r="E349" s="8">
        <f t="shared" si="92"/>
        <v>8.1628466321112911E-2</v>
      </c>
      <c r="F349" s="8">
        <f t="shared" si="93"/>
        <v>1.2340244376117745E-2</v>
      </c>
      <c r="G349" s="8">
        <f t="shared" si="94"/>
        <v>4.2574405955541931E-3</v>
      </c>
      <c r="H349" s="8">
        <f t="shared" si="95"/>
        <v>5.5362395017003227E-2</v>
      </c>
      <c r="I349" s="8">
        <f t="shared" si="96"/>
        <v>1.5612542806640319E-2</v>
      </c>
      <c r="J349" s="8">
        <f t="shared" si="97"/>
        <v>4.3184152187416124E-3</v>
      </c>
      <c r="K349" s="8">
        <f t="shared" si="98"/>
        <v>5.3177543058882268E-2</v>
      </c>
      <c r="L349" s="8">
        <f t="shared" si="99"/>
        <v>1.8153687865064515E-2</v>
      </c>
      <c r="M349" s="8">
        <f t="shared" si="100"/>
        <v>4.7036898999085483E-3</v>
      </c>
      <c r="N349" s="8">
        <f t="shared" si="101"/>
        <v>7.4479928456741951E-2</v>
      </c>
      <c r="O349" s="8">
        <f t="shared" si="102"/>
        <v>0.20383334729187103</v>
      </c>
      <c r="P349" s="8">
        <f t="shared" si="103"/>
        <v>2.3489959708867743E-6</v>
      </c>
      <c r="Q349" s="8">
        <f t="shared" si="104"/>
        <v>0.14476009876735482</v>
      </c>
      <c r="R349" s="8">
        <f t="shared" si="105"/>
        <v>1</v>
      </c>
      <c r="S349" s="8">
        <f t="shared" si="106"/>
        <v>0.37841169289209681</v>
      </c>
      <c r="T349" s="8">
        <f t="shared" si="107"/>
        <v>0.37956011398758072</v>
      </c>
      <c r="W349" s="7">
        <v>334416</v>
      </c>
      <c r="X349" s="7" t="s">
        <v>429</v>
      </c>
      <c r="Y349" s="364">
        <v>0</v>
      </c>
      <c r="Z349" s="364">
        <v>0</v>
      </c>
      <c r="AA349" s="364">
        <v>0</v>
      </c>
      <c r="AB349" s="364">
        <v>0</v>
      </c>
      <c r="AC349" s="364">
        <v>0</v>
      </c>
      <c r="AD349" s="364">
        <v>0</v>
      </c>
      <c r="AE349" s="364">
        <v>0</v>
      </c>
      <c r="AF349" s="364">
        <v>0</v>
      </c>
      <c r="AG349" s="364">
        <v>0</v>
      </c>
      <c r="AH349" s="364">
        <v>0</v>
      </c>
      <c r="AI349" s="364">
        <v>0</v>
      </c>
      <c r="AJ349" s="364">
        <v>0</v>
      </c>
      <c r="AK349" s="364">
        <v>0</v>
      </c>
      <c r="AL349" s="364">
        <v>0</v>
      </c>
      <c r="AM349" s="364">
        <v>0</v>
      </c>
      <c r="AN349" s="364">
        <v>1</v>
      </c>
      <c r="AO349" s="364">
        <v>0</v>
      </c>
      <c r="AP349" s="364">
        <v>0</v>
      </c>
      <c r="AS349" s="7">
        <v>334416</v>
      </c>
      <c r="AT349" s="7" t="s">
        <v>429</v>
      </c>
      <c r="AU349" s="8">
        <v>2.1620393239824193E-2</v>
      </c>
      <c r="AV349" s="8">
        <v>5.6642057586209675E-3</v>
      </c>
      <c r="AW349" s="8">
        <v>8.1628466321112911E-2</v>
      </c>
      <c r="AX349" s="8">
        <v>1.2340244376117745E-2</v>
      </c>
      <c r="AY349" s="8">
        <v>4.2574405955541931E-3</v>
      </c>
      <c r="AZ349" s="8">
        <v>5.5362395017003227E-2</v>
      </c>
      <c r="BA349" s="8">
        <v>1.5612542806640319E-2</v>
      </c>
      <c r="BB349" s="8">
        <v>4.3184152187416124E-3</v>
      </c>
      <c r="BC349" s="8">
        <v>5.3177543058882268E-2</v>
      </c>
      <c r="BD349" s="8">
        <v>1.8153687865064515E-2</v>
      </c>
      <c r="BE349" s="8">
        <v>4.7036898999085483E-3</v>
      </c>
      <c r="BF349" s="8">
        <v>7.4479928456741951E-2</v>
      </c>
      <c r="BG349" s="8">
        <v>0.20383334729187103</v>
      </c>
      <c r="BH349" s="8">
        <v>2.3489959708867743E-6</v>
      </c>
      <c r="BI349" s="8">
        <v>0.14476009876735482</v>
      </c>
      <c r="BJ349" s="8">
        <v>1.1089130653196773</v>
      </c>
      <c r="BK349" s="8">
        <v>0.37841169289209681</v>
      </c>
      <c r="BL349" s="8">
        <v>0.37956011398758072</v>
      </c>
    </row>
    <row r="350" spans="1:64" x14ac:dyDescent="0.25">
      <c r="A350" s="7">
        <v>334417</v>
      </c>
      <c r="B350" s="7" t="s">
        <v>430</v>
      </c>
      <c r="C350" s="8">
        <f t="shared" si="90"/>
        <v>1.1168141494937099E-2</v>
      </c>
      <c r="D350" s="8">
        <f t="shared" si="91"/>
        <v>3.040992194237258E-3</v>
      </c>
      <c r="E350" s="8">
        <f t="shared" si="92"/>
        <v>4.0015624074E-2</v>
      </c>
      <c r="F350" s="8">
        <f t="shared" si="93"/>
        <v>1.3050831839285482E-2</v>
      </c>
      <c r="G350" s="8">
        <f t="shared" si="94"/>
        <v>4.6167178958201613E-3</v>
      </c>
      <c r="H350" s="8">
        <f t="shared" si="95"/>
        <v>5.4278586290174194E-2</v>
      </c>
      <c r="I350" s="8">
        <f t="shared" si="96"/>
        <v>7.9009020317129027E-3</v>
      </c>
      <c r="J350" s="8">
        <f t="shared" si="97"/>
        <v>2.2997206353514519E-3</v>
      </c>
      <c r="K350" s="8">
        <f t="shared" si="98"/>
        <v>2.5353816699056453E-2</v>
      </c>
      <c r="L350" s="8">
        <f t="shared" si="99"/>
        <v>9.3473854483032259E-3</v>
      </c>
      <c r="M350" s="8">
        <f t="shared" si="100"/>
        <v>2.5310232201358057E-3</v>
      </c>
      <c r="N350" s="8">
        <f t="shared" si="101"/>
        <v>3.6737551175322583E-2</v>
      </c>
      <c r="O350" s="8">
        <f t="shared" si="102"/>
        <v>0.10719299907419354</v>
      </c>
      <c r="P350" s="8">
        <f t="shared" si="103"/>
        <v>6.953668939327419E-7</v>
      </c>
      <c r="Q350" s="8">
        <f t="shared" si="104"/>
        <v>7.6307912514354856E-2</v>
      </c>
      <c r="R350" s="8">
        <f t="shared" si="105"/>
        <v>1</v>
      </c>
      <c r="S350" s="8">
        <f t="shared" si="106"/>
        <v>0.23323645860596776</v>
      </c>
      <c r="T350" s="8">
        <f t="shared" si="107"/>
        <v>0.19684476194661288</v>
      </c>
      <c r="W350" s="7">
        <v>334417</v>
      </c>
      <c r="X350" s="7" t="s">
        <v>430</v>
      </c>
      <c r="Y350" s="364">
        <v>0</v>
      </c>
      <c r="Z350" s="364">
        <v>0</v>
      </c>
      <c r="AA350" s="364">
        <v>0</v>
      </c>
      <c r="AB350" s="364">
        <v>0</v>
      </c>
      <c r="AC350" s="364">
        <v>0</v>
      </c>
      <c r="AD350" s="364">
        <v>0</v>
      </c>
      <c r="AE350" s="364">
        <v>0</v>
      </c>
      <c r="AF350" s="364">
        <v>0</v>
      </c>
      <c r="AG350" s="364">
        <v>0</v>
      </c>
      <c r="AH350" s="364">
        <v>0</v>
      </c>
      <c r="AI350" s="364">
        <v>0</v>
      </c>
      <c r="AJ350" s="364">
        <v>0</v>
      </c>
      <c r="AK350" s="364">
        <v>0</v>
      </c>
      <c r="AL350" s="364">
        <v>0</v>
      </c>
      <c r="AM350" s="364">
        <v>0</v>
      </c>
      <c r="AN350" s="364">
        <v>1</v>
      </c>
      <c r="AO350" s="364">
        <v>0</v>
      </c>
      <c r="AP350" s="364">
        <v>0</v>
      </c>
      <c r="AS350" s="7">
        <v>334417</v>
      </c>
      <c r="AT350" s="7" t="s">
        <v>430</v>
      </c>
      <c r="AU350" s="8">
        <v>1.1168141494937099E-2</v>
      </c>
      <c r="AV350" s="8">
        <v>3.040992194237258E-3</v>
      </c>
      <c r="AW350" s="8">
        <v>4.0015624074E-2</v>
      </c>
      <c r="AX350" s="8">
        <v>1.3050831839285482E-2</v>
      </c>
      <c r="AY350" s="8">
        <v>4.6167178958201613E-3</v>
      </c>
      <c r="AZ350" s="8">
        <v>5.4278586290174194E-2</v>
      </c>
      <c r="BA350" s="8">
        <v>7.9009020317129027E-3</v>
      </c>
      <c r="BB350" s="8">
        <v>2.2997206353514519E-3</v>
      </c>
      <c r="BC350" s="8">
        <v>2.5353816699056453E-2</v>
      </c>
      <c r="BD350" s="8">
        <v>9.3473854483032259E-3</v>
      </c>
      <c r="BE350" s="8">
        <v>2.5310232201358057E-3</v>
      </c>
      <c r="BF350" s="8">
        <v>3.6737551175322583E-2</v>
      </c>
      <c r="BG350" s="8">
        <v>0.10719299907419354</v>
      </c>
      <c r="BH350" s="8">
        <v>6.953668939327419E-7</v>
      </c>
      <c r="BI350" s="8">
        <v>7.6307912514354856E-2</v>
      </c>
      <c r="BJ350" s="8">
        <v>1.054224757763387</v>
      </c>
      <c r="BK350" s="8">
        <v>0.23323645860596776</v>
      </c>
      <c r="BL350" s="8">
        <v>0.19684476194661288</v>
      </c>
    </row>
    <row r="351" spans="1:64" x14ac:dyDescent="0.25">
      <c r="A351" s="7">
        <v>334418</v>
      </c>
      <c r="B351" s="7" t="s">
        <v>431</v>
      </c>
      <c r="C351" s="8">
        <f t="shared" si="90"/>
        <v>2.268681772853387E-2</v>
      </c>
      <c r="D351" s="8">
        <f t="shared" si="91"/>
        <v>5.050424408848387E-3</v>
      </c>
      <c r="E351" s="8">
        <f t="shared" si="92"/>
        <v>9.6911696025435479E-2</v>
      </c>
      <c r="F351" s="8">
        <f t="shared" si="93"/>
        <v>2.2594279996724514E-2</v>
      </c>
      <c r="G351" s="8">
        <f t="shared" si="94"/>
        <v>6.8677966697250009E-3</v>
      </c>
      <c r="H351" s="8">
        <f t="shared" si="95"/>
        <v>9.433796332651613E-2</v>
      </c>
      <c r="I351" s="8">
        <f t="shared" si="96"/>
        <v>2.9203927342303225E-2</v>
      </c>
      <c r="J351" s="8">
        <f t="shared" si="97"/>
        <v>7.0663904707158071E-3</v>
      </c>
      <c r="K351" s="8">
        <f t="shared" si="98"/>
        <v>9.261237259018712E-2</v>
      </c>
      <c r="L351" s="8">
        <f t="shared" si="99"/>
        <v>2.153816527606129E-2</v>
      </c>
      <c r="M351" s="8">
        <f t="shared" si="100"/>
        <v>4.5832881318635483E-3</v>
      </c>
      <c r="N351" s="8">
        <f t="shared" si="101"/>
        <v>0.10241697137596777</v>
      </c>
      <c r="O351" s="8">
        <f t="shared" si="102"/>
        <v>0.21055112928258057</v>
      </c>
      <c r="P351" s="8">
        <f t="shared" si="103"/>
        <v>1.6595917971522581E-6</v>
      </c>
      <c r="Q351" s="8">
        <f t="shared" si="104"/>
        <v>8.8927333843548367E-2</v>
      </c>
      <c r="R351" s="8">
        <f t="shared" si="105"/>
        <v>1</v>
      </c>
      <c r="S351" s="8">
        <f t="shared" si="106"/>
        <v>0.46250971741225794</v>
      </c>
      <c r="T351" s="8">
        <f t="shared" si="107"/>
        <v>0.46759398072564518</v>
      </c>
      <c r="W351" s="7">
        <v>334418</v>
      </c>
      <c r="X351" s="7" t="s">
        <v>431</v>
      </c>
      <c r="Y351" s="364">
        <v>0</v>
      </c>
      <c r="Z351" s="364">
        <v>0</v>
      </c>
      <c r="AA351" s="364">
        <v>0</v>
      </c>
      <c r="AB351" s="364">
        <v>0</v>
      </c>
      <c r="AC351" s="364">
        <v>0</v>
      </c>
      <c r="AD351" s="364">
        <v>0</v>
      </c>
      <c r="AE351" s="364">
        <v>0</v>
      </c>
      <c r="AF351" s="364">
        <v>0</v>
      </c>
      <c r="AG351" s="364">
        <v>0</v>
      </c>
      <c r="AH351" s="364">
        <v>0</v>
      </c>
      <c r="AI351" s="364">
        <v>0</v>
      </c>
      <c r="AJ351" s="364">
        <v>0</v>
      </c>
      <c r="AK351" s="364">
        <v>0</v>
      </c>
      <c r="AL351" s="364">
        <v>0</v>
      </c>
      <c r="AM351" s="364">
        <v>0</v>
      </c>
      <c r="AN351" s="364">
        <v>1</v>
      </c>
      <c r="AO351" s="364">
        <v>0</v>
      </c>
      <c r="AP351" s="364">
        <v>0</v>
      </c>
      <c r="AS351" s="7">
        <v>334418</v>
      </c>
      <c r="AT351" s="7" t="s">
        <v>431</v>
      </c>
      <c r="AU351" s="8">
        <v>2.268681772853387E-2</v>
      </c>
      <c r="AV351" s="8">
        <v>5.050424408848387E-3</v>
      </c>
      <c r="AW351" s="8">
        <v>9.6911696025435479E-2</v>
      </c>
      <c r="AX351" s="8">
        <v>2.2594279996724514E-2</v>
      </c>
      <c r="AY351" s="8">
        <v>6.8677966697250009E-3</v>
      </c>
      <c r="AZ351" s="8">
        <v>9.433796332651613E-2</v>
      </c>
      <c r="BA351" s="8">
        <v>2.9203927342303225E-2</v>
      </c>
      <c r="BB351" s="8">
        <v>7.0663904707158071E-3</v>
      </c>
      <c r="BC351" s="8">
        <v>9.261237259018712E-2</v>
      </c>
      <c r="BD351" s="8">
        <v>2.153816527606129E-2</v>
      </c>
      <c r="BE351" s="8">
        <v>4.5832881318635483E-3</v>
      </c>
      <c r="BF351" s="8">
        <v>0.10241697137596777</v>
      </c>
      <c r="BG351" s="8">
        <v>0.21055112928258057</v>
      </c>
      <c r="BH351" s="8">
        <v>1.6595917971522581E-6</v>
      </c>
      <c r="BI351" s="8">
        <v>8.8927333843548367E-2</v>
      </c>
      <c r="BJ351" s="8">
        <v>1.1246489381629032</v>
      </c>
      <c r="BK351" s="8">
        <v>0.46250971741225794</v>
      </c>
      <c r="BL351" s="8">
        <v>0.46759398072564518</v>
      </c>
    </row>
    <row r="352" spans="1:64" x14ac:dyDescent="0.25">
      <c r="A352" s="7">
        <v>334419</v>
      </c>
      <c r="B352" s="7" t="s">
        <v>432</v>
      </c>
      <c r="C352" s="8">
        <f t="shared" si="90"/>
        <v>3.6108886017799997E-2</v>
      </c>
      <c r="D352" s="8">
        <f t="shared" si="91"/>
        <v>4.97482406385E-3</v>
      </c>
      <c r="E352" s="8">
        <f t="shared" si="92"/>
        <v>9.3339905621199995E-2</v>
      </c>
      <c r="F352" s="8">
        <f t="shared" si="93"/>
        <v>4.7631859518400002E-2</v>
      </c>
      <c r="G352" s="8">
        <f t="shared" si="94"/>
        <v>8.5150404114399999E-3</v>
      </c>
      <c r="H352" s="8">
        <f t="shared" si="95"/>
        <v>0.10782383361</v>
      </c>
      <c r="I352" s="8">
        <f t="shared" si="96"/>
        <v>2.6943212834900001E-2</v>
      </c>
      <c r="J352" s="8">
        <f t="shared" si="97"/>
        <v>3.4545365546500002E-3</v>
      </c>
      <c r="K352" s="8">
        <f t="shared" si="98"/>
        <v>4.1477812284500003E-2</v>
      </c>
      <c r="L352" s="8">
        <f t="shared" si="99"/>
        <v>2.93806432989E-2</v>
      </c>
      <c r="M352" s="8">
        <f t="shared" si="100"/>
        <v>3.8909294499900001E-3</v>
      </c>
      <c r="N352" s="8">
        <f t="shared" si="101"/>
        <v>9.5314545651199997E-2</v>
      </c>
      <c r="O352" s="8">
        <f t="shared" si="102"/>
        <v>0.66559234413799995</v>
      </c>
      <c r="P352" s="8">
        <f t="shared" si="103"/>
        <v>4.3548548236900004E-6</v>
      </c>
      <c r="Q352" s="8">
        <f t="shared" si="104"/>
        <v>0.46765533776200002</v>
      </c>
      <c r="R352" s="8">
        <f t="shared" si="105"/>
        <v>1.1344236157000001</v>
      </c>
      <c r="S352" s="8">
        <f t="shared" si="106"/>
        <v>1.16397073354</v>
      </c>
      <c r="T352" s="8">
        <f t="shared" si="107"/>
        <v>1.07187556167</v>
      </c>
      <c r="W352" s="7">
        <v>334419</v>
      </c>
      <c r="X352" s="7" t="s">
        <v>432</v>
      </c>
      <c r="Y352" s="364">
        <v>3.6108886017799997E-2</v>
      </c>
      <c r="Z352" s="364">
        <v>4.97482406385E-3</v>
      </c>
      <c r="AA352" s="364">
        <v>9.3339905621199995E-2</v>
      </c>
      <c r="AB352" s="364">
        <v>4.7631859518400002E-2</v>
      </c>
      <c r="AC352" s="364">
        <v>8.5150404114399999E-3</v>
      </c>
      <c r="AD352" s="364">
        <v>0.10782383361</v>
      </c>
      <c r="AE352" s="364">
        <v>2.6943212834900001E-2</v>
      </c>
      <c r="AF352" s="364">
        <v>3.4545365546500002E-3</v>
      </c>
      <c r="AG352" s="364">
        <v>4.1477812284500003E-2</v>
      </c>
      <c r="AH352" s="364">
        <v>2.93806432989E-2</v>
      </c>
      <c r="AI352" s="364">
        <v>3.8909294499900001E-3</v>
      </c>
      <c r="AJ352" s="364">
        <v>9.5314545651199997E-2</v>
      </c>
      <c r="AK352" s="364">
        <v>0.66559234413799995</v>
      </c>
      <c r="AL352" s="364">
        <v>4.3548548236900004E-6</v>
      </c>
      <c r="AM352" s="364">
        <v>0.46765533776200002</v>
      </c>
      <c r="AN352" s="364">
        <v>1.1344236157000001</v>
      </c>
      <c r="AO352" s="364">
        <v>1.16397073354</v>
      </c>
      <c r="AP352" s="364">
        <v>1.07187556167</v>
      </c>
      <c r="AS352" s="7">
        <v>334419</v>
      </c>
      <c r="AT352" s="7" t="s">
        <v>432</v>
      </c>
      <c r="AU352" s="8">
        <v>3.0367558612406455E-2</v>
      </c>
      <c r="AV352" s="8">
        <v>7.6727432139356462E-3</v>
      </c>
      <c r="AW352" s="8">
        <v>0.11487555401377744</v>
      </c>
      <c r="AX352" s="8">
        <v>2.3461760926345162E-2</v>
      </c>
      <c r="AY352" s="8">
        <v>7.8324863934124203E-3</v>
      </c>
      <c r="AZ352" s="8">
        <v>9.5357319359182263E-2</v>
      </c>
      <c r="BA352" s="8">
        <v>2.2394956798595159E-2</v>
      </c>
      <c r="BB352" s="8">
        <v>5.9212799969359676E-3</v>
      </c>
      <c r="BC352" s="8">
        <v>7.4141683118182269E-2</v>
      </c>
      <c r="BD352" s="8">
        <v>2.5572418937267735E-2</v>
      </c>
      <c r="BE352" s="8">
        <v>6.3600063753679022E-3</v>
      </c>
      <c r="BF352" s="8">
        <v>0.10620509319198709</v>
      </c>
      <c r="BG352" s="8">
        <v>0.30059033786432249</v>
      </c>
      <c r="BH352" s="8">
        <v>2.7213257496398392E-6</v>
      </c>
      <c r="BI352" s="8">
        <v>0.21120062551309687</v>
      </c>
      <c r="BJ352" s="8">
        <v>1.1529174687432258</v>
      </c>
      <c r="BK352" s="8">
        <v>0.57826446990451619</v>
      </c>
      <c r="BL352" s="8">
        <v>0.55407243604306444</v>
      </c>
    </row>
    <row r="353" spans="1:64" x14ac:dyDescent="0.25">
      <c r="A353" s="7">
        <v>334510</v>
      </c>
      <c r="B353" s="7" t="s">
        <v>433</v>
      </c>
      <c r="C353" s="8">
        <f t="shared" si="90"/>
        <v>3.1867578323858066E-2</v>
      </c>
      <c r="D353" s="8">
        <f t="shared" si="91"/>
        <v>7.6202309652654851E-3</v>
      </c>
      <c r="E353" s="8">
        <f t="shared" si="92"/>
        <v>0.1301870752801613</v>
      </c>
      <c r="F353" s="8">
        <f t="shared" si="93"/>
        <v>3.9612745049898396E-2</v>
      </c>
      <c r="G353" s="8">
        <f t="shared" si="94"/>
        <v>1.5055159415601774E-2</v>
      </c>
      <c r="H353" s="8">
        <f t="shared" si="95"/>
        <v>0.15362137632529518</v>
      </c>
      <c r="I353" s="8">
        <f t="shared" si="96"/>
        <v>3.4227720573641936E-2</v>
      </c>
      <c r="J353" s="8">
        <f t="shared" si="97"/>
        <v>9.3836949579953251E-3</v>
      </c>
      <c r="K353" s="8">
        <f t="shared" si="98"/>
        <v>0.10693834114354354</v>
      </c>
      <c r="L353" s="8">
        <f t="shared" si="99"/>
        <v>2.8592521236072584E-2</v>
      </c>
      <c r="M353" s="8">
        <f t="shared" si="100"/>
        <v>6.6329272824332264E-3</v>
      </c>
      <c r="N353" s="8">
        <f t="shared" si="101"/>
        <v>0.13536668938369356</v>
      </c>
      <c r="O353" s="8">
        <f t="shared" si="102"/>
        <v>0.32859274014399997</v>
      </c>
      <c r="P353" s="8">
        <f t="shared" si="103"/>
        <v>2.6902240426293542E-6</v>
      </c>
      <c r="Q353" s="8">
        <f t="shared" si="104"/>
        <v>0.15236490792361285</v>
      </c>
      <c r="R353" s="8">
        <f t="shared" si="105"/>
        <v>1</v>
      </c>
      <c r="S353" s="8">
        <f t="shared" si="106"/>
        <v>0.72441831304870974</v>
      </c>
      <c r="T353" s="8">
        <f t="shared" si="107"/>
        <v>0.66667878893290333</v>
      </c>
      <c r="W353" s="7">
        <v>334510</v>
      </c>
      <c r="X353" s="7" t="s">
        <v>433</v>
      </c>
      <c r="Y353" s="364">
        <v>0</v>
      </c>
      <c r="Z353" s="364">
        <v>0</v>
      </c>
      <c r="AA353" s="364">
        <v>0</v>
      </c>
      <c r="AB353" s="364">
        <v>0</v>
      </c>
      <c r="AC353" s="364">
        <v>0</v>
      </c>
      <c r="AD353" s="364">
        <v>0</v>
      </c>
      <c r="AE353" s="364">
        <v>0</v>
      </c>
      <c r="AF353" s="364">
        <v>0</v>
      </c>
      <c r="AG353" s="364">
        <v>0</v>
      </c>
      <c r="AH353" s="364">
        <v>0</v>
      </c>
      <c r="AI353" s="364">
        <v>0</v>
      </c>
      <c r="AJ353" s="364">
        <v>0</v>
      </c>
      <c r="AK353" s="364">
        <v>0</v>
      </c>
      <c r="AL353" s="364">
        <v>0</v>
      </c>
      <c r="AM353" s="364">
        <v>0</v>
      </c>
      <c r="AN353" s="364">
        <v>1</v>
      </c>
      <c r="AO353" s="364">
        <v>0</v>
      </c>
      <c r="AP353" s="364">
        <v>0</v>
      </c>
      <c r="AS353" s="7">
        <v>334510</v>
      </c>
      <c r="AT353" s="7" t="s">
        <v>433</v>
      </c>
      <c r="AU353" s="8">
        <v>3.1867578323858066E-2</v>
      </c>
      <c r="AV353" s="8">
        <v>7.6202309652654851E-3</v>
      </c>
      <c r="AW353" s="8">
        <v>0.1301870752801613</v>
      </c>
      <c r="AX353" s="8">
        <v>3.9612745049898396E-2</v>
      </c>
      <c r="AY353" s="8">
        <v>1.5055159415601774E-2</v>
      </c>
      <c r="AZ353" s="8">
        <v>0.15362137632529518</v>
      </c>
      <c r="BA353" s="8">
        <v>3.4227720573641936E-2</v>
      </c>
      <c r="BB353" s="8">
        <v>9.3836949579953251E-3</v>
      </c>
      <c r="BC353" s="8">
        <v>0.10693834114354354</v>
      </c>
      <c r="BD353" s="8">
        <v>2.8592521236072584E-2</v>
      </c>
      <c r="BE353" s="8">
        <v>6.6329272824332264E-3</v>
      </c>
      <c r="BF353" s="8">
        <v>0.13536668938369356</v>
      </c>
      <c r="BG353" s="8">
        <v>0.32859274014399997</v>
      </c>
      <c r="BH353" s="8">
        <v>2.6902240426293542E-6</v>
      </c>
      <c r="BI353" s="8">
        <v>0.15236490792361285</v>
      </c>
      <c r="BJ353" s="8">
        <v>1.1696748845695164</v>
      </c>
      <c r="BK353" s="8">
        <v>0.72441831304870974</v>
      </c>
      <c r="BL353" s="8">
        <v>0.66667878893290333</v>
      </c>
    </row>
    <row r="354" spans="1:64" x14ac:dyDescent="0.25">
      <c r="A354" s="7">
        <v>334511</v>
      </c>
      <c r="B354" s="7" t="s">
        <v>434</v>
      </c>
      <c r="C354" s="8">
        <f t="shared" si="90"/>
        <v>1.7545333751929026E-2</v>
      </c>
      <c r="D354" s="8">
        <f t="shared" si="91"/>
        <v>4.5509161630122577E-3</v>
      </c>
      <c r="E354" s="8">
        <f t="shared" si="92"/>
        <v>0.10784357689053226</v>
      </c>
      <c r="F354" s="8">
        <f t="shared" si="93"/>
        <v>2.3878342376257584E-2</v>
      </c>
      <c r="G354" s="8">
        <f t="shared" si="94"/>
        <v>9.0374726732751591E-3</v>
      </c>
      <c r="H354" s="8">
        <f t="shared" si="95"/>
        <v>0.13946413056678225</v>
      </c>
      <c r="I354" s="8">
        <f t="shared" si="96"/>
        <v>1.6936079479695158E-2</v>
      </c>
      <c r="J354" s="8">
        <f t="shared" si="97"/>
        <v>4.7977157207822578E-3</v>
      </c>
      <c r="K354" s="8">
        <f t="shared" si="98"/>
        <v>7.8193154360141931E-2</v>
      </c>
      <c r="L354" s="8">
        <f t="shared" si="99"/>
        <v>1.4618419238046777E-2</v>
      </c>
      <c r="M354" s="8">
        <f t="shared" si="100"/>
        <v>3.6766929658329033E-3</v>
      </c>
      <c r="N354" s="8">
        <f t="shared" si="101"/>
        <v>0.10003545731206452</v>
      </c>
      <c r="O354" s="8">
        <f t="shared" si="102"/>
        <v>0.24931262254335471</v>
      </c>
      <c r="P354" s="8">
        <f t="shared" si="103"/>
        <v>1.8170883800712907E-6</v>
      </c>
      <c r="Q354" s="8">
        <f t="shared" si="104"/>
        <v>0.12700322134901612</v>
      </c>
      <c r="R354" s="8">
        <f t="shared" si="105"/>
        <v>1</v>
      </c>
      <c r="S354" s="8">
        <f t="shared" si="106"/>
        <v>0.52722026819693546</v>
      </c>
      <c r="T354" s="8">
        <f t="shared" si="107"/>
        <v>0.45476727214145168</v>
      </c>
      <c r="W354" s="7">
        <v>334511</v>
      </c>
      <c r="X354" s="7" t="s">
        <v>434</v>
      </c>
      <c r="Y354" s="364">
        <v>0</v>
      </c>
      <c r="Z354" s="364">
        <v>0</v>
      </c>
      <c r="AA354" s="364">
        <v>0</v>
      </c>
      <c r="AB354" s="364">
        <v>0</v>
      </c>
      <c r="AC354" s="364">
        <v>0</v>
      </c>
      <c r="AD354" s="364">
        <v>0</v>
      </c>
      <c r="AE354" s="364">
        <v>0</v>
      </c>
      <c r="AF354" s="364">
        <v>0</v>
      </c>
      <c r="AG354" s="364">
        <v>0</v>
      </c>
      <c r="AH354" s="364">
        <v>0</v>
      </c>
      <c r="AI354" s="364">
        <v>0</v>
      </c>
      <c r="AJ354" s="364">
        <v>0</v>
      </c>
      <c r="AK354" s="364">
        <v>0</v>
      </c>
      <c r="AL354" s="364">
        <v>0</v>
      </c>
      <c r="AM354" s="364">
        <v>0</v>
      </c>
      <c r="AN354" s="364">
        <v>1</v>
      </c>
      <c r="AO354" s="364">
        <v>0</v>
      </c>
      <c r="AP354" s="364">
        <v>0</v>
      </c>
      <c r="AS354" s="7">
        <v>334511</v>
      </c>
      <c r="AT354" s="7" t="s">
        <v>434</v>
      </c>
      <c r="AU354" s="8">
        <v>1.7545333751929026E-2</v>
      </c>
      <c r="AV354" s="8">
        <v>4.5509161630122577E-3</v>
      </c>
      <c r="AW354" s="8">
        <v>0.10784357689053226</v>
      </c>
      <c r="AX354" s="8">
        <v>2.3878342376257584E-2</v>
      </c>
      <c r="AY354" s="8">
        <v>9.0374726732751591E-3</v>
      </c>
      <c r="AZ354" s="8">
        <v>0.13946413056678225</v>
      </c>
      <c r="BA354" s="8">
        <v>1.6936079479695158E-2</v>
      </c>
      <c r="BB354" s="8">
        <v>4.7977157207822578E-3</v>
      </c>
      <c r="BC354" s="8">
        <v>7.8193154360141931E-2</v>
      </c>
      <c r="BD354" s="8">
        <v>1.4618419238046777E-2</v>
      </c>
      <c r="BE354" s="8">
        <v>3.6766929658329033E-3</v>
      </c>
      <c r="BF354" s="8">
        <v>0.10003545731206452</v>
      </c>
      <c r="BG354" s="8">
        <v>0.24931262254335471</v>
      </c>
      <c r="BH354" s="8">
        <v>1.8170883800712907E-6</v>
      </c>
      <c r="BI354" s="8">
        <v>0.12700322134901612</v>
      </c>
      <c r="BJ354" s="8">
        <v>1.1299382139020966</v>
      </c>
      <c r="BK354" s="8">
        <v>0.52722026819693546</v>
      </c>
      <c r="BL354" s="8">
        <v>0.45476727214145168</v>
      </c>
    </row>
    <row r="355" spans="1:64" x14ac:dyDescent="0.25">
      <c r="A355" s="7">
        <v>334512</v>
      </c>
      <c r="B355" s="7" t="s">
        <v>435</v>
      </c>
      <c r="C355" s="8">
        <f t="shared" si="90"/>
        <v>8.195771523411291E-3</v>
      </c>
      <c r="D355" s="8">
        <f t="shared" si="91"/>
        <v>2.250276071365645E-3</v>
      </c>
      <c r="E355" s="8">
        <f t="shared" si="92"/>
        <v>5.4291503074822584E-2</v>
      </c>
      <c r="F355" s="8">
        <f t="shared" si="93"/>
        <v>4.4062381539869359E-3</v>
      </c>
      <c r="G355" s="8">
        <f t="shared" si="94"/>
        <v>1.6507565843219354E-3</v>
      </c>
      <c r="H355" s="8">
        <f t="shared" si="95"/>
        <v>2.9722699893990324E-2</v>
      </c>
      <c r="I355" s="8">
        <f t="shared" si="96"/>
        <v>5.9012916255419354E-3</v>
      </c>
      <c r="J355" s="8">
        <f t="shared" si="97"/>
        <v>1.6706284910593548E-3</v>
      </c>
      <c r="K355" s="8">
        <f t="shared" si="98"/>
        <v>3.1618103463958061E-2</v>
      </c>
      <c r="L355" s="8">
        <f t="shared" si="99"/>
        <v>5.7870404250758055E-3</v>
      </c>
      <c r="M355" s="8">
        <f t="shared" si="100"/>
        <v>1.5986430957945163E-3</v>
      </c>
      <c r="N355" s="8">
        <f t="shared" si="101"/>
        <v>4.3397354475209676E-2</v>
      </c>
      <c r="O355" s="8">
        <f t="shared" si="102"/>
        <v>0.12671487327670969</v>
      </c>
      <c r="P355" s="8">
        <f t="shared" si="103"/>
        <v>1.953049815299677E-6</v>
      </c>
      <c r="Q355" s="8">
        <f t="shared" si="104"/>
        <v>8.0109777047499997E-2</v>
      </c>
      <c r="R355" s="8">
        <f t="shared" si="105"/>
        <v>1</v>
      </c>
      <c r="S355" s="8">
        <f t="shared" si="106"/>
        <v>0.19707001721274192</v>
      </c>
      <c r="T355" s="8">
        <f t="shared" si="107"/>
        <v>0.20048034616145161</v>
      </c>
      <c r="W355" s="7">
        <v>334512</v>
      </c>
      <c r="X355" s="7" t="s">
        <v>435</v>
      </c>
      <c r="Y355" s="364">
        <v>0</v>
      </c>
      <c r="Z355" s="364">
        <v>0</v>
      </c>
      <c r="AA355" s="364">
        <v>0</v>
      </c>
      <c r="AB355" s="364">
        <v>0</v>
      </c>
      <c r="AC355" s="364">
        <v>0</v>
      </c>
      <c r="AD355" s="364">
        <v>0</v>
      </c>
      <c r="AE355" s="364">
        <v>0</v>
      </c>
      <c r="AF355" s="364">
        <v>0</v>
      </c>
      <c r="AG355" s="364">
        <v>0</v>
      </c>
      <c r="AH355" s="364">
        <v>0</v>
      </c>
      <c r="AI355" s="364">
        <v>0</v>
      </c>
      <c r="AJ355" s="364">
        <v>0</v>
      </c>
      <c r="AK355" s="364">
        <v>0</v>
      </c>
      <c r="AL355" s="364">
        <v>0</v>
      </c>
      <c r="AM355" s="364">
        <v>0</v>
      </c>
      <c r="AN355" s="364">
        <v>1</v>
      </c>
      <c r="AO355" s="364">
        <v>0</v>
      </c>
      <c r="AP355" s="364">
        <v>0</v>
      </c>
      <c r="AS355" s="7">
        <v>334512</v>
      </c>
      <c r="AT355" s="7" t="s">
        <v>435</v>
      </c>
      <c r="AU355" s="8">
        <v>8.195771523411291E-3</v>
      </c>
      <c r="AV355" s="8">
        <v>2.250276071365645E-3</v>
      </c>
      <c r="AW355" s="8">
        <v>5.4291503074822584E-2</v>
      </c>
      <c r="AX355" s="8">
        <v>4.4062381539869359E-3</v>
      </c>
      <c r="AY355" s="8">
        <v>1.6507565843219354E-3</v>
      </c>
      <c r="AZ355" s="8">
        <v>2.9722699893990324E-2</v>
      </c>
      <c r="BA355" s="8">
        <v>5.9012916255419354E-3</v>
      </c>
      <c r="BB355" s="8">
        <v>1.6706284910593548E-3</v>
      </c>
      <c r="BC355" s="8">
        <v>3.1618103463958061E-2</v>
      </c>
      <c r="BD355" s="8">
        <v>5.7870404250758055E-3</v>
      </c>
      <c r="BE355" s="8">
        <v>1.5986430957945163E-3</v>
      </c>
      <c r="BF355" s="8">
        <v>4.3397354475209676E-2</v>
      </c>
      <c r="BG355" s="8">
        <v>0.12671487327670969</v>
      </c>
      <c r="BH355" s="8">
        <v>1.953049815299677E-6</v>
      </c>
      <c r="BI355" s="8">
        <v>8.0109777047499997E-2</v>
      </c>
      <c r="BJ355" s="8">
        <v>1.0647391635725807</v>
      </c>
      <c r="BK355" s="8">
        <v>0.19707001721274192</v>
      </c>
      <c r="BL355" s="8">
        <v>0.20048034616145161</v>
      </c>
    </row>
    <row r="356" spans="1:64" x14ac:dyDescent="0.25">
      <c r="A356" s="7">
        <v>334513</v>
      </c>
      <c r="B356" s="7" t="s">
        <v>436</v>
      </c>
      <c r="C356" s="8">
        <f t="shared" si="90"/>
        <v>1.8093432569503225E-2</v>
      </c>
      <c r="D356" s="8">
        <f t="shared" si="91"/>
        <v>4.3795144016941937E-3</v>
      </c>
      <c r="E356" s="8">
        <f t="shared" si="92"/>
        <v>0.10525631266504838</v>
      </c>
      <c r="F356" s="8">
        <f t="shared" si="93"/>
        <v>1.0161701564087097E-2</v>
      </c>
      <c r="G356" s="8">
        <f t="shared" si="94"/>
        <v>3.3711352218785498E-3</v>
      </c>
      <c r="H356" s="8">
        <f t="shared" si="95"/>
        <v>7.9006525885008061E-2</v>
      </c>
      <c r="I356" s="8">
        <f t="shared" si="96"/>
        <v>9.4401443512725797E-3</v>
      </c>
      <c r="J356" s="8">
        <f t="shared" si="97"/>
        <v>2.3412006527103223E-3</v>
      </c>
      <c r="K356" s="8">
        <f t="shared" si="98"/>
        <v>5.3540476102706444E-2</v>
      </c>
      <c r="L356" s="8">
        <f t="shared" si="99"/>
        <v>1.3698830499761288E-2</v>
      </c>
      <c r="M356" s="8">
        <f t="shared" si="100"/>
        <v>3.2005118307964525E-3</v>
      </c>
      <c r="N356" s="8">
        <f t="shared" si="101"/>
        <v>7.9079596622740306E-2</v>
      </c>
      <c r="O356" s="8">
        <f t="shared" si="102"/>
        <v>0.34521939990158057</v>
      </c>
      <c r="P356" s="8">
        <f t="shared" si="103"/>
        <v>3.7448094201517739E-6</v>
      </c>
      <c r="Q356" s="8">
        <f t="shared" si="104"/>
        <v>0.31291479555364515</v>
      </c>
      <c r="R356" s="8">
        <f t="shared" si="105"/>
        <v>1</v>
      </c>
      <c r="S356" s="8">
        <f t="shared" si="106"/>
        <v>0.54415065299387089</v>
      </c>
      <c r="T356" s="8">
        <f t="shared" si="107"/>
        <v>0.51693472433274201</v>
      </c>
      <c r="W356" s="7">
        <v>334513</v>
      </c>
      <c r="X356" s="7" t="s">
        <v>436</v>
      </c>
      <c r="Y356" s="364">
        <v>0</v>
      </c>
      <c r="Z356" s="364">
        <v>0</v>
      </c>
      <c r="AA356" s="364">
        <v>0</v>
      </c>
      <c r="AB356" s="364">
        <v>0</v>
      </c>
      <c r="AC356" s="364">
        <v>0</v>
      </c>
      <c r="AD356" s="364">
        <v>0</v>
      </c>
      <c r="AE356" s="364">
        <v>0</v>
      </c>
      <c r="AF356" s="364">
        <v>0</v>
      </c>
      <c r="AG356" s="364">
        <v>0</v>
      </c>
      <c r="AH356" s="364">
        <v>0</v>
      </c>
      <c r="AI356" s="364">
        <v>0</v>
      </c>
      <c r="AJ356" s="364">
        <v>0</v>
      </c>
      <c r="AK356" s="364">
        <v>0</v>
      </c>
      <c r="AL356" s="364">
        <v>0</v>
      </c>
      <c r="AM356" s="364">
        <v>0</v>
      </c>
      <c r="AN356" s="364">
        <v>1</v>
      </c>
      <c r="AO356" s="364">
        <v>0</v>
      </c>
      <c r="AP356" s="364">
        <v>0</v>
      </c>
      <c r="AS356" s="7">
        <v>334513</v>
      </c>
      <c r="AT356" s="7" t="s">
        <v>436</v>
      </c>
      <c r="AU356" s="8">
        <v>1.8093432569503225E-2</v>
      </c>
      <c r="AV356" s="8">
        <v>4.3795144016941937E-3</v>
      </c>
      <c r="AW356" s="8">
        <v>0.10525631266504838</v>
      </c>
      <c r="AX356" s="8">
        <v>1.0161701564087097E-2</v>
      </c>
      <c r="AY356" s="8">
        <v>3.3711352218785498E-3</v>
      </c>
      <c r="AZ356" s="8">
        <v>7.9006525885008061E-2</v>
      </c>
      <c r="BA356" s="8">
        <v>9.4401443512725797E-3</v>
      </c>
      <c r="BB356" s="8">
        <v>2.3412006527103223E-3</v>
      </c>
      <c r="BC356" s="8">
        <v>5.3540476102706444E-2</v>
      </c>
      <c r="BD356" s="8">
        <v>1.3698830499761288E-2</v>
      </c>
      <c r="BE356" s="8">
        <v>3.2005118307964525E-3</v>
      </c>
      <c r="BF356" s="8">
        <v>7.9079596622740306E-2</v>
      </c>
      <c r="BG356" s="8">
        <v>0.34521939990158057</v>
      </c>
      <c r="BH356" s="8">
        <v>3.7448094201517739E-6</v>
      </c>
      <c r="BI356" s="8">
        <v>0.31291479555364515</v>
      </c>
      <c r="BJ356" s="8">
        <v>1.1277292596364517</v>
      </c>
      <c r="BK356" s="8">
        <v>0.54415065299387089</v>
      </c>
      <c r="BL356" s="8">
        <v>0.51693472433274201</v>
      </c>
    </row>
    <row r="357" spans="1:64" x14ac:dyDescent="0.25">
      <c r="A357" s="7">
        <v>334514</v>
      </c>
      <c r="B357" s="7" t="s">
        <v>437</v>
      </c>
      <c r="C357" s="8">
        <f t="shared" si="90"/>
        <v>1.4147770867979033E-2</v>
      </c>
      <c r="D357" s="8">
        <f t="shared" si="91"/>
        <v>3.5588547961030639E-3</v>
      </c>
      <c r="E357" s="8">
        <f t="shared" si="92"/>
        <v>3.7010943383919359E-2</v>
      </c>
      <c r="F357" s="8">
        <f t="shared" si="93"/>
        <v>2.3182247336799997E-2</v>
      </c>
      <c r="G357" s="8">
        <f t="shared" si="94"/>
        <v>6.6997099396548391E-3</v>
      </c>
      <c r="H357" s="8">
        <f t="shared" si="95"/>
        <v>4.5573444517838707E-2</v>
      </c>
      <c r="I357" s="8">
        <f t="shared" si="96"/>
        <v>2.9111546320164515E-2</v>
      </c>
      <c r="J357" s="8">
        <f t="shared" si="97"/>
        <v>7.8044951328887103E-3</v>
      </c>
      <c r="K357" s="8">
        <f t="shared" si="98"/>
        <v>5.2169796789193555E-2</v>
      </c>
      <c r="L357" s="8">
        <f t="shared" si="99"/>
        <v>1.631173911743548E-2</v>
      </c>
      <c r="M357" s="8">
        <f t="shared" si="100"/>
        <v>4.1135850697933875E-3</v>
      </c>
      <c r="N357" s="8">
        <f t="shared" si="101"/>
        <v>5.0879836431580644E-2</v>
      </c>
      <c r="O357" s="8">
        <f t="shared" si="102"/>
        <v>7.7712940025967764E-2</v>
      </c>
      <c r="P357" s="8">
        <f t="shared" si="103"/>
        <v>5.1831837396596773E-7</v>
      </c>
      <c r="Q357" s="8">
        <f t="shared" si="104"/>
        <v>2.6692452027580648E-2</v>
      </c>
      <c r="R357" s="8">
        <f t="shared" si="105"/>
        <v>1</v>
      </c>
      <c r="S357" s="8">
        <f t="shared" si="106"/>
        <v>0.23674572437499999</v>
      </c>
      <c r="T357" s="8">
        <f t="shared" si="107"/>
        <v>0.25037616082274194</v>
      </c>
      <c r="W357" s="7">
        <v>334514</v>
      </c>
      <c r="X357" s="7" t="s">
        <v>437</v>
      </c>
      <c r="Y357" s="364">
        <v>0</v>
      </c>
      <c r="Z357" s="364">
        <v>0</v>
      </c>
      <c r="AA357" s="364">
        <v>0</v>
      </c>
      <c r="AB357" s="364">
        <v>0</v>
      </c>
      <c r="AC357" s="364">
        <v>0</v>
      </c>
      <c r="AD357" s="364">
        <v>0</v>
      </c>
      <c r="AE357" s="364">
        <v>0</v>
      </c>
      <c r="AF357" s="364">
        <v>0</v>
      </c>
      <c r="AG357" s="364">
        <v>0</v>
      </c>
      <c r="AH357" s="364">
        <v>0</v>
      </c>
      <c r="AI357" s="364">
        <v>0</v>
      </c>
      <c r="AJ357" s="364">
        <v>0</v>
      </c>
      <c r="AK357" s="364">
        <v>0</v>
      </c>
      <c r="AL357" s="364">
        <v>0</v>
      </c>
      <c r="AM357" s="364">
        <v>0</v>
      </c>
      <c r="AN357" s="364">
        <v>1</v>
      </c>
      <c r="AO357" s="364">
        <v>0</v>
      </c>
      <c r="AP357" s="364">
        <v>0</v>
      </c>
      <c r="AS357" s="7">
        <v>334514</v>
      </c>
      <c r="AT357" s="7" t="s">
        <v>437</v>
      </c>
      <c r="AU357" s="8">
        <v>1.4147770867979033E-2</v>
      </c>
      <c r="AV357" s="8">
        <v>3.5588547961030639E-3</v>
      </c>
      <c r="AW357" s="8">
        <v>3.7010943383919359E-2</v>
      </c>
      <c r="AX357" s="8">
        <v>2.3182247336799997E-2</v>
      </c>
      <c r="AY357" s="8">
        <v>6.6997099396548391E-3</v>
      </c>
      <c r="AZ357" s="8">
        <v>4.5573444517838707E-2</v>
      </c>
      <c r="BA357" s="8">
        <v>2.9111546320164515E-2</v>
      </c>
      <c r="BB357" s="8">
        <v>7.8044951328887103E-3</v>
      </c>
      <c r="BC357" s="8">
        <v>5.2169796789193555E-2</v>
      </c>
      <c r="BD357" s="8">
        <v>1.631173911743548E-2</v>
      </c>
      <c r="BE357" s="8">
        <v>4.1135850697933875E-3</v>
      </c>
      <c r="BF357" s="8">
        <v>5.0879836431580644E-2</v>
      </c>
      <c r="BG357" s="8">
        <v>7.7712940025967764E-2</v>
      </c>
      <c r="BH357" s="8">
        <v>5.1831837396596773E-7</v>
      </c>
      <c r="BI357" s="8">
        <v>2.6692452027580648E-2</v>
      </c>
      <c r="BJ357" s="8">
        <v>1.0547175690477419</v>
      </c>
      <c r="BK357" s="8">
        <v>0.23674572437499999</v>
      </c>
      <c r="BL357" s="8">
        <v>0.25037616082274194</v>
      </c>
    </row>
    <row r="358" spans="1:64" x14ac:dyDescent="0.25">
      <c r="A358" s="7">
        <v>334515</v>
      </c>
      <c r="B358" s="7" t="s">
        <v>438</v>
      </c>
      <c r="C358" s="8">
        <f t="shared" si="90"/>
        <v>2.4088971196500001E-2</v>
      </c>
      <c r="D358" s="8">
        <f t="shared" si="91"/>
        <v>3.1816399455600001E-3</v>
      </c>
      <c r="E358" s="8">
        <f t="shared" si="92"/>
        <v>0.109224689566</v>
      </c>
      <c r="F358" s="8">
        <f t="shared" si="93"/>
        <v>1.2698393338599999E-2</v>
      </c>
      <c r="G358" s="8">
        <f t="shared" si="94"/>
        <v>2.3857728544999998E-3</v>
      </c>
      <c r="H358" s="8">
        <f t="shared" si="95"/>
        <v>3.9836712348599999E-2</v>
      </c>
      <c r="I358" s="8">
        <f t="shared" si="96"/>
        <v>1.84552208118E-2</v>
      </c>
      <c r="J358" s="8">
        <f t="shared" si="97"/>
        <v>2.50286485933E-3</v>
      </c>
      <c r="K358" s="8">
        <f t="shared" si="98"/>
        <v>4.1602119838899998E-2</v>
      </c>
      <c r="L358" s="8">
        <f t="shared" si="99"/>
        <v>1.9139858444399999E-2</v>
      </c>
      <c r="M358" s="8">
        <f t="shared" si="100"/>
        <v>2.4017705071099999E-3</v>
      </c>
      <c r="N358" s="8">
        <f t="shared" si="101"/>
        <v>0.11342232086700001</v>
      </c>
      <c r="O358" s="8">
        <f t="shared" si="102"/>
        <v>0.69887466367200002</v>
      </c>
      <c r="P358" s="8">
        <f t="shared" si="103"/>
        <v>1.06650406425E-5</v>
      </c>
      <c r="Q358" s="8">
        <f t="shared" si="104"/>
        <v>0.42272450436100001</v>
      </c>
      <c r="R358" s="8">
        <f t="shared" si="105"/>
        <v>1.13649530071</v>
      </c>
      <c r="S358" s="8">
        <f t="shared" si="106"/>
        <v>1.0549208785399999</v>
      </c>
      <c r="T358" s="8">
        <f t="shared" si="107"/>
        <v>1.0625602055100001</v>
      </c>
      <c r="W358" s="7">
        <v>334515</v>
      </c>
      <c r="X358" s="7" t="s">
        <v>438</v>
      </c>
      <c r="Y358" s="364">
        <v>2.4088971196500001E-2</v>
      </c>
      <c r="Z358" s="364">
        <v>3.1816399455600001E-3</v>
      </c>
      <c r="AA358" s="364">
        <v>0.109224689566</v>
      </c>
      <c r="AB358" s="364">
        <v>1.2698393338599999E-2</v>
      </c>
      <c r="AC358" s="364">
        <v>2.3857728544999998E-3</v>
      </c>
      <c r="AD358" s="364">
        <v>3.9836712348599999E-2</v>
      </c>
      <c r="AE358" s="364">
        <v>1.84552208118E-2</v>
      </c>
      <c r="AF358" s="364">
        <v>2.50286485933E-3</v>
      </c>
      <c r="AG358" s="364">
        <v>4.1602119838899998E-2</v>
      </c>
      <c r="AH358" s="364">
        <v>1.9139858444399999E-2</v>
      </c>
      <c r="AI358" s="364">
        <v>2.4017705071099999E-3</v>
      </c>
      <c r="AJ358" s="364">
        <v>0.11342232086700001</v>
      </c>
      <c r="AK358" s="364">
        <v>0.69887466367200002</v>
      </c>
      <c r="AL358" s="364">
        <v>1.06650406425E-5</v>
      </c>
      <c r="AM358" s="364">
        <v>0.42272450436100001</v>
      </c>
      <c r="AN358" s="364">
        <v>1.13649530071</v>
      </c>
      <c r="AO358" s="364">
        <v>1.0549208785399999</v>
      </c>
      <c r="AP358" s="364">
        <v>1.0625602055100001</v>
      </c>
      <c r="AS358" s="7">
        <v>334515</v>
      </c>
      <c r="AT358" s="7" t="s">
        <v>438</v>
      </c>
      <c r="AU358" s="8">
        <v>3.3411823731133869E-2</v>
      </c>
      <c r="AV358" s="8">
        <v>7.3450395334038699E-3</v>
      </c>
      <c r="AW358" s="8">
        <v>0.18177776601033865</v>
      </c>
      <c r="AX358" s="8">
        <v>3.4064584575909038E-2</v>
      </c>
      <c r="AY358" s="8">
        <v>1.0739586371802421E-2</v>
      </c>
      <c r="AZ358" s="8">
        <v>0.16701451678878387</v>
      </c>
      <c r="BA358" s="8">
        <v>2.8101422192664524E-2</v>
      </c>
      <c r="BB358" s="8">
        <v>6.4094244548893531E-3</v>
      </c>
      <c r="BC358" s="8">
        <v>0.11284381401831935</v>
      </c>
      <c r="BD358" s="8">
        <v>2.8358647611124194E-2</v>
      </c>
      <c r="BE358" s="8">
        <v>5.849102096802096E-3</v>
      </c>
      <c r="BF358" s="8">
        <v>0.16869264896442099</v>
      </c>
      <c r="BG358" s="8">
        <v>0.54106548169741986</v>
      </c>
      <c r="BH358" s="8">
        <v>6.2124660002459662E-6</v>
      </c>
      <c r="BI358" s="8">
        <v>0.32726939832653212</v>
      </c>
      <c r="BJ358" s="8">
        <v>1.2225346292751609</v>
      </c>
      <c r="BK358" s="8">
        <v>0.9860106232198389</v>
      </c>
      <c r="BL358" s="8">
        <v>0.92154982195661317</v>
      </c>
    </row>
    <row r="359" spans="1:64" x14ac:dyDescent="0.25">
      <c r="A359" s="7">
        <v>334516</v>
      </c>
      <c r="B359" s="7" t="s">
        <v>439</v>
      </c>
      <c r="C359" s="8">
        <f t="shared" si="90"/>
        <v>1.9895299803640319E-2</v>
      </c>
      <c r="D359" s="8">
        <f t="shared" si="91"/>
        <v>5.2326120853551615E-3</v>
      </c>
      <c r="E359" s="8">
        <f t="shared" si="92"/>
        <v>8.7536799270206439E-2</v>
      </c>
      <c r="F359" s="8">
        <f t="shared" si="93"/>
        <v>1.883477603683871E-2</v>
      </c>
      <c r="G359" s="8">
        <f t="shared" si="94"/>
        <v>7.4961112665624186E-3</v>
      </c>
      <c r="H359" s="8">
        <f t="shared" si="95"/>
        <v>9.0260054112030655E-2</v>
      </c>
      <c r="I359" s="8">
        <f t="shared" si="96"/>
        <v>1.9152945954027417E-2</v>
      </c>
      <c r="J359" s="8">
        <f t="shared" si="97"/>
        <v>5.8382661410341938E-3</v>
      </c>
      <c r="K359" s="8">
        <f t="shared" si="98"/>
        <v>6.9585950521649995E-2</v>
      </c>
      <c r="L359" s="8">
        <f t="shared" si="99"/>
        <v>1.687149583462742E-2</v>
      </c>
      <c r="M359" s="8">
        <f t="shared" si="100"/>
        <v>4.4172385166143541E-3</v>
      </c>
      <c r="N359" s="8">
        <f t="shared" si="101"/>
        <v>8.5416200700604836E-2</v>
      </c>
      <c r="O359" s="8">
        <f t="shared" si="102"/>
        <v>0.2032832876132904</v>
      </c>
      <c r="P359" s="8">
        <f t="shared" si="103"/>
        <v>1.4852910684246775E-6</v>
      </c>
      <c r="Q359" s="8">
        <f t="shared" si="104"/>
        <v>0.10134486924132258</v>
      </c>
      <c r="R359" s="8">
        <f t="shared" si="105"/>
        <v>1</v>
      </c>
      <c r="S359" s="8">
        <f t="shared" si="106"/>
        <v>0.42304416722161292</v>
      </c>
      <c r="T359" s="8">
        <f t="shared" si="107"/>
        <v>0.40102877552000005</v>
      </c>
      <c r="W359" s="7">
        <v>334516</v>
      </c>
      <c r="X359" s="7" t="s">
        <v>439</v>
      </c>
      <c r="Y359" s="364">
        <v>0</v>
      </c>
      <c r="Z359" s="364">
        <v>0</v>
      </c>
      <c r="AA359" s="364">
        <v>0</v>
      </c>
      <c r="AB359" s="364">
        <v>0</v>
      </c>
      <c r="AC359" s="364">
        <v>0</v>
      </c>
      <c r="AD359" s="364">
        <v>0</v>
      </c>
      <c r="AE359" s="364">
        <v>0</v>
      </c>
      <c r="AF359" s="364">
        <v>0</v>
      </c>
      <c r="AG359" s="364">
        <v>0</v>
      </c>
      <c r="AH359" s="364">
        <v>0</v>
      </c>
      <c r="AI359" s="364">
        <v>0</v>
      </c>
      <c r="AJ359" s="364">
        <v>0</v>
      </c>
      <c r="AK359" s="364">
        <v>0</v>
      </c>
      <c r="AL359" s="364">
        <v>0</v>
      </c>
      <c r="AM359" s="364">
        <v>0</v>
      </c>
      <c r="AN359" s="364">
        <v>1</v>
      </c>
      <c r="AO359" s="364">
        <v>0</v>
      </c>
      <c r="AP359" s="364">
        <v>0</v>
      </c>
      <c r="AS359" s="7">
        <v>334516</v>
      </c>
      <c r="AT359" s="7" t="s">
        <v>439</v>
      </c>
      <c r="AU359" s="8">
        <v>1.9895299803640319E-2</v>
      </c>
      <c r="AV359" s="8">
        <v>5.2326120853551615E-3</v>
      </c>
      <c r="AW359" s="8">
        <v>8.7536799270206439E-2</v>
      </c>
      <c r="AX359" s="8">
        <v>1.883477603683871E-2</v>
      </c>
      <c r="AY359" s="8">
        <v>7.4961112665624186E-3</v>
      </c>
      <c r="AZ359" s="8">
        <v>9.0260054112030655E-2</v>
      </c>
      <c r="BA359" s="8">
        <v>1.9152945954027417E-2</v>
      </c>
      <c r="BB359" s="8">
        <v>5.8382661410341938E-3</v>
      </c>
      <c r="BC359" s="8">
        <v>6.9585950521649995E-2</v>
      </c>
      <c r="BD359" s="8">
        <v>1.687149583462742E-2</v>
      </c>
      <c r="BE359" s="8">
        <v>4.4172385166143541E-3</v>
      </c>
      <c r="BF359" s="8">
        <v>8.5416200700604836E-2</v>
      </c>
      <c r="BG359" s="8">
        <v>0.2032832876132904</v>
      </c>
      <c r="BH359" s="8">
        <v>1.4852910684246775E-6</v>
      </c>
      <c r="BI359" s="8">
        <v>0.10134486924132258</v>
      </c>
      <c r="BJ359" s="8">
        <v>1.1126647111591936</v>
      </c>
      <c r="BK359" s="8">
        <v>0.42304416722161292</v>
      </c>
      <c r="BL359" s="8">
        <v>0.40102877552000005</v>
      </c>
    </row>
    <row r="360" spans="1:64" x14ac:dyDescent="0.25">
      <c r="A360" s="7">
        <v>334517</v>
      </c>
      <c r="B360" s="7" t="s">
        <v>440</v>
      </c>
      <c r="C360" s="8">
        <f t="shared" si="90"/>
        <v>1.1957436757870969E-2</v>
      </c>
      <c r="D360" s="8">
        <f t="shared" si="91"/>
        <v>3.3597865551096779E-3</v>
      </c>
      <c r="E360" s="8">
        <f t="shared" si="92"/>
        <v>4.14856293871129E-2</v>
      </c>
      <c r="F360" s="8">
        <f t="shared" si="93"/>
        <v>1.7925634829737098E-2</v>
      </c>
      <c r="G360" s="8">
        <f t="shared" si="94"/>
        <v>8.2086991899085488E-3</v>
      </c>
      <c r="H360" s="8">
        <f t="shared" si="95"/>
        <v>6.4972266189830638E-2</v>
      </c>
      <c r="I360" s="8">
        <f t="shared" si="96"/>
        <v>1.6419394703672582E-2</v>
      </c>
      <c r="J360" s="8">
        <f t="shared" si="97"/>
        <v>5.4590184913725802E-3</v>
      </c>
      <c r="K360" s="8">
        <f t="shared" si="98"/>
        <v>4.5715742359919348E-2</v>
      </c>
      <c r="L360" s="8">
        <f t="shared" si="99"/>
        <v>1.080085418692258E-2</v>
      </c>
      <c r="M360" s="8">
        <f t="shared" si="100"/>
        <v>3.1250331290838709E-3</v>
      </c>
      <c r="N360" s="8">
        <f t="shared" si="101"/>
        <v>4.4759908187016119E-2</v>
      </c>
      <c r="O360" s="8">
        <f t="shared" si="102"/>
        <v>7.768964282580644E-2</v>
      </c>
      <c r="P360" s="8">
        <f t="shared" si="103"/>
        <v>6.1059771856209679E-7</v>
      </c>
      <c r="Q360" s="8">
        <f t="shared" si="104"/>
        <v>2.9807603422709678E-2</v>
      </c>
      <c r="R360" s="8">
        <f t="shared" si="105"/>
        <v>1</v>
      </c>
      <c r="S360" s="8">
        <f t="shared" si="106"/>
        <v>0.22013885827419355</v>
      </c>
      <c r="T360" s="8">
        <f t="shared" si="107"/>
        <v>0.19662641361967739</v>
      </c>
      <c r="W360" s="7">
        <v>334517</v>
      </c>
      <c r="X360" s="7" t="s">
        <v>440</v>
      </c>
      <c r="Y360" s="364">
        <v>0</v>
      </c>
      <c r="Z360" s="364">
        <v>0</v>
      </c>
      <c r="AA360" s="364">
        <v>0</v>
      </c>
      <c r="AB360" s="364">
        <v>0</v>
      </c>
      <c r="AC360" s="364">
        <v>0</v>
      </c>
      <c r="AD360" s="364">
        <v>0</v>
      </c>
      <c r="AE360" s="364">
        <v>0</v>
      </c>
      <c r="AF360" s="364">
        <v>0</v>
      </c>
      <c r="AG360" s="364">
        <v>0</v>
      </c>
      <c r="AH360" s="364">
        <v>0</v>
      </c>
      <c r="AI360" s="364">
        <v>0</v>
      </c>
      <c r="AJ360" s="364">
        <v>0</v>
      </c>
      <c r="AK360" s="364">
        <v>0</v>
      </c>
      <c r="AL360" s="364">
        <v>0</v>
      </c>
      <c r="AM360" s="364">
        <v>0</v>
      </c>
      <c r="AN360" s="364">
        <v>1</v>
      </c>
      <c r="AO360" s="364">
        <v>0</v>
      </c>
      <c r="AP360" s="364">
        <v>0</v>
      </c>
      <c r="AS360" s="7">
        <v>334517</v>
      </c>
      <c r="AT360" s="7" t="s">
        <v>440</v>
      </c>
      <c r="AU360" s="8">
        <v>1.1957436757870969E-2</v>
      </c>
      <c r="AV360" s="8">
        <v>3.3597865551096779E-3</v>
      </c>
      <c r="AW360" s="8">
        <v>4.14856293871129E-2</v>
      </c>
      <c r="AX360" s="8">
        <v>1.7925634829737098E-2</v>
      </c>
      <c r="AY360" s="8">
        <v>8.2086991899085488E-3</v>
      </c>
      <c r="AZ360" s="8">
        <v>6.4972266189830638E-2</v>
      </c>
      <c r="BA360" s="8">
        <v>1.6419394703672582E-2</v>
      </c>
      <c r="BB360" s="8">
        <v>5.4590184913725802E-3</v>
      </c>
      <c r="BC360" s="8">
        <v>4.5715742359919348E-2</v>
      </c>
      <c r="BD360" s="8">
        <v>1.080085418692258E-2</v>
      </c>
      <c r="BE360" s="8">
        <v>3.1250331290838709E-3</v>
      </c>
      <c r="BF360" s="8">
        <v>4.4759908187016119E-2</v>
      </c>
      <c r="BG360" s="8">
        <v>7.768964282580644E-2</v>
      </c>
      <c r="BH360" s="8">
        <v>6.1059771856209679E-7</v>
      </c>
      <c r="BI360" s="8">
        <v>2.9807603422709678E-2</v>
      </c>
      <c r="BJ360" s="8">
        <v>1.0568028527001614</v>
      </c>
      <c r="BK360" s="8">
        <v>0.22013885827419355</v>
      </c>
      <c r="BL360" s="8">
        <v>0.19662641361967739</v>
      </c>
    </row>
    <row r="361" spans="1:64" x14ac:dyDescent="0.25">
      <c r="A361" s="7">
        <v>334519</v>
      </c>
      <c r="B361" s="7" t="s">
        <v>441</v>
      </c>
      <c r="C361" s="8">
        <f t="shared" si="90"/>
        <v>3.4294000955937105E-2</v>
      </c>
      <c r="D361" s="8">
        <f t="shared" si="91"/>
        <v>8.1904174709024197E-3</v>
      </c>
      <c r="E361" s="8">
        <f t="shared" si="92"/>
        <v>0.12415123636605646</v>
      </c>
      <c r="F361" s="8">
        <f t="shared" si="93"/>
        <v>4.1537944669833862E-2</v>
      </c>
      <c r="G361" s="8">
        <f t="shared" si="94"/>
        <v>1.4943215427099674E-2</v>
      </c>
      <c r="H361" s="8">
        <f t="shared" si="95"/>
        <v>0.14661230172737255</v>
      </c>
      <c r="I361" s="8">
        <f t="shared" si="96"/>
        <v>3.3777704034917734E-2</v>
      </c>
      <c r="J361" s="8">
        <f t="shared" si="97"/>
        <v>9.0869367722519346E-3</v>
      </c>
      <c r="K361" s="8">
        <f t="shared" si="98"/>
        <v>9.3547406417861315E-2</v>
      </c>
      <c r="L361" s="8">
        <f t="shared" si="99"/>
        <v>3.105521593688548E-2</v>
      </c>
      <c r="M361" s="8">
        <f t="shared" si="100"/>
        <v>7.1247584136548379E-3</v>
      </c>
      <c r="N361" s="8">
        <f t="shared" si="101"/>
        <v>0.12637710321307261</v>
      </c>
      <c r="O361" s="8">
        <f t="shared" si="102"/>
        <v>0.30184325678090312</v>
      </c>
      <c r="P361" s="8">
        <f t="shared" si="103"/>
        <v>1.9526168542438715E-6</v>
      </c>
      <c r="Q361" s="8">
        <f t="shared" si="104"/>
        <v>0.1570302355910968</v>
      </c>
      <c r="R361" s="8">
        <f t="shared" si="105"/>
        <v>1</v>
      </c>
      <c r="S361" s="8">
        <f t="shared" si="106"/>
        <v>0.67083539730838693</v>
      </c>
      <c r="T361" s="8">
        <f t="shared" si="107"/>
        <v>0.60415398270919352</v>
      </c>
      <c r="W361" s="7">
        <v>334519</v>
      </c>
      <c r="X361" s="7" t="s">
        <v>441</v>
      </c>
      <c r="Y361" s="364">
        <v>0</v>
      </c>
      <c r="Z361" s="364">
        <v>0</v>
      </c>
      <c r="AA361" s="364">
        <v>0</v>
      </c>
      <c r="AB361" s="364">
        <v>0</v>
      </c>
      <c r="AC361" s="364">
        <v>0</v>
      </c>
      <c r="AD361" s="364">
        <v>0</v>
      </c>
      <c r="AE361" s="364">
        <v>0</v>
      </c>
      <c r="AF361" s="364">
        <v>0</v>
      </c>
      <c r="AG361" s="364">
        <v>0</v>
      </c>
      <c r="AH361" s="364">
        <v>0</v>
      </c>
      <c r="AI361" s="364">
        <v>0</v>
      </c>
      <c r="AJ361" s="364">
        <v>0</v>
      </c>
      <c r="AK361" s="364">
        <v>0</v>
      </c>
      <c r="AL361" s="364">
        <v>0</v>
      </c>
      <c r="AM361" s="364">
        <v>0</v>
      </c>
      <c r="AN361" s="364">
        <v>1</v>
      </c>
      <c r="AO361" s="364">
        <v>0</v>
      </c>
      <c r="AP361" s="364">
        <v>0</v>
      </c>
      <c r="AS361" s="7">
        <v>334519</v>
      </c>
      <c r="AT361" s="7" t="s">
        <v>441</v>
      </c>
      <c r="AU361" s="8">
        <v>3.4294000955937105E-2</v>
      </c>
      <c r="AV361" s="8">
        <v>8.1904174709024197E-3</v>
      </c>
      <c r="AW361" s="8">
        <v>0.12415123636605646</v>
      </c>
      <c r="AX361" s="8">
        <v>4.1537944669833862E-2</v>
      </c>
      <c r="AY361" s="8">
        <v>1.4943215427099674E-2</v>
      </c>
      <c r="AZ361" s="8">
        <v>0.14661230172737255</v>
      </c>
      <c r="BA361" s="8">
        <v>3.3777704034917734E-2</v>
      </c>
      <c r="BB361" s="8">
        <v>9.0869367722519346E-3</v>
      </c>
      <c r="BC361" s="8">
        <v>9.3547406417861315E-2</v>
      </c>
      <c r="BD361" s="8">
        <v>3.105521593688548E-2</v>
      </c>
      <c r="BE361" s="8">
        <v>7.1247584136548379E-3</v>
      </c>
      <c r="BF361" s="8">
        <v>0.12637710321307261</v>
      </c>
      <c r="BG361" s="8">
        <v>0.30184325678090312</v>
      </c>
      <c r="BH361" s="8">
        <v>1.9526168542438715E-6</v>
      </c>
      <c r="BI361" s="8">
        <v>0.1570302355910968</v>
      </c>
      <c r="BJ361" s="8">
        <v>1.1666356547927419</v>
      </c>
      <c r="BK361" s="8">
        <v>0.67083539730838693</v>
      </c>
      <c r="BL361" s="8">
        <v>0.60415398270919352</v>
      </c>
    </row>
    <row r="362" spans="1:64" x14ac:dyDescent="0.25">
      <c r="A362" s="7">
        <v>334610</v>
      </c>
      <c r="B362" s="7" t="s">
        <v>1208</v>
      </c>
      <c r="C362" s="8">
        <f t="shared" si="90"/>
        <v>1.4173903627435484E-2</v>
      </c>
      <c r="D362" s="8">
        <f t="shared" si="91"/>
        <v>3.5566248447966133E-3</v>
      </c>
      <c r="E362" s="8">
        <f t="shared" si="92"/>
        <v>0.12319085416412902</v>
      </c>
      <c r="F362" s="8">
        <f t="shared" si="93"/>
        <v>1.1201614456775321E-2</v>
      </c>
      <c r="G362" s="8">
        <f t="shared" si="94"/>
        <v>3.0442383077008061E-3</v>
      </c>
      <c r="H362" s="8">
        <f t="shared" si="95"/>
        <v>9.3597077837408046E-2</v>
      </c>
      <c r="I362" s="8">
        <f t="shared" si="96"/>
        <v>8.5325642739554845E-3</v>
      </c>
      <c r="J362" s="8">
        <f t="shared" si="97"/>
        <v>1.7631007693697906E-3</v>
      </c>
      <c r="K362" s="8">
        <f t="shared" si="98"/>
        <v>5.3311423604704845E-2</v>
      </c>
      <c r="L362" s="8">
        <f t="shared" si="99"/>
        <v>9.9927401483661301E-3</v>
      </c>
      <c r="M362" s="8">
        <f t="shared" si="100"/>
        <v>2.2236314556141933E-3</v>
      </c>
      <c r="N362" s="8">
        <f t="shared" si="101"/>
        <v>8.3859260432112906E-2</v>
      </c>
      <c r="O362" s="8">
        <f t="shared" si="102"/>
        <v>0.37546649337056448</v>
      </c>
      <c r="P362" s="8">
        <f t="shared" si="103"/>
        <v>3.4628157696030638E-6</v>
      </c>
      <c r="Q362" s="8">
        <f t="shared" si="104"/>
        <v>0.30852160735927442</v>
      </c>
      <c r="R362" s="8">
        <f t="shared" si="105"/>
        <v>1</v>
      </c>
      <c r="S362" s="8">
        <f t="shared" si="106"/>
        <v>0.52719776931161277</v>
      </c>
      <c r="T362" s="8">
        <f t="shared" si="107"/>
        <v>0.48296192735758048</v>
      </c>
      <c r="W362" s="7">
        <v>334610</v>
      </c>
      <c r="X362" s="7" t="s">
        <v>1208</v>
      </c>
      <c r="Y362" s="364">
        <v>0</v>
      </c>
      <c r="Z362" s="364">
        <v>0</v>
      </c>
      <c r="AA362" s="364">
        <v>0</v>
      </c>
      <c r="AB362" s="364">
        <v>0</v>
      </c>
      <c r="AC362" s="364">
        <v>0</v>
      </c>
      <c r="AD362" s="364">
        <v>0</v>
      </c>
      <c r="AE362" s="364">
        <v>0</v>
      </c>
      <c r="AF362" s="364">
        <v>0</v>
      </c>
      <c r="AG362" s="364">
        <v>0</v>
      </c>
      <c r="AH362" s="364">
        <v>0</v>
      </c>
      <c r="AI362" s="364">
        <v>0</v>
      </c>
      <c r="AJ362" s="364">
        <v>0</v>
      </c>
      <c r="AK362" s="364">
        <v>0</v>
      </c>
      <c r="AL362" s="364">
        <v>0</v>
      </c>
      <c r="AM362" s="364">
        <v>0</v>
      </c>
      <c r="AN362" s="364">
        <v>1</v>
      </c>
      <c r="AO362" s="364">
        <v>0</v>
      </c>
      <c r="AP362" s="364">
        <v>0</v>
      </c>
      <c r="AS362" s="7">
        <v>334610</v>
      </c>
      <c r="AT362" s="7" t="s">
        <v>1208</v>
      </c>
      <c r="AU362" s="8">
        <v>1.4173903627435484E-2</v>
      </c>
      <c r="AV362" s="8">
        <v>3.5566248447966133E-3</v>
      </c>
      <c r="AW362" s="8">
        <v>0.12319085416412902</v>
      </c>
      <c r="AX362" s="8">
        <v>1.1201614456775321E-2</v>
      </c>
      <c r="AY362" s="8">
        <v>3.0442383077008061E-3</v>
      </c>
      <c r="AZ362" s="8">
        <v>9.3597077837408046E-2</v>
      </c>
      <c r="BA362" s="8">
        <v>8.5325642739554845E-3</v>
      </c>
      <c r="BB362" s="8">
        <v>1.7631007693697906E-3</v>
      </c>
      <c r="BC362" s="8">
        <v>5.3311423604704845E-2</v>
      </c>
      <c r="BD362" s="8">
        <v>9.9927401483661301E-3</v>
      </c>
      <c r="BE362" s="8">
        <v>2.2236314556141933E-3</v>
      </c>
      <c r="BF362" s="8">
        <v>8.3859260432112906E-2</v>
      </c>
      <c r="BG362" s="8">
        <v>0.37546649337056448</v>
      </c>
      <c r="BH362" s="8">
        <v>3.4628157696030638E-6</v>
      </c>
      <c r="BI362" s="8">
        <v>0.30852160735927442</v>
      </c>
      <c r="BJ362" s="8">
        <v>1.1409213826358067</v>
      </c>
      <c r="BK362" s="8">
        <v>0.52719776931161277</v>
      </c>
      <c r="BL362" s="8">
        <v>0.48296192735758048</v>
      </c>
    </row>
    <row r="363" spans="1:64" x14ac:dyDescent="0.25">
      <c r="A363" s="7">
        <v>335131</v>
      </c>
      <c r="B363" s="7" t="s">
        <v>442</v>
      </c>
      <c r="C363" s="8">
        <f t="shared" si="90"/>
        <v>6.3738822273799997E-2</v>
      </c>
      <c r="D363" s="8">
        <f t="shared" si="91"/>
        <v>9.3352538224899997E-3</v>
      </c>
      <c r="E363" s="8">
        <f t="shared" si="92"/>
        <v>7.8993817647900005E-2</v>
      </c>
      <c r="F363" s="8">
        <f t="shared" si="93"/>
        <v>1.9880353599399998E-2</v>
      </c>
      <c r="G363" s="8">
        <f t="shared" si="94"/>
        <v>4.2607261346700002E-3</v>
      </c>
      <c r="H363" s="8">
        <f t="shared" si="95"/>
        <v>1.6574497689799999E-2</v>
      </c>
      <c r="I363" s="8">
        <f t="shared" si="96"/>
        <v>7.2786084809999999E-2</v>
      </c>
      <c r="J363" s="8">
        <f t="shared" si="97"/>
        <v>1.1916595116800001E-2</v>
      </c>
      <c r="K363" s="8">
        <f t="shared" si="98"/>
        <v>4.3800869519899997E-2</v>
      </c>
      <c r="L363" s="8">
        <f t="shared" si="99"/>
        <v>7.0738971171199996E-2</v>
      </c>
      <c r="M363" s="8">
        <f t="shared" si="100"/>
        <v>1.0731865838300001E-2</v>
      </c>
      <c r="N363" s="8">
        <f t="shared" si="101"/>
        <v>0.12798908744099999</v>
      </c>
      <c r="O363" s="8">
        <f t="shared" si="102"/>
        <v>0.457891108346</v>
      </c>
      <c r="P363" s="8">
        <f t="shared" si="103"/>
        <v>1.67444176881E-5</v>
      </c>
      <c r="Q363" s="8">
        <f t="shared" si="104"/>
        <v>0.26127284316600002</v>
      </c>
      <c r="R363" s="8">
        <f t="shared" si="105"/>
        <v>1.15206789374</v>
      </c>
      <c r="S363" s="8">
        <f t="shared" si="106"/>
        <v>1.0407155774200001</v>
      </c>
      <c r="T363" s="8">
        <f t="shared" si="107"/>
        <v>1.12850354945</v>
      </c>
      <c r="W363" s="7">
        <v>335131</v>
      </c>
      <c r="X363" s="7" t="s">
        <v>442</v>
      </c>
      <c r="Y363" s="364">
        <v>6.3738822273799997E-2</v>
      </c>
      <c r="Z363" s="364">
        <v>9.3352538224899997E-3</v>
      </c>
      <c r="AA363" s="364">
        <v>7.8993817647900005E-2</v>
      </c>
      <c r="AB363" s="364">
        <v>1.9880353599399998E-2</v>
      </c>
      <c r="AC363" s="364">
        <v>4.2607261346700002E-3</v>
      </c>
      <c r="AD363" s="364">
        <v>1.6574497689799999E-2</v>
      </c>
      <c r="AE363" s="364">
        <v>7.2786084809999999E-2</v>
      </c>
      <c r="AF363" s="364">
        <v>1.1916595116800001E-2</v>
      </c>
      <c r="AG363" s="364">
        <v>4.3800869519899997E-2</v>
      </c>
      <c r="AH363" s="364">
        <v>7.0738971171199996E-2</v>
      </c>
      <c r="AI363" s="364">
        <v>1.0731865838300001E-2</v>
      </c>
      <c r="AJ363" s="364">
        <v>0.12798908744099999</v>
      </c>
      <c r="AK363" s="364">
        <v>0.457891108346</v>
      </c>
      <c r="AL363" s="364">
        <v>1.67444176881E-5</v>
      </c>
      <c r="AM363" s="364">
        <v>0.26127284316600002</v>
      </c>
      <c r="AN363" s="364">
        <v>1.15206789374</v>
      </c>
      <c r="AO363" s="364">
        <v>1.0407155774200001</v>
      </c>
      <c r="AP363" s="364">
        <v>1.12850354945</v>
      </c>
      <c r="AS363" s="7">
        <v>335131</v>
      </c>
      <c r="AT363" s="7" t="s">
        <v>442</v>
      </c>
      <c r="AU363" s="8">
        <v>9.0397804667808057E-2</v>
      </c>
      <c r="AV363" s="8">
        <v>2.0800265593664352E-2</v>
      </c>
      <c r="AW363" s="8">
        <v>0.16099034896867903</v>
      </c>
      <c r="AX363" s="8">
        <v>6.6146720550824198E-2</v>
      </c>
      <c r="AY363" s="8">
        <v>2.2117273078936774E-2</v>
      </c>
      <c r="AZ363" s="8">
        <v>9.9854706431551615E-2</v>
      </c>
      <c r="BA363" s="8">
        <v>0.11976101888564678</v>
      </c>
      <c r="BB363" s="8">
        <v>2.8780439152043067E-2</v>
      </c>
      <c r="BC363" s="8">
        <v>0.14995495354616289</v>
      </c>
      <c r="BD363" s="8">
        <v>0.10859066469667582</v>
      </c>
      <c r="BE363" s="8">
        <v>2.4839152271044516E-2</v>
      </c>
      <c r="BF363" s="8">
        <v>0.23437145869035481</v>
      </c>
      <c r="BG363" s="8">
        <v>0.45789153858732301</v>
      </c>
      <c r="BH363" s="8">
        <v>1.3356215357380162E-5</v>
      </c>
      <c r="BI363" s="8">
        <v>0.2612741572063545</v>
      </c>
      <c r="BJ363" s="8">
        <v>1.2721900321338708</v>
      </c>
      <c r="BK363" s="8">
        <v>1.1881203129643552</v>
      </c>
      <c r="BL363" s="8">
        <v>1.298496411583387</v>
      </c>
    </row>
    <row r="364" spans="1:64" x14ac:dyDescent="0.25">
      <c r="A364" s="7">
        <v>335132</v>
      </c>
      <c r="B364" s="7" t="s">
        <v>443</v>
      </c>
      <c r="C364" s="8">
        <f t="shared" si="90"/>
        <v>6.3748571530300002E-2</v>
      </c>
      <c r="D364" s="8">
        <f t="shared" si="91"/>
        <v>9.2883190829400001E-3</v>
      </c>
      <c r="E364" s="8">
        <f t="shared" si="92"/>
        <v>7.8728831797999999E-2</v>
      </c>
      <c r="F364" s="8">
        <f t="shared" si="93"/>
        <v>2.3716441431100001E-2</v>
      </c>
      <c r="G364" s="8">
        <f t="shared" si="94"/>
        <v>4.9617025647100002E-3</v>
      </c>
      <c r="H364" s="8">
        <f t="shared" si="95"/>
        <v>1.9136781050699998E-2</v>
      </c>
      <c r="I364" s="8">
        <f t="shared" si="96"/>
        <v>7.3394439240200005E-2</v>
      </c>
      <c r="J364" s="8">
        <f t="shared" si="97"/>
        <v>1.18952950557E-2</v>
      </c>
      <c r="K364" s="8">
        <f t="shared" si="98"/>
        <v>4.3477000326500002E-2</v>
      </c>
      <c r="L364" s="8">
        <f t="shared" si="99"/>
        <v>7.0723630613499996E-2</v>
      </c>
      <c r="M364" s="8">
        <f t="shared" si="100"/>
        <v>1.06737245233E-2</v>
      </c>
      <c r="N364" s="8">
        <f t="shared" si="101"/>
        <v>0.12775780915099999</v>
      </c>
      <c r="O364" s="8">
        <f t="shared" si="102"/>
        <v>0.45782384262300002</v>
      </c>
      <c r="P364" s="8">
        <f t="shared" si="103"/>
        <v>1.4302482886100001E-5</v>
      </c>
      <c r="Q364" s="8">
        <f t="shared" si="104"/>
        <v>0.26016750218399998</v>
      </c>
      <c r="R364" s="8">
        <f t="shared" si="105"/>
        <v>1.15176572241</v>
      </c>
      <c r="S364" s="8">
        <f t="shared" si="106"/>
        <v>1.04781492505</v>
      </c>
      <c r="T364" s="8">
        <f t="shared" si="107"/>
        <v>1.1287667346200001</v>
      </c>
      <c r="W364" s="7">
        <v>335132</v>
      </c>
      <c r="X364" s="7" t="s">
        <v>443</v>
      </c>
      <c r="Y364" s="364">
        <v>6.3748571530300002E-2</v>
      </c>
      <c r="Z364" s="364">
        <v>9.2883190829400001E-3</v>
      </c>
      <c r="AA364" s="364">
        <v>7.8728831797999999E-2</v>
      </c>
      <c r="AB364" s="364">
        <v>2.3716441431100001E-2</v>
      </c>
      <c r="AC364" s="364">
        <v>4.9617025647100002E-3</v>
      </c>
      <c r="AD364" s="364">
        <v>1.9136781050699998E-2</v>
      </c>
      <c r="AE364" s="364">
        <v>7.3394439240200005E-2</v>
      </c>
      <c r="AF364" s="364">
        <v>1.18952950557E-2</v>
      </c>
      <c r="AG364" s="364">
        <v>4.3477000326500002E-2</v>
      </c>
      <c r="AH364" s="364">
        <v>7.0723630613499996E-2</v>
      </c>
      <c r="AI364" s="364">
        <v>1.06737245233E-2</v>
      </c>
      <c r="AJ364" s="364">
        <v>0.12775780915099999</v>
      </c>
      <c r="AK364" s="364">
        <v>0.45782384262300002</v>
      </c>
      <c r="AL364" s="364">
        <v>1.4302482886100001E-5</v>
      </c>
      <c r="AM364" s="364">
        <v>0.26016750218399998</v>
      </c>
      <c r="AN364" s="364">
        <v>1.15176572241</v>
      </c>
      <c r="AO364" s="364">
        <v>1.04781492505</v>
      </c>
      <c r="AP364" s="364">
        <v>1.1287667346200001</v>
      </c>
      <c r="AS364" s="7">
        <v>335132</v>
      </c>
      <c r="AT364" s="7" t="s">
        <v>443</v>
      </c>
      <c r="AU364" s="8">
        <v>7.4646096491141942E-2</v>
      </c>
      <c r="AV364" s="8">
        <v>1.8117281174318382E-2</v>
      </c>
      <c r="AW364" s="8">
        <v>0.13250215150193384</v>
      </c>
      <c r="AX364" s="8">
        <v>6.8383267380301621E-2</v>
      </c>
      <c r="AY364" s="8">
        <v>2.3073150974704037E-2</v>
      </c>
      <c r="AZ364" s="8">
        <v>0.10971378590445161</v>
      </c>
      <c r="BA364" s="8">
        <v>0.10000085575510807</v>
      </c>
      <c r="BB364" s="8">
        <v>2.5343966915879031E-2</v>
      </c>
      <c r="BC364" s="8">
        <v>0.12742967465427901</v>
      </c>
      <c r="BD364" s="8">
        <v>8.9731060474164515E-2</v>
      </c>
      <c r="BE364" s="8">
        <v>2.1718381589400163E-2</v>
      </c>
      <c r="BF364" s="8">
        <v>0.19151115483494674</v>
      </c>
      <c r="BG364" s="8">
        <v>0.34705924061346782</v>
      </c>
      <c r="BH364" s="8">
        <v>7.1204635413859646E-6</v>
      </c>
      <c r="BI364" s="8">
        <v>0.1972247999722582</v>
      </c>
      <c r="BJ364" s="8">
        <v>1.2252671420708066</v>
      </c>
      <c r="BK364" s="8">
        <v>0.95923472038887092</v>
      </c>
      <c r="BL364" s="8">
        <v>1.0108374005506451</v>
      </c>
    </row>
    <row r="365" spans="1:64" x14ac:dyDescent="0.25">
      <c r="A365" s="7">
        <v>335139</v>
      </c>
      <c r="B365" s="7" t="s">
        <v>1209</v>
      </c>
      <c r="C365" s="8">
        <f t="shared" si="90"/>
        <v>3.3246395741398385E-2</v>
      </c>
      <c r="D365" s="8">
        <f t="shared" si="91"/>
        <v>1.0054697947740323E-2</v>
      </c>
      <c r="E365" s="8">
        <f t="shared" si="92"/>
        <v>5.7534374261080636E-2</v>
      </c>
      <c r="F365" s="8">
        <f t="shared" si="93"/>
        <v>2.544880487216452E-2</v>
      </c>
      <c r="G365" s="8">
        <f t="shared" si="94"/>
        <v>1.1608039964523387E-2</v>
      </c>
      <c r="H365" s="8">
        <f t="shared" si="95"/>
        <v>4.4715606300258073E-2</v>
      </c>
      <c r="I365" s="8">
        <f t="shared" si="96"/>
        <v>3.3904319500390329E-2</v>
      </c>
      <c r="J365" s="8">
        <f t="shared" si="97"/>
        <v>1.132861653252258E-2</v>
      </c>
      <c r="K365" s="8">
        <f t="shared" si="98"/>
        <v>5.0655119656890318E-2</v>
      </c>
      <c r="L365" s="8">
        <f t="shared" si="99"/>
        <v>3.7715961845319355E-2</v>
      </c>
      <c r="M365" s="8">
        <f t="shared" si="100"/>
        <v>1.1681748332596775E-2</v>
      </c>
      <c r="N365" s="8">
        <f t="shared" si="101"/>
        <v>7.4963709025580652E-2</v>
      </c>
      <c r="O365" s="8">
        <f t="shared" si="102"/>
        <v>0.11652520468219353</v>
      </c>
      <c r="P365" s="8">
        <f t="shared" si="103"/>
        <v>2.7955401014509678E-6</v>
      </c>
      <c r="Q365" s="8">
        <f t="shared" si="104"/>
        <v>8.06336566603226E-2</v>
      </c>
      <c r="R365" s="8">
        <f t="shared" si="105"/>
        <v>1</v>
      </c>
      <c r="S365" s="8">
        <f t="shared" si="106"/>
        <v>0.3237079350080645</v>
      </c>
      <c r="T365" s="8">
        <f t="shared" si="107"/>
        <v>0.33782515246387096</v>
      </c>
      <c r="W365" s="7">
        <v>335139</v>
      </c>
      <c r="X365" s="7" t="s">
        <v>1209</v>
      </c>
      <c r="Y365" s="364">
        <v>0</v>
      </c>
      <c r="Z365" s="364">
        <v>0</v>
      </c>
      <c r="AA365" s="364">
        <v>0</v>
      </c>
      <c r="AB365" s="364">
        <v>0</v>
      </c>
      <c r="AC365" s="364">
        <v>0</v>
      </c>
      <c r="AD365" s="364">
        <v>0</v>
      </c>
      <c r="AE365" s="364">
        <v>0</v>
      </c>
      <c r="AF365" s="364">
        <v>0</v>
      </c>
      <c r="AG365" s="364">
        <v>0</v>
      </c>
      <c r="AH365" s="364">
        <v>0</v>
      </c>
      <c r="AI365" s="364">
        <v>0</v>
      </c>
      <c r="AJ365" s="364">
        <v>0</v>
      </c>
      <c r="AK365" s="364">
        <v>0</v>
      </c>
      <c r="AL365" s="364">
        <v>0</v>
      </c>
      <c r="AM365" s="364">
        <v>0</v>
      </c>
      <c r="AN365" s="364">
        <v>1</v>
      </c>
      <c r="AO365" s="364">
        <v>0</v>
      </c>
      <c r="AP365" s="364">
        <v>0</v>
      </c>
      <c r="AS365" s="7">
        <v>335139</v>
      </c>
      <c r="AT365" s="7" t="s">
        <v>1209</v>
      </c>
      <c r="AU365" s="8">
        <v>3.3246395741398385E-2</v>
      </c>
      <c r="AV365" s="8">
        <v>1.0054697947740323E-2</v>
      </c>
      <c r="AW365" s="8">
        <v>5.7534374261080636E-2</v>
      </c>
      <c r="AX365" s="8">
        <v>2.544880487216452E-2</v>
      </c>
      <c r="AY365" s="8">
        <v>1.1608039964523387E-2</v>
      </c>
      <c r="AZ365" s="8">
        <v>4.4715606300258073E-2</v>
      </c>
      <c r="BA365" s="8">
        <v>3.3904319500390329E-2</v>
      </c>
      <c r="BB365" s="8">
        <v>1.132861653252258E-2</v>
      </c>
      <c r="BC365" s="8">
        <v>5.0655119656890318E-2</v>
      </c>
      <c r="BD365" s="8">
        <v>3.7715961845319355E-2</v>
      </c>
      <c r="BE365" s="8">
        <v>1.1681748332596775E-2</v>
      </c>
      <c r="BF365" s="8">
        <v>7.4963709025580652E-2</v>
      </c>
      <c r="BG365" s="8">
        <v>0.11652520468219353</v>
      </c>
      <c r="BH365" s="8">
        <v>2.7955401014509678E-6</v>
      </c>
      <c r="BI365" s="8">
        <v>8.06336566603226E-2</v>
      </c>
      <c r="BJ365" s="8">
        <v>1.1008338550472578</v>
      </c>
      <c r="BK365" s="8">
        <v>0.3237079350080645</v>
      </c>
      <c r="BL365" s="8">
        <v>0.33782515246387096</v>
      </c>
    </row>
    <row r="366" spans="1:64" x14ac:dyDescent="0.25">
      <c r="A366" s="7">
        <v>335210</v>
      </c>
      <c r="B366" s="7" t="s">
        <v>444</v>
      </c>
      <c r="C366" s="8">
        <f t="shared" si="90"/>
        <v>1.8939974957962905E-2</v>
      </c>
      <c r="D366" s="8">
        <f t="shared" si="91"/>
        <v>5.673084517748549E-3</v>
      </c>
      <c r="E366" s="8">
        <f t="shared" si="92"/>
        <v>4.7172685683145157E-2</v>
      </c>
      <c r="F366" s="8">
        <f t="shared" si="93"/>
        <v>2.304441365236129E-2</v>
      </c>
      <c r="G366" s="8">
        <f t="shared" si="94"/>
        <v>1.0778483691199678E-2</v>
      </c>
      <c r="H366" s="8">
        <f t="shared" si="95"/>
        <v>6.130912120424839E-2</v>
      </c>
      <c r="I366" s="8">
        <f t="shared" si="96"/>
        <v>2.630952177444678E-2</v>
      </c>
      <c r="J366" s="8">
        <f t="shared" si="97"/>
        <v>9.1117453505112911E-3</v>
      </c>
      <c r="K366" s="8">
        <f t="shared" si="98"/>
        <v>5.1878680345661281E-2</v>
      </c>
      <c r="L366" s="8">
        <f t="shared" si="99"/>
        <v>1.9288380244733869E-2</v>
      </c>
      <c r="M366" s="8">
        <f t="shared" si="100"/>
        <v>6.0125341701754839E-3</v>
      </c>
      <c r="N366" s="8">
        <f t="shared" si="101"/>
        <v>5.9158346658854839E-2</v>
      </c>
      <c r="O366" s="8">
        <f t="shared" si="102"/>
        <v>9.3294197579677413E-2</v>
      </c>
      <c r="P366" s="8">
        <f t="shared" si="103"/>
        <v>7.0110577778790321E-7</v>
      </c>
      <c r="Q366" s="8">
        <f t="shared" si="104"/>
        <v>4.0923265044999997E-2</v>
      </c>
      <c r="R366" s="8">
        <f t="shared" si="105"/>
        <v>1</v>
      </c>
      <c r="S366" s="8">
        <f t="shared" si="106"/>
        <v>0.27255137338661289</v>
      </c>
      <c r="T366" s="8">
        <f t="shared" si="107"/>
        <v>0.26472091521241936</v>
      </c>
      <c r="W366" s="7">
        <v>335210</v>
      </c>
      <c r="X366" s="7" t="s">
        <v>444</v>
      </c>
      <c r="Y366" s="364">
        <v>0</v>
      </c>
      <c r="Z366" s="364">
        <v>0</v>
      </c>
      <c r="AA366" s="364">
        <v>0</v>
      </c>
      <c r="AB366" s="364">
        <v>0</v>
      </c>
      <c r="AC366" s="364">
        <v>0</v>
      </c>
      <c r="AD366" s="364">
        <v>0</v>
      </c>
      <c r="AE366" s="364">
        <v>0</v>
      </c>
      <c r="AF366" s="364">
        <v>0</v>
      </c>
      <c r="AG366" s="364">
        <v>0</v>
      </c>
      <c r="AH366" s="364">
        <v>0</v>
      </c>
      <c r="AI366" s="364">
        <v>0</v>
      </c>
      <c r="AJ366" s="364">
        <v>0</v>
      </c>
      <c r="AK366" s="364">
        <v>0</v>
      </c>
      <c r="AL366" s="364">
        <v>0</v>
      </c>
      <c r="AM366" s="364">
        <v>0</v>
      </c>
      <c r="AN366" s="364">
        <v>1</v>
      </c>
      <c r="AO366" s="364">
        <v>0</v>
      </c>
      <c r="AP366" s="364">
        <v>0</v>
      </c>
      <c r="AS366" s="7">
        <v>335210</v>
      </c>
      <c r="AT366" s="7" t="s">
        <v>444</v>
      </c>
      <c r="AU366" s="8">
        <v>1.8939974957962905E-2</v>
      </c>
      <c r="AV366" s="8">
        <v>5.673084517748549E-3</v>
      </c>
      <c r="AW366" s="8">
        <v>4.7172685683145157E-2</v>
      </c>
      <c r="AX366" s="8">
        <v>2.304441365236129E-2</v>
      </c>
      <c r="AY366" s="8">
        <v>1.0778483691199678E-2</v>
      </c>
      <c r="AZ366" s="8">
        <v>6.130912120424839E-2</v>
      </c>
      <c r="BA366" s="8">
        <v>2.630952177444678E-2</v>
      </c>
      <c r="BB366" s="8">
        <v>9.1117453505112911E-3</v>
      </c>
      <c r="BC366" s="8">
        <v>5.1878680345661281E-2</v>
      </c>
      <c r="BD366" s="8">
        <v>1.9288380244733869E-2</v>
      </c>
      <c r="BE366" s="8">
        <v>6.0125341701754839E-3</v>
      </c>
      <c r="BF366" s="8">
        <v>5.9158346658854839E-2</v>
      </c>
      <c r="BG366" s="8">
        <v>9.3294197579677413E-2</v>
      </c>
      <c r="BH366" s="8">
        <v>7.0110577778790321E-7</v>
      </c>
      <c r="BI366" s="8">
        <v>4.0923265044999997E-2</v>
      </c>
      <c r="BJ366" s="8">
        <v>1.0717857451587096</v>
      </c>
      <c r="BK366" s="8">
        <v>0.27255137338661289</v>
      </c>
      <c r="BL366" s="8">
        <v>0.26472091521241936</v>
      </c>
    </row>
    <row r="367" spans="1:64" x14ac:dyDescent="0.25">
      <c r="A367" s="7">
        <v>335220</v>
      </c>
      <c r="B367" s="7" t="s">
        <v>445</v>
      </c>
      <c r="C367" s="8">
        <f t="shared" si="90"/>
        <v>0</v>
      </c>
      <c r="D367" s="8">
        <f t="shared" si="91"/>
        <v>0</v>
      </c>
      <c r="E367" s="8">
        <f t="shared" si="92"/>
        <v>0</v>
      </c>
      <c r="F367" s="8">
        <f t="shared" si="93"/>
        <v>0</v>
      </c>
      <c r="G367" s="8">
        <f t="shared" si="94"/>
        <v>0</v>
      </c>
      <c r="H367" s="8">
        <f t="shared" si="95"/>
        <v>0</v>
      </c>
      <c r="I367" s="8">
        <f t="shared" si="96"/>
        <v>0</v>
      </c>
      <c r="J367" s="8">
        <f t="shared" si="97"/>
        <v>0</v>
      </c>
      <c r="K367" s="8">
        <f t="shared" si="98"/>
        <v>0</v>
      </c>
      <c r="L367" s="8">
        <f t="shared" si="99"/>
        <v>0</v>
      </c>
      <c r="M367" s="8">
        <f t="shared" si="100"/>
        <v>0</v>
      </c>
      <c r="N367" s="8">
        <f t="shared" si="101"/>
        <v>0</v>
      </c>
      <c r="O367" s="8">
        <f t="shared" si="102"/>
        <v>0</v>
      </c>
      <c r="P367" s="8">
        <f t="shared" si="103"/>
        <v>0</v>
      </c>
      <c r="Q367" s="8">
        <f t="shared" si="104"/>
        <v>0</v>
      </c>
      <c r="R367" s="8">
        <f t="shared" si="105"/>
        <v>1</v>
      </c>
      <c r="S367" s="8">
        <f t="shared" si="106"/>
        <v>0</v>
      </c>
      <c r="T367" s="8">
        <f t="shared" si="107"/>
        <v>0</v>
      </c>
      <c r="W367" s="7">
        <v>335220</v>
      </c>
      <c r="X367" s="7" t="s">
        <v>445</v>
      </c>
      <c r="Y367" s="364">
        <v>0</v>
      </c>
      <c r="Z367" s="364">
        <v>0</v>
      </c>
      <c r="AA367" s="364">
        <v>0</v>
      </c>
      <c r="AB367" s="364">
        <v>0</v>
      </c>
      <c r="AC367" s="364">
        <v>0</v>
      </c>
      <c r="AD367" s="364">
        <v>0</v>
      </c>
      <c r="AE367" s="364">
        <v>0</v>
      </c>
      <c r="AF367" s="364">
        <v>0</v>
      </c>
      <c r="AG367" s="364">
        <v>0</v>
      </c>
      <c r="AH367" s="364">
        <v>0</v>
      </c>
      <c r="AI367" s="364">
        <v>0</v>
      </c>
      <c r="AJ367" s="364">
        <v>0</v>
      </c>
      <c r="AK367" s="364">
        <v>0</v>
      </c>
      <c r="AL367" s="364">
        <v>0</v>
      </c>
      <c r="AM367" s="364">
        <v>0</v>
      </c>
      <c r="AN367" s="364">
        <v>1</v>
      </c>
      <c r="AO367" s="364">
        <v>0</v>
      </c>
      <c r="AP367" s="364">
        <v>0</v>
      </c>
      <c r="AS367" s="7">
        <v>335220</v>
      </c>
      <c r="AT367" s="7" t="s">
        <v>445</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1</v>
      </c>
      <c r="BK367" s="8">
        <v>0</v>
      </c>
      <c r="BL367" s="8">
        <v>0</v>
      </c>
    </row>
    <row r="368" spans="1:64" x14ac:dyDescent="0.25">
      <c r="A368" s="7">
        <v>335311</v>
      </c>
      <c r="B368" s="7" t="s">
        <v>446</v>
      </c>
      <c r="C368" s="8">
        <f t="shared" si="90"/>
        <v>3.1601025062412906E-2</v>
      </c>
      <c r="D368" s="8">
        <f t="shared" si="91"/>
        <v>9.2089651736324187E-3</v>
      </c>
      <c r="E368" s="8">
        <f t="shared" si="92"/>
        <v>6.5129880316646779E-2</v>
      </c>
      <c r="F368" s="8">
        <f t="shared" si="93"/>
        <v>1.314464806896984E-2</v>
      </c>
      <c r="G368" s="8">
        <f t="shared" si="94"/>
        <v>5.7526895837924181E-3</v>
      </c>
      <c r="H368" s="8">
        <f t="shared" si="95"/>
        <v>4.3947200281940324E-2</v>
      </c>
      <c r="I368" s="8">
        <f t="shared" si="96"/>
        <v>2.197568502386613E-2</v>
      </c>
      <c r="J368" s="8">
        <f t="shared" si="97"/>
        <v>7.5283457561000008E-3</v>
      </c>
      <c r="K368" s="8">
        <f t="shared" si="98"/>
        <v>5.0372954304190337E-2</v>
      </c>
      <c r="L368" s="8">
        <f t="shared" si="99"/>
        <v>2.9743035569850002E-2</v>
      </c>
      <c r="M368" s="8">
        <f t="shared" si="100"/>
        <v>9.3343345479914522E-3</v>
      </c>
      <c r="N368" s="8">
        <f t="shared" si="101"/>
        <v>7.8547320941435489E-2</v>
      </c>
      <c r="O368" s="8">
        <f t="shared" si="102"/>
        <v>0.15558324215691935</v>
      </c>
      <c r="P368" s="8">
        <f t="shared" si="103"/>
        <v>4.395853880049355E-6</v>
      </c>
      <c r="Q368" s="8">
        <f t="shared" si="104"/>
        <v>0.12396418885083869</v>
      </c>
      <c r="R368" s="8">
        <f t="shared" si="105"/>
        <v>1</v>
      </c>
      <c r="S368" s="8">
        <f t="shared" si="106"/>
        <v>0.3692961508380645</v>
      </c>
      <c r="T368" s="8">
        <f t="shared" si="107"/>
        <v>0.38632537218096774</v>
      </c>
      <c r="W368" s="7">
        <v>335311</v>
      </c>
      <c r="X368" s="7" t="s">
        <v>446</v>
      </c>
      <c r="Y368" s="364">
        <v>0</v>
      </c>
      <c r="Z368" s="364">
        <v>0</v>
      </c>
      <c r="AA368" s="364">
        <v>0</v>
      </c>
      <c r="AB368" s="364">
        <v>0</v>
      </c>
      <c r="AC368" s="364">
        <v>0</v>
      </c>
      <c r="AD368" s="364">
        <v>0</v>
      </c>
      <c r="AE368" s="364">
        <v>0</v>
      </c>
      <c r="AF368" s="364">
        <v>0</v>
      </c>
      <c r="AG368" s="364">
        <v>0</v>
      </c>
      <c r="AH368" s="364">
        <v>0</v>
      </c>
      <c r="AI368" s="364">
        <v>0</v>
      </c>
      <c r="AJ368" s="364">
        <v>0</v>
      </c>
      <c r="AK368" s="364">
        <v>0</v>
      </c>
      <c r="AL368" s="364">
        <v>0</v>
      </c>
      <c r="AM368" s="364">
        <v>0</v>
      </c>
      <c r="AN368" s="364">
        <v>1</v>
      </c>
      <c r="AO368" s="364">
        <v>0</v>
      </c>
      <c r="AP368" s="364">
        <v>0</v>
      </c>
      <c r="AS368" s="7">
        <v>335311</v>
      </c>
      <c r="AT368" s="7" t="s">
        <v>446</v>
      </c>
      <c r="AU368" s="8">
        <v>3.1601025062412906E-2</v>
      </c>
      <c r="AV368" s="8">
        <v>9.2089651736324187E-3</v>
      </c>
      <c r="AW368" s="8">
        <v>6.5129880316646779E-2</v>
      </c>
      <c r="AX368" s="8">
        <v>1.314464806896984E-2</v>
      </c>
      <c r="AY368" s="8">
        <v>5.7526895837924181E-3</v>
      </c>
      <c r="AZ368" s="8">
        <v>4.3947200281940324E-2</v>
      </c>
      <c r="BA368" s="8">
        <v>2.197568502386613E-2</v>
      </c>
      <c r="BB368" s="8">
        <v>7.5283457561000008E-3</v>
      </c>
      <c r="BC368" s="8">
        <v>5.0372954304190337E-2</v>
      </c>
      <c r="BD368" s="8">
        <v>2.9743035569850002E-2</v>
      </c>
      <c r="BE368" s="8">
        <v>9.3343345479914522E-3</v>
      </c>
      <c r="BF368" s="8">
        <v>7.8547320941435489E-2</v>
      </c>
      <c r="BG368" s="8">
        <v>0.15558324215691935</v>
      </c>
      <c r="BH368" s="8">
        <v>4.395853880049355E-6</v>
      </c>
      <c r="BI368" s="8">
        <v>0.12396418885083869</v>
      </c>
      <c r="BJ368" s="8">
        <v>1.1059414834559678</v>
      </c>
      <c r="BK368" s="8">
        <v>0.3692961508380645</v>
      </c>
      <c r="BL368" s="8">
        <v>0.38632537218096774</v>
      </c>
    </row>
    <row r="369" spans="1:64" x14ac:dyDescent="0.25">
      <c r="A369" s="7">
        <v>335312</v>
      </c>
      <c r="B369" s="7" t="s">
        <v>447</v>
      </c>
      <c r="C369" s="8">
        <f t="shared" si="90"/>
        <v>2.8506278997783876E-2</v>
      </c>
      <c r="D369" s="8">
        <f t="shared" si="91"/>
        <v>8.0252907860420969E-3</v>
      </c>
      <c r="E369" s="8">
        <f t="shared" si="92"/>
        <v>5.0836193300625818E-2</v>
      </c>
      <c r="F369" s="8">
        <f t="shared" si="93"/>
        <v>2.3057472714522902E-2</v>
      </c>
      <c r="G369" s="8">
        <f t="shared" si="94"/>
        <v>1.062925112837774E-2</v>
      </c>
      <c r="H369" s="8">
        <f t="shared" si="95"/>
        <v>5.5686845111422571E-2</v>
      </c>
      <c r="I369" s="8">
        <f t="shared" si="96"/>
        <v>3.1198782295795167E-2</v>
      </c>
      <c r="J369" s="8">
        <f t="shared" si="97"/>
        <v>1.0759309042279839E-2</v>
      </c>
      <c r="K369" s="8">
        <f t="shared" si="98"/>
        <v>5.7061327823424199E-2</v>
      </c>
      <c r="L369" s="8">
        <f t="shared" si="99"/>
        <v>4.0279986060808064E-2</v>
      </c>
      <c r="M369" s="8">
        <f t="shared" si="100"/>
        <v>1.2348672056893224E-2</v>
      </c>
      <c r="N369" s="8">
        <f t="shared" si="101"/>
        <v>8.8537233040112906E-2</v>
      </c>
      <c r="O369" s="8">
        <f t="shared" si="102"/>
        <v>0.12032897176667746</v>
      </c>
      <c r="P369" s="8">
        <f t="shared" si="103"/>
        <v>2.7148918063170967E-6</v>
      </c>
      <c r="Q369" s="8">
        <f t="shared" si="104"/>
        <v>9.1689345029451655E-2</v>
      </c>
      <c r="R369" s="8">
        <f t="shared" si="105"/>
        <v>1</v>
      </c>
      <c r="S369" s="8">
        <f t="shared" si="106"/>
        <v>0.42808485927709683</v>
      </c>
      <c r="T369" s="8">
        <f t="shared" si="107"/>
        <v>0.43772748367758063</v>
      </c>
      <c r="W369" s="7">
        <v>335312</v>
      </c>
      <c r="X369" s="7" t="s">
        <v>447</v>
      </c>
      <c r="Y369" s="364">
        <v>0</v>
      </c>
      <c r="Z369" s="364">
        <v>0</v>
      </c>
      <c r="AA369" s="364">
        <v>0</v>
      </c>
      <c r="AB369" s="364">
        <v>0</v>
      </c>
      <c r="AC369" s="364">
        <v>0</v>
      </c>
      <c r="AD369" s="364">
        <v>0</v>
      </c>
      <c r="AE369" s="364">
        <v>0</v>
      </c>
      <c r="AF369" s="364">
        <v>0</v>
      </c>
      <c r="AG369" s="364">
        <v>0</v>
      </c>
      <c r="AH369" s="364">
        <v>0</v>
      </c>
      <c r="AI369" s="364">
        <v>0</v>
      </c>
      <c r="AJ369" s="364">
        <v>0</v>
      </c>
      <c r="AK369" s="364">
        <v>0</v>
      </c>
      <c r="AL369" s="364">
        <v>0</v>
      </c>
      <c r="AM369" s="364">
        <v>0</v>
      </c>
      <c r="AN369" s="364">
        <v>1</v>
      </c>
      <c r="AO369" s="364">
        <v>0</v>
      </c>
      <c r="AP369" s="364">
        <v>0</v>
      </c>
      <c r="AS369" s="7">
        <v>335312</v>
      </c>
      <c r="AT369" s="7" t="s">
        <v>447</v>
      </c>
      <c r="AU369" s="8">
        <v>2.8506278997783876E-2</v>
      </c>
      <c r="AV369" s="8">
        <v>8.0252907860420969E-3</v>
      </c>
      <c r="AW369" s="8">
        <v>5.0836193300625818E-2</v>
      </c>
      <c r="AX369" s="8">
        <v>2.3057472714522902E-2</v>
      </c>
      <c r="AY369" s="8">
        <v>1.062925112837774E-2</v>
      </c>
      <c r="AZ369" s="8">
        <v>5.5686845111422571E-2</v>
      </c>
      <c r="BA369" s="8">
        <v>3.1198782295795167E-2</v>
      </c>
      <c r="BB369" s="8">
        <v>1.0759309042279839E-2</v>
      </c>
      <c r="BC369" s="8">
        <v>5.7061327823424199E-2</v>
      </c>
      <c r="BD369" s="8">
        <v>4.0279986060808064E-2</v>
      </c>
      <c r="BE369" s="8">
        <v>1.2348672056893224E-2</v>
      </c>
      <c r="BF369" s="8">
        <v>8.8537233040112906E-2</v>
      </c>
      <c r="BG369" s="8">
        <v>0.12032897176667746</v>
      </c>
      <c r="BH369" s="8">
        <v>2.7148918063170967E-6</v>
      </c>
      <c r="BI369" s="8">
        <v>9.1689345029451655E-2</v>
      </c>
      <c r="BJ369" s="8">
        <v>1.0873693759875809</v>
      </c>
      <c r="BK369" s="8">
        <v>0.42808485927709683</v>
      </c>
      <c r="BL369" s="8">
        <v>0.43772748367758063</v>
      </c>
    </row>
    <row r="370" spans="1:64" x14ac:dyDescent="0.25">
      <c r="A370" s="7">
        <v>335313</v>
      </c>
      <c r="B370" s="7" t="s">
        <v>448</v>
      </c>
      <c r="C370" s="8">
        <f t="shared" si="90"/>
        <v>3.8967150058309669E-2</v>
      </c>
      <c r="D370" s="8">
        <f t="shared" si="91"/>
        <v>1.1133534430691936E-2</v>
      </c>
      <c r="E370" s="8">
        <f t="shared" si="92"/>
        <v>6.7371789772193547E-2</v>
      </c>
      <c r="F370" s="8">
        <f t="shared" si="93"/>
        <v>4.308050902783226E-2</v>
      </c>
      <c r="G370" s="8">
        <f t="shared" si="94"/>
        <v>1.8616028418441614E-2</v>
      </c>
      <c r="H370" s="8">
        <f t="shared" si="95"/>
        <v>8.2881045175006454E-2</v>
      </c>
      <c r="I370" s="8">
        <f t="shared" si="96"/>
        <v>5.2200872381862905E-2</v>
      </c>
      <c r="J370" s="8">
        <f t="shared" si="97"/>
        <v>1.7494938858182253E-2</v>
      </c>
      <c r="K370" s="8">
        <f t="shared" si="98"/>
        <v>7.5617771351999999E-2</v>
      </c>
      <c r="L370" s="8">
        <f t="shared" si="99"/>
        <v>4.670570972312256E-2</v>
      </c>
      <c r="M370" s="8">
        <f t="shared" si="100"/>
        <v>1.4331977501025807E-2</v>
      </c>
      <c r="N370" s="8">
        <f t="shared" si="101"/>
        <v>0.10371556430658065</v>
      </c>
      <c r="O370" s="8">
        <f t="shared" si="102"/>
        <v>0.13723756514380647</v>
      </c>
      <c r="P370" s="8">
        <f t="shared" si="103"/>
        <v>1.8250538223754837E-6</v>
      </c>
      <c r="Q370" s="8">
        <f t="shared" si="104"/>
        <v>7.43442434016129E-2</v>
      </c>
      <c r="R370" s="8">
        <f t="shared" si="105"/>
        <v>1</v>
      </c>
      <c r="S370" s="8">
        <f t="shared" si="106"/>
        <v>0.46715984068596772</v>
      </c>
      <c r="T370" s="8">
        <f t="shared" si="107"/>
        <v>0.46789584065661294</v>
      </c>
      <c r="W370" s="7">
        <v>335313</v>
      </c>
      <c r="X370" s="7" t="s">
        <v>448</v>
      </c>
      <c r="Y370" s="364">
        <v>0</v>
      </c>
      <c r="Z370" s="364">
        <v>0</v>
      </c>
      <c r="AA370" s="364">
        <v>0</v>
      </c>
      <c r="AB370" s="364">
        <v>0</v>
      </c>
      <c r="AC370" s="364">
        <v>0</v>
      </c>
      <c r="AD370" s="364">
        <v>0</v>
      </c>
      <c r="AE370" s="364">
        <v>0</v>
      </c>
      <c r="AF370" s="364">
        <v>0</v>
      </c>
      <c r="AG370" s="364">
        <v>0</v>
      </c>
      <c r="AH370" s="364">
        <v>0</v>
      </c>
      <c r="AI370" s="364">
        <v>0</v>
      </c>
      <c r="AJ370" s="364">
        <v>0</v>
      </c>
      <c r="AK370" s="364">
        <v>0</v>
      </c>
      <c r="AL370" s="364">
        <v>0</v>
      </c>
      <c r="AM370" s="364">
        <v>0</v>
      </c>
      <c r="AN370" s="364">
        <v>1</v>
      </c>
      <c r="AO370" s="364">
        <v>0</v>
      </c>
      <c r="AP370" s="364">
        <v>0</v>
      </c>
      <c r="AS370" s="7">
        <v>335313</v>
      </c>
      <c r="AT370" s="7" t="s">
        <v>448</v>
      </c>
      <c r="AU370" s="8">
        <v>3.8967150058309669E-2</v>
      </c>
      <c r="AV370" s="8">
        <v>1.1133534430691936E-2</v>
      </c>
      <c r="AW370" s="8">
        <v>6.7371789772193547E-2</v>
      </c>
      <c r="AX370" s="8">
        <v>4.308050902783226E-2</v>
      </c>
      <c r="AY370" s="8">
        <v>1.8616028418441614E-2</v>
      </c>
      <c r="AZ370" s="8">
        <v>8.2881045175006454E-2</v>
      </c>
      <c r="BA370" s="8">
        <v>5.2200872381862905E-2</v>
      </c>
      <c r="BB370" s="8">
        <v>1.7494938858182253E-2</v>
      </c>
      <c r="BC370" s="8">
        <v>7.5617771351999999E-2</v>
      </c>
      <c r="BD370" s="8">
        <v>4.670570972312256E-2</v>
      </c>
      <c r="BE370" s="8">
        <v>1.4331977501025807E-2</v>
      </c>
      <c r="BF370" s="8">
        <v>0.10371556430658065</v>
      </c>
      <c r="BG370" s="8">
        <v>0.13723756514380647</v>
      </c>
      <c r="BH370" s="8">
        <v>1.8250538223754837E-6</v>
      </c>
      <c r="BI370" s="8">
        <v>7.43442434016129E-2</v>
      </c>
      <c r="BJ370" s="8">
        <v>1.117472474260645</v>
      </c>
      <c r="BK370" s="8">
        <v>0.46715984068596772</v>
      </c>
      <c r="BL370" s="8">
        <v>0.46789584065661294</v>
      </c>
    </row>
    <row r="371" spans="1:64" x14ac:dyDescent="0.25">
      <c r="A371" s="7">
        <v>335314</v>
      </c>
      <c r="B371" s="7" t="s">
        <v>449</v>
      </c>
      <c r="C371" s="8">
        <f t="shared" si="90"/>
        <v>4.0251335138599999E-2</v>
      </c>
      <c r="D371" s="8">
        <f t="shared" si="91"/>
        <v>5.5826257003299996E-3</v>
      </c>
      <c r="E371" s="8">
        <f t="shared" si="92"/>
        <v>4.5901748397200001E-2</v>
      </c>
      <c r="F371" s="8">
        <f t="shared" si="93"/>
        <v>1.00121611184E-2</v>
      </c>
      <c r="G371" s="8">
        <f t="shared" si="94"/>
        <v>1.7168433628699999E-3</v>
      </c>
      <c r="H371" s="8">
        <f t="shared" si="95"/>
        <v>1.3583435203499999E-2</v>
      </c>
      <c r="I371" s="8">
        <f t="shared" si="96"/>
        <v>3.4783732390899998E-2</v>
      </c>
      <c r="J371" s="8">
        <f t="shared" si="97"/>
        <v>4.3162027907800004E-3</v>
      </c>
      <c r="K371" s="8">
        <f t="shared" si="98"/>
        <v>3.0748640289100002E-2</v>
      </c>
      <c r="L371" s="8">
        <f t="shared" si="99"/>
        <v>4.6612542437399998E-2</v>
      </c>
      <c r="M371" s="8">
        <f t="shared" si="100"/>
        <v>6.3900068626400004E-3</v>
      </c>
      <c r="N371" s="8">
        <f t="shared" si="101"/>
        <v>6.1766244413900002E-2</v>
      </c>
      <c r="O371" s="8">
        <f t="shared" si="102"/>
        <v>0.457490899939</v>
      </c>
      <c r="P371" s="8">
        <f t="shared" si="103"/>
        <v>2.3792162855499999E-5</v>
      </c>
      <c r="Q371" s="8">
        <f t="shared" si="104"/>
        <v>0.41590888241899998</v>
      </c>
      <c r="R371" s="8">
        <f t="shared" si="105"/>
        <v>1.09173570924</v>
      </c>
      <c r="S371" s="8">
        <f t="shared" si="106"/>
        <v>1.02531243968</v>
      </c>
      <c r="T371" s="8">
        <f t="shared" si="107"/>
        <v>1.06984857547</v>
      </c>
      <c r="W371" s="7">
        <v>335314</v>
      </c>
      <c r="X371" s="7" t="s">
        <v>449</v>
      </c>
      <c r="Y371" s="364">
        <v>4.0251335138599999E-2</v>
      </c>
      <c r="Z371" s="364">
        <v>5.5826257003299996E-3</v>
      </c>
      <c r="AA371" s="364">
        <v>4.5901748397200001E-2</v>
      </c>
      <c r="AB371" s="364">
        <v>1.00121611184E-2</v>
      </c>
      <c r="AC371" s="364">
        <v>1.7168433628699999E-3</v>
      </c>
      <c r="AD371" s="364">
        <v>1.3583435203499999E-2</v>
      </c>
      <c r="AE371" s="364">
        <v>3.4783732390899998E-2</v>
      </c>
      <c r="AF371" s="364">
        <v>4.3162027907800004E-3</v>
      </c>
      <c r="AG371" s="364">
        <v>3.0748640289100002E-2</v>
      </c>
      <c r="AH371" s="364">
        <v>4.6612542437399998E-2</v>
      </c>
      <c r="AI371" s="364">
        <v>6.3900068626400004E-3</v>
      </c>
      <c r="AJ371" s="364">
        <v>6.1766244413900002E-2</v>
      </c>
      <c r="AK371" s="364">
        <v>0.457490899939</v>
      </c>
      <c r="AL371" s="364">
        <v>2.3792162855499999E-5</v>
      </c>
      <c r="AM371" s="364">
        <v>0.41590888241899998</v>
      </c>
      <c r="AN371" s="364">
        <v>1.09173570924</v>
      </c>
      <c r="AO371" s="364">
        <v>1.02531243968</v>
      </c>
      <c r="AP371" s="364">
        <v>1.06984857547</v>
      </c>
      <c r="AS371" s="7">
        <v>335314</v>
      </c>
      <c r="AT371" s="7" t="s">
        <v>449</v>
      </c>
      <c r="AU371" s="8">
        <v>5.847583972411291E-2</v>
      </c>
      <c r="AV371" s="8">
        <v>1.3653889799774192E-2</v>
      </c>
      <c r="AW371" s="8">
        <v>0.11035751208398385</v>
      </c>
      <c r="AX371" s="8">
        <v>3.8210682413238557E-2</v>
      </c>
      <c r="AY371" s="8">
        <v>1.3497103696825321E-2</v>
      </c>
      <c r="AZ371" s="8">
        <v>9.642734374038707E-2</v>
      </c>
      <c r="BA371" s="8">
        <v>4.8284920271356453E-2</v>
      </c>
      <c r="BB371" s="8">
        <v>1.1901100487734838E-2</v>
      </c>
      <c r="BC371" s="8">
        <v>8.9038277739085459E-2</v>
      </c>
      <c r="BD371" s="8">
        <v>6.7914746401680659E-2</v>
      </c>
      <c r="BE371" s="8">
        <v>1.6460964840930639E-2</v>
      </c>
      <c r="BF371" s="8">
        <v>0.14282044876466937</v>
      </c>
      <c r="BG371" s="8">
        <v>0.3837023386604837</v>
      </c>
      <c r="BH371" s="8">
        <v>1.2889025275131294E-5</v>
      </c>
      <c r="BI371" s="8">
        <v>0.34882651807983872</v>
      </c>
      <c r="BJ371" s="8">
        <v>1.1824872416077423</v>
      </c>
      <c r="BK371" s="8">
        <v>0.98684319436677392</v>
      </c>
      <c r="BL371" s="8">
        <v>0.98793720172435462</v>
      </c>
    </row>
    <row r="372" spans="1:64" x14ac:dyDescent="0.25">
      <c r="A372" s="7">
        <v>335910</v>
      </c>
      <c r="B372" s="7" t="s">
        <v>1210</v>
      </c>
      <c r="C372" s="8">
        <f t="shared" si="90"/>
        <v>2.6624241516545161E-2</v>
      </c>
      <c r="D372" s="8">
        <f t="shared" si="91"/>
        <v>7.3661751997296781E-3</v>
      </c>
      <c r="E372" s="8">
        <f t="shared" si="92"/>
        <v>4.6272012950850004E-2</v>
      </c>
      <c r="F372" s="8">
        <f t="shared" si="93"/>
        <v>2.3339590709680644E-2</v>
      </c>
      <c r="G372" s="8">
        <f t="shared" si="94"/>
        <v>1.0165095869150969E-2</v>
      </c>
      <c r="H372" s="8">
        <f t="shared" si="95"/>
        <v>5.5901880391611293E-2</v>
      </c>
      <c r="I372" s="8">
        <f t="shared" si="96"/>
        <v>2.8005079439222584E-2</v>
      </c>
      <c r="J372" s="8">
        <f t="shared" si="97"/>
        <v>1.0118840401603227E-2</v>
      </c>
      <c r="K372" s="8">
        <f t="shared" si="98"/>
        <v>5.1291417547337098E-2</v>
      </c>
      <c r="L372" s="8">
        <f t="shared" si="99"/>
        <v>3.3226059475624188E-2</v>
      </c>
      <c r="M372" s="8">
        <f t="shared" si="100"/>
        <v>1.0173139154685481E-2</v>
      </c>
      <c r="N372" s="8">
        <f t="shared" si="101"/>
        <v>7.6826771510419348E-2</v>
      </c>
      <c r="O372" s="8">
        <f t="shared" si="102"/>
        <v>8.7725179063016107E-2</v>
      </c>
      <c r="P372" s="8">
        <f t="shared" si="103"/>
        <v>1.1765777535596776E-6</v>
      </c>
      <c r="Q372" s="8">
        <f t="shared" si="104"/>
        <v>5.5696108747483881E-2</v>
      </c>
      <c r="R372" s="8">
        <f t="shared" si="105"/>
        <v>1</v>
      </c>
      <c r="S372" s="8">
        <f t="shared" si="106"/>
        <v>0.31521301858290324</v>
      </c>
      <c r="T372" s="8">
        <f t="shared" si="107"/>
        <v>0.31522178900112902</v>
      </c>
      <c r="W372" s="7">
        <v>335910</v>
      </c>
      <c r="X372" s="7" t="s">
        <v>1210</v>
      </c>
      <c r="Y372" s="364">
        <v>0</v>
      </c>
      <c r="Z372" s="364">
        <v>0</v>
      </c>
      <c r="AA372" s="364">
        <v>0</v>
      </c>
      <c r="AB372" s="364">
        <v>0</v>
      </c>
      <c r="AC372" s="364">
        <v>0</v>
      </c>
      <c r="AD372" s="364">
        <v>0</v>
      </c>
      <c r="AE372" s="364">
        <v>0</v>
      </c>
      <c r="AF372" s="364">
        <v>0</v>
      </c>
      <c r="AG372" s="364">
        <v>0</v>
      </c>
      <c r="AH372" s="364">
        <v>0</v>
      </c>
      <c r="AI372" s="364">
        <v>0</v>
      </c>
      <c r="AJ372" s="364">
        <v>0</v>
      </c>
      <c r="AK372" s="364">
        <v>0</v>
      </c>
      <c r="AL372" s="364">
        <v>0</v>
      </c>
      <c r="AM372" s="364">
        <v>0</v>
      </c>
      <c r="AN372" s="364">
        <v>1</v>
      </c>
      <c r="AO372" s="364">
        <v>0</v>
      </c>
      <c r="AP372" s="364">
        <v>0</v>
      </c>
      <c r="AS372" s="7">
        <v>335910</v>
      </c>
      <c r="AT372" s="7" t="s">
        <v>1210</v>
      </c>
      <c r="AU372" s="8">
        <v>2.6624241516545161E-2</v>
      </c>
      <c r="AV372" s="8">
        <v>7.3661751997296781E-3</v>
      </c>
      <c r="AW372" s="8">
        <v>4.6272012950850004E-2</v>
      </c>
      <c r="AX372" s="8">
        <v>2.3339590709680644E-2</v>
      </c>
      <c r="AY372" s="8">
        <v>1.0165095869150969E-2</v>
      </c>
      <c r="AZ372" s="8">
        <v>5.5901880391611293E-2</v>
      </c>
      <c r="BA372" s="8">
        <v>2.8005079439222584E-2</v>
      </c>
      <c r="BB372" s="8">
        <v>1.0118840401603227E-2</v>
      </c>
      <c r="BC372" s="8">
        <v>5.1291417547337098E-2</v>
      </c>
      <c r="BD372" s="8">
        <v>3.3226059475624188E-2</v>
      </c>
      <c r="BE372" s="8">
        <v>1.0173139154685481E-2</v>
      </c>
      <c r="BF372" s="8">
        <v>7.6826771510419348E-2</v>
      </c>
      <c r="BG372" s="8">
        <v>8.7725179063016107E-2</v>
      </c>
      <c r="BH372" s="8">
        <v>1.1765777535596776E-6</v>
      </c>
      <c r="BI372" s="8">
        <v>5.5696108747483881E-2</v>
      </c>
      <c r="BJ372" s="8">
        <v>1.0802624296670968</v>
      </c>
      <c r="BK372" s="8">
        <v>0.31521301858290324</v>
      </c>
      <c r="BL372" s="8">
        <v>0.31522178900112902</v>
      </c>
    </row>
    <row r="373" spans="1:64" x14ac:dyDescent="0.25">
      <c r="A373" s="7">
        <v>335921</v>
      </c>
      <c r="B373" s="7" t="s">
        <v>450</v>
      </c>
      <c r="C373" s="8">
        <f t="shared" si="90"/>
        <v>4.0857112104667748E-2</v>
      </c>
      <c r="D373" s="8">
        <f t="shared" si="91"/>
        <v>1.2839839567550644E-2</v>
      </c>
      <c r="E373" s="8">
        <f t="shared" si="92"/>
        <v>4.752957850884678E-2</v>
      </c>
      <c r="F373" s="8">
        <f t="shared" si="93"/>
        <v>4.3609845782453222E-2</v>
      </c>
      <c r="G373" s="8">
        <f t="shared" si="94"/>
        <v>1.8577922046173385E-2</v>
      </c>
      <c r="H373" s="8">
        <f t="shared" si="95"/>
        <v>6.4625463572720976E-2</v>
      </c>
      <c r="I373" s="8">
        <f t="shared" si="96"/>
        <v>5.9070897899322572E-2</v>
      </c>
      <c r="J373" s="8">
        <f t="shared" si="97"/>
        <v>2.1814437387959674E-2</v>
      </c>
      <c r="K373" s="8">
        <f t="shared" si="98"/>
        <v>7.161419507792742E-2</v>
      </c>
      <c r="L373" s="8">
        <f t="shared" si="99"/>
        <v>5.5007311626025804E-2</v>
      </c>
      <c r="M373" s="8">
        <f t="shared" si="100"/>
        <v>1.9214840823946776E-2</v>
      </c>
      <c r="N373" s="8">
        <f t="shared" si="101"/>
        <v>9.5695601801887104E-2</v>
      </c>
      <c r="O373" s="8">
        <f t="shared" si="102"/>
        <v>9.3623939287016122E-2</v>
      </c>
      <c r="P373" s="8">
        <f t="shared" si="103"/>
        <v>1.0984287441119356E-6</v>
      </c>
      <c r="Q373" s="8">
        <f t="shared" si="104"/>
        <v>5.1215237643870988E-2</v>
      </c>
      <c r="R373" s="8">
        <f t="shared" si="105"/>
        <v>1</v>
      </c>
      <c r="S373" s="8">
        <f t="shared" si="106"/>
        <v>0.41713581204661287</v>
      </c>
      <c r="T373" s="8">
        <f t="shared" si="107"/>
        <v>0.44282372391354835</v>
      </c>
      <c r="W373" s="7">
        <v>335921</v>
      </c>
      <c r="X373" s="7" t="s">
        <v>450</v>
      </c>
      <c r="Y373" s="364">
        <v>0</v>
      </c>
      <c r="Z373" s="364">
        <v>0</v>
      </c>
      <c r="AA373" s="364">
        <v>0</v>
      </c>
      <c r="AB373" s="364">
        <v>0</v>
      </c>
      <c r="AC373" s="364">
        <v>0</v>
      </c>
      <c r="AD373" s="364">
        <v>0</v>
      </c>
      <c r="AE373" s="364">
        <v>0</v>
      </c>
      <c r="AF373" s="364">
        <v>0</v>
      </c>
      <c r="AG373" s="364">
        <v>0</v>
      </c>
      <c r="AH373" s="364">
        <v>0</v>
      </c>
      <c r="AI373" s="364">
        <v>0</v>
      </c>
      <c r="AJ373" s="364">
        <v>0</v>
      </c>
      <c r="AK373" s="364">
        <v>0</v>
      </c>
      <c r="AL373" s="364">
        <v>0</v>
      </c>
      <c r="AM373" s="364">
        <v>0</v>
      </c>
      <c r="AN373" s="364">
        <v>1</v>
      </c>
      <c r="AO373" s="364">
        <v>0</v>
      </c>
      <c r="AP373" s="364">
        <v>0</v>
      </c>
      <c r="AS373" s="7">
        <v>335921</v>
      </c>
      <c r="AT373" s="7" t="s">
        <v>450</v>
      </c>
      <c r="AU373" s="8">
        <v>4.0857112104667748E-2</v>
      </c>
      <c r="AV373" s="8">
        <v>1.2839839567550644E-2</v>
      </c>
      <c r="AW373" s="8">
        <v>4.752957850884678E-2</v>
      </c>
      <c r="AX373" s="8">
        <v>4.3609845782453222E-2</v>
      </c>
      <c r="AY373" s="8">
        <v>1.8577922046173385E-2</v>
      </c>
      <c r="AZ373" s="8">
        <v>6.4625463572720976E-2</v>
      </c>
      <c r="BA373" s="8">
        <v>5.9070897899322572E-2</v>
      </c>
      <c r="BB373" s="8">
        <v>2.1814437387959674E-2</v>
      </c>
      <c r="BC373" s="8">
        <v>7.161419507792742E-2</v>
      </c>
      <c r="BD373" s="8">
        <v>5.5007311626025804E-2</v>
      </c>
      <c r="BE373" s="8">
        <v>1.9214840823946776E-2</v>
      </c>
      <c r="BF373" s="8">
        <v>9.5695601801887104E-2</v>
      </c>
      <c r="BG373" s="8">
        <v>9.3623939287016122E-2</v>
      </c>
      <c r="BH373" s="8">
        <v>1.0984287441119356E-6</v>
      </c>
      <c r="BI373" s="8">
        <v>5.1215237643870988E-2</v>
      </c>
      <c r="BJ373" s="8">
        <v>1.1012281430841935</v>
      </c>
      <c r="BK373" s="8">
        <v>0.41713581204661287</v>
      </c>
      <c r="BL373" s="8">
        <v>0.44282372391354835</v>
      </c>
    </row>
    <row r="374" spans="1:64" x14ac:dyDescent="0.25">
      <c r="A374" s="7">
        <v>335929</v>
      </c>
      <c r="B374" s="7" t="s">
        <v>451</v>
      </c>
      <c r="C374" s="8">
        <f t="shared" si="90"/>
        <v>3.0869308324387092E-2</v>
      </c>
      <c r="D374" s="8">
        <f t="shared" si="91"/>
        <v>9.1740765445596801E-3</v>
      </c>
      <c r="E374" s="8">
        <f t="shared" si="92"/>
        <v>3.8783523455411285E-2</v>
      </c>
      <c r="F374" s="8">
        <f t="shared" si="93"/>
        <v>3.5217775165483869E-2</v>
      </c>
      <c r="G374" s="8">
        <f t="shared" si="94"/>
        <v>1.6023586156072581E-2</v>
      </c>
      <c r="H374" s="8">
        <f t="shared" si="95"/>
        <v>5.4554691229006455E-2</v>
      </c>
      <c r="I374" s="8">
        <f t="shared" si="96"/>
        <v>4.5006222822677418E-2</v>
      </c>
      <c r="J374" s="8">
        <f t="shared" si="97"/>
        <v>1.5775063821456454E-2</v>
      </c>
      <c r="K374" s="8">
        <f t="shared" si="98"/>
        <v>5.8392240577419367E-2</v>
      </c>
      <c r="L374" s="8">
        <f t="shared" si="99"/>
        <v>4.1931898169983869E-2</v>
      </c>
      <c r="M374" s="8">
        <f t="shared" si="100"/>
        <v>1.372687889631129E-2</v>
      </c>
      <c r="N374" s="8">
        <f t="shared" si="101"/>
        <v>7.8021862942096759E-2</v>
      </c>
      <c r="O374" s="8">
        <f t="shared" si="102"/>
        <v>7.2785385259322571E-2</v>
      </c>
      <c r="P374" s="8">
        <f t="shared" si="103"/>
        <v>1.1078375228725807E-6</v>
      </c>
      <c r="Q374" s="8">
        <f t="shared" si="104"/>
        <v>3.9828337866709689E-2</v>
      </c>
      <c r="R374" s="8">
        <f t="shared" si="105"/>
        <v>1</v>
      </c>
      <c r="S374" s="8">
        <f t="shared" si="106"/>
        <v>0.33160250416354836</v>
      </c>
      <c r="T374" s="8">
        <f t="shared" si="107"/>
        <v>0.34497997883451614</v>
      </c>
      <c r="W374" s="7">
        <v>335929</v>
      </c>
      <c r="X374" s="7" t="s">
        <v>451</v>
      </c>
      <c r="Y374" s="364">
        <v>0</v>
      </c>
      <c r="Z374" s="364">
        <v>0</v>
      </c>
      <c r="AA374" s="364">
        <v>0</v>
      </c>
      <c r="AB374" s="364">
        <v>0</v>
      </c>
      <c r="AC374" s="364">
        <v>0</v>
      </c>
      <c r="AD374" s="364">
        <v>0</v>
      </c>
      <c r="AE374" s="364">
        <v>0</v>
      </c>
      <c r="AF374" s="364">
        <v>0</v>
      </c>
      <c r="AG374" s="364">
        <v>0</v>
      </c>
      <c r="AH374" s="364">
        <v>0</v>
      </c>
      <c r="AI374" s="364">
        <v>0</v>
      </c>
      <c r="AJ374" s="364">
        <v>0</v>
      </c>
      <c r="AK374" s="364">
        <v>0</v>
      </c>
      <c r="AL374" s="364">
        <v>0</v>
      </c>
      <c r="AM374" s="364">
        <v>0</v>
      </c>
      <c r="AN374" s="364">
        <v>1</v>
      </c>
      <c r="AO374" s="364">
        <v>0</v>
      </c>
      <c r="AP374" s="364">
        <v>0</v>
      </c>
      <c r="AS374" s="7">
        <v>335929</v>
      </c>
      <c r="AT374" s="7" t="s">
        <v>451</v>
      </c>
      <c r="AU374" s="8">
        <v>3.0869308324387092E-2</v>
      </c>
      <c r="AV374" s="8">
        <v>9.1740765445596801E-3</v>
      </c>
      <c r="AW374" s="8">
        <v>3.8783523455411285E-2</v>
      </c>
      <c r="AX374" s="8">
        <v>3.5217775165483869E-2</v>
      </c>
      <c r="AY374" s="8">
        <v>1.6023586156072581E-2</v>
      </c>
      <c r="AZ374" s="8">
        <v>5.4554691229006455E-2</v>
      </c>
      <c r="BA374" s="8">
        <v>4.5006222822677418E-2</v>
      </c>
      <c r="BB374" s="8">
        <v>1.5775063821456454E-2</v>
      </c>
      <c r="BC374" s="8">
        <v>5.8392240577419367E-2</v>
      </c>
      <c r="BD374" s="8">
        <v>4.1931898169983869E-2</v>
      </c>
      <c r="BE374" s="8">
        <v>1.372687889631129E-2</v>
      </c>
      <c r="BF374" s="8">
        <v>7.8021862942096759E-2</v>
      </c>
      <c r="BG374" s="8">
        <v>7.2785385259322571E-2</v>
      </c>
      <c r="BH374" s="8">
        <v>1.1078375228725807E-6</v>
      </c>
      <c r="BI374" s="8">
        <v>3.9828337866709689E-2</v>
      </c>
      <c r="BJ374" s="8">
        <v>1.0788269083243547</v>
      </c>
      <c r="BK374" s="8">
        <v>0.33160250416354836</v>
      </c>
      <c r="BL374" s="8">
        <v>0.34497997883451614</v>
      </c>
    </row>
    <row r="375" spans="1:64" x14ac:dyDescent="0.25">
      <c r="A375" s="7">
        <v>335931</v>
      </c>
      <c r="B375" s="7" t="s">
        <v>452</v>
      </c>
      <c r="C375" s="8">
        <f t="shared" si="90"/>
        <v>3.0775654363551612E-2</v>
      </c>
      <c r="D375" s="8">
        <f t="shared" si="91"/>
        <v>7.8789181476474207E-3</v>
      </c>
      <c r="E375" s="8">
        <f t="shared" si="92"/>
        <v>8.3240190905499986E-2</v>
      </c>
      <c r="F375" s="8">
        <f t="shared" si="93"/>
        <v>5.3840709182788708E-2</v>
      </c>
      <c r="G375" s="8">
        <f t="shared" si="94"/>
        <v>2.1171411620351938E-2</v>
      </c>
      <c r="H375" s="8">
        <f t="shared" si="95"/>
        <v>0.14315364764483388</v>
      </c>
      <c r="I375" s="8">
        <f t="shared" si="96"/>
        <v>4.081364336970484E-2</v>
      </c>
      <c r="J375" s="8">
        <f t="shared" si="97"/>
        <v>1.211146514189968E-2</v>
      </c>
      <c r="K375" s="8">
        <f t="shared" si="98"/>
        <v>8.5574465237854849E-2</v>
      </c>
      <c r="L375" s="8">
        <f t="shared" si="99"/>
        <v>3.0676116508824201E-2</v>
      </c>
      <c r="M375" s="8">
        <f t="shared" si="100"/>
        <v>8.1310987567345169E-3</v>
      </c>
      <c r="N375" s="8">
        <f t="shared" si="101"/>
        <v>0.10414583534746774</v>
      </c>
      <c r="O375" s="8">
        <f t="shared" si="102"/>
        <v>0.173094284233129</v>
      </c>
      <c r="P375" s="8">
        <f t="shared" si="103"/>
        <v>1.7222014128735646E-6</v>
      </c>
      <c r="Q375" s="8">
        <f t="shared" si="104"/>
        <v>7.6205789702499999E-2</v>
      </c>
      <c r="R375" s="8">
        <f t="shared" si="105"/>
        <v>1</v>
      </c>
      <c r="S375" s="8">
        <f t="shared" si="106"/>
        <v>0.5407464136091934</v>
      </c>
      <c r="T375" s="8">
        <f t="shared" si="107"/>
        <v>0.46108183181387097</v>
      </c>
      <c r="W375" s="7">
        <v>335931</v>
      </c>
      <c r="X375" s="7" t="s">
        <v>452</v>
      </c>
      <c r="Y375" s="364">
        <v>0</v>
      </c>
      <c r="Z375" s="364">
        <v>0</v>
      </c>
      <c r="AA375" s="364">
        <v>0</v>
      </c>
      <c r="AB375" s="364">
        <v>0</v>
      </c>
      <c r="AC375" s="364">
        <v>0</v>
      </c>
      <c r="AD375" s="364">
        <v>0</v>
      </c>
      <c r="AE375" s="364">
        <v>0</v>
      </c>
      <c r="AF375" s="364">
        <v>0</v>
      </c>
      <c r="AG375" s="364">
        <v>0</v>
      </c>
      <c r="AH375" s="364">
        <v>0</v>
      </c>
      <c r="AI375" s="364">
        <v>0</v>
      </c>
      <c r="AJ375" s="364">
        <v>0</v>
      </c>
      <c r="AK375" s="364">
        <v>0</v>
      </c>
      <c r="AL375" s="364">
        <v>0</v>
      </c>
      <c r="AM375" s="364">
        <v>0</v>
      </c>
      <c r="AN375" s="364">
        <v>1</v>
      </c>
      <c r="AO375" s="364">
        <v>0</v>
      </c>
      <c r="AP375" s="364">
        <v>0</v>
      </c>
      <c r="AS375" s="7">
        <v>335931</v>
      </c>
      <c r="AT375" s="7" t="s">
        <v>452</v>
      </c>
      <c r="AU375" s="8">
        <v>3.0775654363551612E-2</v>
      </c>
      <c r="AV375" s="8">
        <v>7.8789181476474207E-3</v>
      </c>
      <c r="AW375" s="8">
        <v>8.3240190905499986E-2</v>
      </c>
      <c r="AX375" s="8">
        <v>5.3840709182788708E-2</v>
      </c>
      <c r="AY375" s="8">
        <v>2.1171411620351938E-2</v>
      </c>
      <c r="AZ375" s="8">
        <v>0.14315364764483388</v>
      </c>
      <c r="BA375" s="8">
        <v>4.081364336970484E-2</v>
      </c>
      <c r="BB375" s="8">
        <v>1.211146514189968E-2</v>
      </c>
      <c r="BC375" s="8">
        <v>8.5574465237854849E-2</v>
      </c>
      <c r="BD375" s="8">
        <v>3.0676116508824201E-2</v>
      </c>
      <c r="BE375" s="8">
        <v>8.1310987567345169E-3</v>
      </c>
      <c r="BF375" s="8">
        <v>0.10414583534746774</v>
      </c>
      <c r="BG375" s="8">
        <v>0.173094284233129</v>
      </c>
      <c r="BH375" s="8">
        <v>1.7222014128735646E-6</v>
      </c>
      <c r="BI375" s="8">
        <v>7.6205789702499999E-2</v>
      </c>
      <c r="BJ375" s="8">
        <v>1.1218947634167744</v>
      </c>
      <c r="BK375" s="8">
        <v>0.5407464136091934</v>
      </c>
      <c r="BL375" s="8">
        <v>0.46108183181387097</v>
      </c>
    </row>
    <row r="376" spans="1:64" x14ac:dyDescent="0.25">
      <c r="A376" s="7">
        <v>335932</v>
      </c>
      <c r="B376" s="7" t="s">
        <v>453</v>
      </c>
      <c r="C376" s="8">
        <f t="shared" si="90"/>
        <v>1.4970156394775802E-2</v>
      </c>
      <c r="D376" s="8">
        <f t="shared" si="91"/>
        <v>3.8847718683540319E-3</v>
      </c>
      <c r="E376" s="8">
        <f t="shared" si="92"/>
        <v>4.2159006022983878E-2</v>
      </c>
      <c r="F376" s="8">
        <f t="shared" si="93"/>
        <v>1.3981664879535486E-2</v>
      </c>
      <c r="G376" s="8">
        <f t="shared" si="94"/>
        <v>5.0338051263369354E-3</v>
      </c>
      <c r="H376" s="8">
        <f t="shared" si="95"/>
        <v>3.8582537260625806E-2</v>
      </c>
      <c r="I376" s="8">
        <f t="shared" si="96"/>
        <v>2.0069473600082259E-2</v>
      </c>
      <c r="J376" s="8">
        <f t="shared" si="97"/>
        <v>6.0804011252177416E-3</v>
      </c>
      <c r="K376" s="8">
        <f t="shared" si="98"/>
        <v>4.3620035658032262E-2</v>
      </c>
      <c r="L376" s="8">
        <f t="shared" si="99"/>
        <v>1.4807834782208065E-2</v>
      </c>
      <c r="M376" s="8">
        <f t="shared" si="100"/>
        <v>3.9932170988803235E-3</v>
      </c>
      <c r="N376" s="8">
        <f t="shared" si="101"/>
        <v>5.274354870945161E-2</v>
      </c>
      <c r="O376" s="8">
        <f t="shared" si="102"/>
        <v>7.7873443022032238E-2</v>
      </c>
      <c r="P376" s="8">
        <f t="shared" si="103"/>
        <v>1.0316875766620967E-6</v>
      </c>
      <c r="Q376" s="8">
        <f t="shared" si="104"/>
        <v>3.3872464422580649E-2</v>
      </c>
      <c r="R376" s="8">
        <f t="shared" si="105"/>
        <v>1</v>
      </c>
      <c r="S376" s="8">
        <f t="shared" si="106"/>
        <v>0.20275929758935482</v>
      </c>
      <c r="T376" s="8">
        <f t="shared" si="107"/>
        <v>0.21493120070564517</v>
      </c>
      <c r="W376" s="7">
        <v>335932</v>
      </c>
      <c r="X376" s="7" t="s">
        <v>453</v>
      </c>
      <c r="Y376" s="364">
        <v>0</v>
      </c>
      <c r="Z376" s="364">
        <v>0</v>
      </c>
      <c r="AA376" s="364">
        <v>0</v>
      </c>
      <c r="AB376" s="364">
        <v>0</v>
      </c>
      <c r="AC376" s="364">
        <v>0</v>
      </c>
      <c r="AD376" s="364">
        <v>0</v>
      </c>
      <c r="AE376" s="364">
        <v>0</v>
      </c>
      <c r="AF376" s="364">
        <v>0</v>
      </c>
      <c r="AG376" s="364">
        <v>0</v>
      </c>
      <c r="AH376" s="364">
        <v>0</v>
      </c>
      <c r="AI376" s="364">
        <v>0</v>
      </c>
      <c r="AJ376" s="364">
        <v>0</v>
      </c>
      <c r="AK376" s="364">
        <v>0</v>
      </c>
      <c r="AL376" s="364">
        <v>0</v>
      </c>
      <c r="AM376" s="364">
        <v>0</v>
      </c>
      <c r="AN376" s="364">
        <v>1</v>
      </c>
      <c r="AO376" s="364">
        <v>0</v>
      </c>
      <c r="AP376" s="364">
        <v>0</v>
      </c>
      <c r="AS376" s="7">
        <v>335932</v>
      </c>
      <c r="AT376" s="7" t="s">
        <v>453</v>
      </c>
      <c r="AU376" s="8">
        <v>1.4970156394775802E-2</v>
      </c>
      <c r="AV376" s="8">
        <v>3.8847718683540319E-3</v>
      </c>
      <c r="AW376" s="8">
        <v>4.2159006022983878E-2</v>
      </c>
      <c r="AX376" s="8">
        <v>1.3981664879535486E-2</v>
      </c>
      <c r="AY376" s="8">
        <v>5.0338051263369354E-3</v>
      </c>
      <c r="AZ376" s="8">
        <v>3.8582537260625806E-2</v>
      </c>
      <c r="BA376" s="8">
        <v>2.0069473600082259E-2</v>
      </c>
      <c r="BB376" s="8">
        <v>6.0804011252177416E-3</v>
      </c>
      <c r="BC376" s="8">
        <v>4.3620035658032262E-2</v>
      </c>
      <c r="BD376" s="8">
        <v>1.4807834782208065E-2</v>
      </c>
      <c r="BE376" s="8">
        <v>3.9932170988803235E-3</v>
      </c>
      <c r="BF376" s="8">
        <v>5.274354870945161E-2</v>
      </c>
      <c r="BG376" s="8">
        <v>7.7873443022032238E-2</v>
      </c>
      <c r="BH376" s="8">
        <v>1.0316875766620967E-6</v>
      </c>
      <c r="BI376" s="8">
        <v>3.3872464422580649E-2</v>
      </c>
      <c r="BJ376" s="8">
        <v>1.0610139342861291</v>
      </c>
      <c r="BK376" s="8">
        <v>0.20275929758935482</v>
      </c>
      <c r="BL376" s="8">
        <v>0.21493120070564517</v>
      </c>
    </row>
    <row r="377" spans="1:64" x14ac:dyDescent="0.25">
      <c r="A377" s="7">
        <v>335991</v>
      </c>
      <c r="B377" s="7" t="s">
        <v>454</v>
      </c>
      <c r="C377" s="8">
        <f t="shared" si="90"/>
        <v>1.7134741993340322E-2</v>
      </c>
      <c r="D377" s="8">
        <f t="shared" si="91"/>
        <v>3.9036105717241932E-3</v>
      </c>
      <c r="E377" s="8">
        <f t="shared" si="92"/>
        <v>3.8390966869274193E-2</v>
      </c>
      <c r="F377" s="8">
        <f t="shared" si="93"/>
        <v>1.5532474925809676E-2</v>
      </c>
      <c r="G377" s="8">
        <f t="shared" si="94"/>
        <v>6.1122718919629027E-3</v>
      </c>
      <c r="H377" s="8">
        <f t="shared" si="95"/>
        <v>3.9633302081858057E-2</v>
      </c>
      <c r="I377" s="8">
        <f t="shared" si="96"/>
        <v>2.251795511735484E-2</v>
      </c>
      <c r="J377" s="8">
        <f t="shared" si="97"/>
        <v>7.3382008798274197E-3</v>
      </c>
      <c r="K377" s="8">
        <f t="shared" si="98"/>
        <v>4.8801337415225812E-2</v>
      </c>
      <c r="L377" s="8">
        <f t="shared" si="99"/>
        <v>1.6936877662300003E-2</v>
      </c>
      <c r="M377" s="8">
        <f t="shared" si="100"/>
        <v>4.0156936120838713E-3</v>
      </c>
      <c r="N377" s="8">
        <f t="shared" si="101"/>
        <v>4.8633960608983867E-2</v>
      </c>
      <c r="O377" s="8">
        <f t="shared" si="102"/>
        <v>6.9697240788516121E-2</v>
      </c>
      <c r="P377" s="8">
        <f t="shared" si="103"/>
        <v>5.4268445771000002E-7</v>
      </c>
      <c r="Q377" s="8">
        <f t="shared" si="104"/>
        <v>2.2337970111096773E-2</v>
      </c>
      <c r="R377" s="8">
        <f t="shared" si="105"/>
        <v>1</v>
      </c>
      <c r="S377" s="8">
        <f t="shared" si="106"/>
        <v>0.19031030696403226</v>
      </c>
      <c r="T377" s="8">
        <f t="shared" si="107"/>
        <v>0.20768975147709678</v>
      </c>
      <c r="W377" s="7">
        <v>335991</v>
      </c>
      <c r="X377" s="7" t="s">
        <v>454</v>
      </c>
      <c r="Y377" s="364">
        <v>0</v>
      </c>
      <c r="Z377" s="364">
        <v>0</v>
      </c>
      <c r="AA377" s="364">
        <v>0</v>
      </c>
      <c r="AB377" s="364">
        <v>0</v>
      </c>
      <c r="AC377" s="364">
        <v>0</v>
      </c>
      <c r="AD377" s="364">
        <v>0</v>
      </c>
      <c r="AE377" s="364">
        <v>0</v>
      </c>
      <c r="AF377" s="364">
        <v>0</v>
      </c>
      <c r="AG377" s="364">
        <v>0</v>
      </c>
      <c r="AH377" s="364">
        <v>0</v>
      </c>
      <c r="AI377" s="364">
        <v>0</v>
      </c>
      <c r="AJ377" s="364">
        <v>0</v>
      </c>
      <c r="AK377" s="364">
        <v>0</v>
      </c>
      <c r="AL377" s="364">
        <v>0</v>
      </c>
      <c r="AM377" s="364">
        <v>0</v>
      </c>
      <c r="AN377" s="364">
        <v>1</v>
      </c>
      <c r="AO377" s="364">
        <v>0</v>
      </c>
      <c r="AP377" s="364">
        <v>0</v>
      </c>
      <c r="AS377" s="7">
        <v>335991</v>
      </c>
      <c r="AT377" s="7" t="s">
        <v>454</v>
      </c>
      <c r="AU377" s="8">
        <v>1.7134741993340322E-2</v>
      </c>
      <c r="AV377" s="8">
        <v>3.9036105717241932E-3</v>
      </c>
      <c r="AW377" s="8">
        <v>3.8390966869274193E-2</v>
      </c>
      <c r="AX377" s="8">
        <v>1.5532474925809676E-2</v>
      </c>
      <c r="AY377" s="8">
        <v>6.1122718919629027E-3</v>
      </c>
      <c r="AZ377" s="8">
        <v>3.9633302081858057E-2</v>
      </c>
      <c r="BA377" s="8">
        <v>2.251795511735484E-2</v>
      </c>
      <c r="BB377" s="8">
        <v>7.3382008798274197E-3</v>
      </c>
      <c r="BC377" s="8">
        <v>4.8801337415225812E-2</v>
      </c>
      <c r="BD377" s="8">
        <v>1.6936877662300003E-2</v>
      </c>
      <c r="BE377" s="8">
        <v>4.0156936120838713E-3</v>
      </c>
      <c r="BF377" s="8">
        <v>4.8633960608983867E-2</v>
      </c>
      <c r="BG377" s="8">
        <v>6.9697240788516121E-2</v>
      </c>
      <c r="BH377" s="8">
        <v>5.4268445771000002E-7</v>
      </c>
      <c r="BI377" s="8">
        <v>2.2337970111096773E-2</v>
      </c>
      <c r="BJ377" s="8">
        <v>1.0594293194345161</v>
      </c>
      <c r="BK377" s="8">
        <v>0.19031030696403226</v>
      </c>
      <c r="BL377" s="8">
        <v>0.20768975147709678</v>
      </c>
    </row>
    <row r="378" spans="1:64" x14ac:dyDescent="0.25">
      <c r="A378" s="7">
        <v>335999</v>
      </c>
      <c r="B378" s="7" t="s">
        <v>455</v>
      </c>
      <c r="C378" s="8">
        <f t="shared" si="90"/>
        <v>5.7010976034400002E-2</v>
      </c>
      <c r="D378" s="8">
        <f t="shared" si="91"/>
        <v>8.2932129899899992E-3</v>
      </c>
      <c r="E378" s="8">
        <f t="shared" si="92"/>
        <v>7.0473098730800002E-2</v>
      </c>
      <c r="F378" s="8">
        <f t="shared" si="93"/>
        <v>1.99731744435E-2</v>
      </c>
      <c r="G378" s="8">
        <f t="shared" si="94"/>
        <v>4.00395146155E-3</v>
      </c>
      <c r="H378" s="8">
        <f t="shared" si="95"/>
        <v>1.54883230942E-2</v>
      </c>
      <c r="I378" s="8">
        <f t="shared" si="96"/>
        <v>7.7314316703699995E-2</v>
      </c>
      <c r="J378" s="8">
        <f t="shared" si="97"/>
        <v>1.14160220556E-2</v>
      </c>
      <c r="K378" s="8">
        <f t="shared" si="98"/>
        <v>4.2903834945200003E-2</v>
      </c>
      <c r="L378" s="8">
        <f t="shared" si="99"/>
        <v>7.6034167862600005E-2</v>
      </c>
      <c r="M378" s="8">
        <f t="shared" si="100"/>
        <v>1.0694407152899999E-2</v>
      </c>
      <c r="N378" s="8">
        <f t="shared" si="101"/>
        <v>0.12610573237100001</v>
      </c>
      <c r="O378" s="8">
        <f t="shared" si="102"/>
        <v>0.41325718552700003</v>
      </c>
      <c r="P378" s="8">
        <f t="shared" si="103"/>
        <v>1.6365154971400001E-5</v>
      </c>
      <c r="Q378" s="8">
        <f t="shared" si="104"/>
        <v>0.24250579067399999</v>
      </c>
      <c r="R378" s="8">
        <f t="shared" si="105"/>
        <v>1.1357772877600001</v>
      </c>
      <c r="S378" s="8">
        <f t="shared" si="106"/>
        <v>1.0394654489999999</v>
      </c>
      <c r="T378" s="8">
        <f t="shared" si="107"/>
        <v>1.1316341737</v>
      </c>
      <c r="W378" s="7">
        <v>335999</v>
      </c>
      <c r="X378" s="7" t="s">
        <v>455</v>
      </c>
      <c r="Y378" s="364">
        <v>5.7010976034400002E-2</v>
      </c>
      <c r="Z378" s="364">
        <v>8.2932129899899992E-3</v>
      </c>
      <c r="AA378" s="364">
        <v>7.0473098730800002E-2</v>
      </c>
      <c r="AB378" s="364">
        <v>1.99731744435E-2</v>
      </c>
      <c r="AC378" s="364">
        <v>4.00395146155E-3</v>
      </c>
      <c r="AD378" s="364">
        <v>1.54883230942E-2</v>
      </c>
      <c r="AE378" s="364">
        <v>7.7314316703699995E-2</v>
      </c>
      <c r="AF378" s="364">
        <v>1.14160220556E-2</v>
      </c>
      <c r="AG378" s="364">
        <v>4.2903834945200003E-2</v>
      </c>
      <c r="AH378" s="364">
        <v>7.6034167862600005E-2</v>
      </c>
      <c r="AI378" s="364">
        <v>1.0694407152899999E-2</v>
      </c>
      <c r="AJ378" s="364">
        <v>0.12610573237100001</v>
      </c>
      <c r="AK378" s="364">
        <v>0.41325718552700003</v>
      </c>
      <c r="AL378" s="364">
        <v>1.6365154971400001E-5</v>
      </c>
      <c r="AM378" s="364">
        <v>0.24250579067399999</v>
      </c>
      <c r="AN378" s="364">
        <v>1.1357772877600001</v>
      </c>
      <c r="AO378" s="364">
        <v>1.0394654489999999</v>
      </c>
      <c r="AP378" s="364">
        <v>1.1316341737</v>
      </c>
      <c r="AS378" s="7">
        <v>335999</v>
      </c>
      <c r="AT378" s="7" t="s">
        <v>455</v>
      </c>
      <c r="AU378" s="8">
        <v>8.1183620243912916E-2</v>
      </c>
      <c r="AV378" s="8">
        <v>1.9076027057011294E-2</v>
      </c>
      <c r="AW378" s="8">
        <v>0.12808651101991617</v>
      </c>
      <c r="AX378" s="8">
        <v>0.10584564708128544</v>
      </c>
      <c r="AY378" s="8">
        <v>3.690065599268226E-2</v>
      </c>
      <c r="AZ378" s="8">
        <v>0.15961353562270644</v>
      </c>
      <c r="BA378" s="8">
        <v>0.11265361482833067</v>
      </c>
      <c r="BB378" s="8">
        <v>2.8224949651714518E-2</v>
      </c>
      <c r="BC378" s="8">
        <v>0.13278292503335973</v>
      </c>
      <c r="BD378" s="8">
        <v>0.1075827894034742</v>
      </c>
      <c r="BE378" s="8">
        <v>2.5220282385488391E-2</v>
      </c>
      <c r="BF378" s="8">
        <v>0.20488996322968225</v>
      </c>
      <c r="BG378" s="8">
        <v>0.33993874340037117</v>
      </c>
      <c r="BH378" s="8">
        <v>7.1257857084243532E-6</v>
      </c>
      <c r="BI378" s="8">
        <v>0.1994803829520323</v>
      </c>
      <c r="BJ378" s="8">
        <v>1.2283445454179034</v>
      </c>
      <c r="BK378" s="8">
        <v>1.1249404838575807</v>
      </c>
      <c r="BL378" s="8">
        <v>1.0962421346748386</v>
      </c>
    </row>
    <row r="379" spans="1:64" x14ac:dyDescent="0.25">
      <c r="A379" s="7">
        <v>336110</v>
      </c>
      <c r="B379" s="7" t="s">
        <v>1211</v>
      </c>
      <c r="C379" s="8">
        <f t="shared" si="90"/>
        <v>7.2117099262741947E-3</v>
      </c>
      <c r="D379" s="8">
        <f t="shared" si="91"/>
        <v>2.0920077026325809E-3</v>
      </c>
      <c r="E379" s="8">
        <f t="shared" si="92"/>
        <v>9.0604276393951629E-3</v>
      </c>
      <c r="F379" s="8">
        <f t="shared" si="93"/>
        <v>1.5886457255806452E-2</v>
      </c>
      <c r="G379" s="8">
        <f t="shared" si="94"/>
        <v>8.9229495873661292E-3</v>
      </c>
      <c r="H379" s="8">
        <f t="shared" si="95"/>
        <v>2.1567708944177418E-2</v>
      </c>
      <c r="I379" s="8">
        <f t="shared" si="96"/>
        <v>2.6909388083467742E-2</v>
      </c>
      <c r="J379" s="8">
        <f t="shared" si="97"/>
        <v>1.1024787163677422E-2</v>
      </c>
      <c r="K379" s="8">
        <f t="shared" si="98"/>
        <v>3.1566626470403224E-2</v>
      </c>
      <c r="L379" s="8">
        <f t="shared" si="99"/>
        <v>1.7625325690048387E-2</v>
      </c>
      <c r="M379" s="8">
        <f t="shared" si="100"/>
        <v>5.571777621496775E-3</v>
      </c>
      <c r="N379" s="8">
        <f t="shared" si="101"/>
        <v>2.914558946298387E-2</v>
      </c>
      <c r="O379" s="8">
        <f t="shared" si="102"/>
        <v>1.6706492223790319E-2</v>
      </c>
      <c r="P379" s="8">
        <f t="shared" si="103"/>
        <v>1.1200079546209677E-7</v>
      </c>
      <c r="Q379" s="8">
        <f t="shared" si="104"/>
        <v>5.4886322960483866E-3</v>
      </c>
      <c r="R379" s="8">
        <f t="shared" si="105"/>
        <v>1</v>
      </c>
      <c r="S379" s="8">
        <f t="shared" si="106"/>
        <v>0.12702227707774194</v>
      </c>
      <c r="T379" s="8">
        <f t="shared" si="107"/>
        <v>0.15014596300774194</v>
      </c>
      <c r="W379" s="7">
        <v>336110</v>
      </c>
      <c r="X379" s="7" t="s">
        <v>1211</v>
      </c>
      <c r="Y379" s="364">
        <v>0</v>
      </c>
      <c r="Z379" s="364">
        <v>0</v>
      </c>
      <c r="AA379" s="364">
        <v>0</v>
      </c>
      <c r="AB379" s="364">
        <v>0</v>
      </c>
      <c r="AC379" s="364">
        <v>0</v>
      </c>
      <c r="AD379" s="364">
        <v>0</v>
      </c>
      <c r="AE379" s="364">
        <v>0</v>
      </c>
      <c r="AF379" s="364">
        <v>0</v>
      </c>
      <c r="AG379" s="364">
        <v>0</v>
      </c>
      <c r="AH379" s="364">
        <v>0</v>
      </c>
      <c r="AI379" s="364">
        <v>0</v>
      </c>
      <c r="AJ379" s="364">
        <v>0</v>
      </c>
      <c r="AK379" s="364">
        <v>0</v>
      </c>
      <c r="AL379" s="364">
        <v>0</v>
      </c>
      <c r="AM379" s="364">
        <v>0</v>
      </c>
      <c r="AN379" s="364">
        <v>1</v>
      </c>
      <c r="AO379" s="364">
        <v>0</v>
      </c>
      <c r="AP379" s="364">
        <v>0</v>
      </c>
      <c r="AS379" s="7">
        <v>336110</v>
      </c>
      <c r="AT379" s="7" t="s">
        <v>1211</v>
      </c>
      <c r="AU379" s="8">
        <v>7.2117099262741947E-3</v>
      </c>
      <c r="AV379" s="8">
        <v>2.0920077026325809E-3</v>
      </c>
      <c r="AW379" s="8">
        <v>9.0604276393951629E-3</v>
      </c>
      <c r="AX379" s="8">
        <v>1.5886457255806452E-2</v>
      </c>
      <c r="AY379" s="8">
        <v>8.9229495873661292E-3</v>
      </c>
      <c r="AZ379" s="8">
        <v>2.1567708944177418E-2</v>
      </c>
      <c r="BA379" s="8">
        <v>2.6909388083467742E-2</v>
      </c>
      <c r="BB379" s="8">
        <v>1.1024787163677422E-2</v>
      </c>
      <c r="BC379" s="8">
        <v>3.1566626470403224E-2</v>
      </c>
      <c r="BD379" s="8">
        <v>1.7625325690048387E-2</v>
      </c>
      <c r="BE379" s="8">
        <v>5.571777621496775E-3</v>
      </c>
      <c r="BF379" s="8">
        <v>2.914558946298387E-2</v>
      </c>
      <c r="BG379" s="8">
        <v>1.6706492223790319E-2</v>
      </c>
      <c r="BH379" s="8">
        <v>1.1200079546209677E-7</v>
      </c>
      <c r="BI379" s="8">
        <v>5.4886322960483866E-3</v>
      </c>
      <c r="BJ379" s="8">
        <v>1.0183641452682257</v>
      </c>
      <c r="BK379" s="8">
        <v>0.12702227707774194</v>
      </c>
      <c r="BL379" s="8">
        <v>0.15014596300774194</v>
      </c>
    </row>
    <row r="380" spans="1:64" x14ac:dyDescent="0.25">
      <c r="A380" s="7">
        <v>336120</v>
      </c>
      <c r="B380" s="7" t="s">
        <v>456</v>
      </c>
      <c r="C380" s="8">
        <f t="shared" si="90"/>
        <v>5.4478736593903225E-3</v>
      </c>
      <c r="D380" s="8">
        <f t="shared" si="91"/>
        <v>1.0876749622516131E-3</v>
      </c>
      <c r="E380" s="8">
        <f t="shared" si="92"/>
        <v>3.8446717521645156E-3</v>
      </c>
      <c r="F380" s="8">
        <f t="shared" si="93"/>
        <v>2.2095866657516131E-2</v>
      </c>
      <c r="G380" s="8">
        <f t="shared" si="94"/>
        <v>8.3198585252096773E-3</v>
      </c>
      <c r="H380" s="8">
        <f t="shared" si="95"/>
        <v>2.439168512035484E-2</v>
      </c>
      <c r="I380" s="8">
        <f t="shared" si="96"/>
        <v>1.5873320745419355E-2</v>
      </c>
      <c r="J380" s="8">
        <f t="shared" si="97"/>
        <v>4.1995224660806461E-3</v>
      </c>
      <c r="K380" s="8">
        <f t="shared" si="98"/>
        <v>1.2628633180516128E-2</v>
      </c>
      <c r="L380" s="8">
        <f t="shared" si="99"/>
        <v>1.3796248787112903E-2</v>
      </c>
      <c r="M380" s="8">
        <f t="shared" si="100"/>
        <v>3.3772827436080646E-3</v>
      </c>
      <c r="N380" s="8">
        <f t="shared" si="101"/>
        <v>1.5207884735403226E-2</v>
      </c>
      <c r="O380" s="8">
        <f t="shared" si="102"/>
        <v>7.8326896061290327E-3</v>
      </c>
      <c r="P380" s="8">
        <f t="shared" si="103"/>
        <v>3.5450991318790324E-8</v>
      </c>
      <c r="Q380" s="8">
        <f t="shared" si="104"/>
        <v>4.0020728683838706E-3</v>
      </c>
      <c r="R380" s="8">
        <f t="shared" si="105"/>
        <v>1</v>
      </c>
      <c r="S380" s="8">
        <f t="shared" si="106"/>
        <v>0.10319450707725807</v>
      </c>
      <c r="T380" s="8">
        <f t="shared" si="107"/>
        <v>8.1088573166290312E-2</v>
      </c>
      <c r="W380" s="7">
        <v>336120</v>
      </c>
      <c r="X380" s="7" t="s">
        <v>456</v>
      </c>
      <c r="Y380" s="364">
        <v>0</v>
      </c>
      <c r="Z380" s="364">
        <v>0</v>
      </c>
      <c r="AA380" s="364">
        <v>0</v>
      </c>
      <c r="AB380" s="364">
        <v>0</v>
      </c>
      <c r="AC380" s="364">
        <v>0</v>
      </c>
      <c r="AD380" s="364">
        <v>0</v>
      </c>
      <c r="AE380" s="364">
        <v>0</v>
      </c>
      <c r="AF380" s="364">
        <v>0</v>
      </c>
      <c r="AG380" s="364">
        <v>0</v>
      </c>
      <c r="AH380" s="364">
        <v>0</v>
      </c>
      <c r="AI380" s="364">
        <v>0</v>
      </c>
      <c r="AJ380" s="364">
        <v>0</v>
      </c>
      <c r="AK380" s="364">
        <v>0</v>
      </c>
      <c r="AL380" s="364">
        <v>0</v>
      </c>
      <c r="AM380" s="364">
        <v>0</v>
      </c>
      <c r="AN380" s="364">
        <v>1</v>
      </c>
      <c r="AO380" s="364">
        <v>0</v>
      </c>
      <c r="AP380" s="364">
        <v>0</v>
      </c>
      <c r="AS380" s="7">
        <v>336120</v>
      </c>
      <c r="AT380" s="7" t="s">
        <v>456</v>
      </c>
      <c r="AU380" s="8">
        <v>5.4478736593903225E-3</v>
      </c>
      <c r="AV380" s="8">
        <v>1.0876749622516131E-3</v>
      </c>
      <c r="AW380" s="8">
        <v>3.8446717521645156E-3</v>
      </c>
      <c r="AX380" s="8">
        <v>2.2095866657516131E-2</v>
      </c>
      <c r="AY380" s="8">
        <v>8.3198585252096773E-3</v>
      </c>
      <c r="AZ380" s="8">
        <v>2.439168512035484E-2</v>
      </c>
      <c r="BA380" s="8">
        <v>1.5873320745419355E-2</v>
      </c>
      <c r="BB380" s="8">
        <v>4.1995224660806461E-3</v>
      </c>
      <c r="BC380" s="8">
        <v>1.2628633180516128E-2</v>
      </c>
      <c r="BD380" s="8">
        <v>1.3796248787112903E-2</v>
      </c>
      <c r="BE380" s="8">
        <v>3.3772827436080646E-3</v>
      </c>
      <c r="BF380" s="8">
        <v>1.5207884735403226E-2</v>
      </c>
      <c r="BG380" s="8">
        <v>7.8326896061290327E-3</v>
      </c>
      <c r="BH380" s="8">
        <v>3.5450991318790324E-8</v>
      </c>
      <c r="BI380" s="8">
        <v>4.0020728683838706E-3</v>
      </c>
      <c r="BJ380" s="8">
        <v>1.010380220373871</v>
      </c>
      <c r="BK380" s="8">
        <v>0.10319450707725807</v>
      </c>
      <c r="BL380" s="8">
        <v>8.1088573166290312E-2</v>
      </c>
    </row>
    <row r="381" spans="1:64" x14ac:dyDescent="0.25">
      <c r="A381" s="7">
        <v>336211</v>
      </c>
      <c r="B381" s="7" t="s">
        <v>457</v>
      </c>
      <c r="C381" s="8">
        <f t="shared" si="90"/>
        <v>4.1051879332135485E-2</v>
      </c>
      <c r="D381" s="8">
        <f t="shared" si="91"/>
        <v>1.0945633989345159E-2</v>
      </c>
      <c r="E381" s="8">
        <f t="shared" si="92"/>
        <v>3.4537057565969358E-2</v>
      </c>
      <c r="F381" s="8">
        <f t="shared" si="93"/>
        <v>3.6749483668066137E-2</v>
      </c>
      <c r="G381" s="8">
        <f t="shared" si="94"/>
        <v>1.3886338126269352E-2</v>
      </c>
      <c r="H381" s="8">
        <f t="shared" si="95"/>
        <v>4.3043114380120963E-2</v>
      </c>
      <c r="I381" s="8">
        <f t="shared" si="96"/>
        <v>4.845583374759678E-2</v>
      </c>
      <c r="J381" s="8">
        <f t="shared" si="97"/>
        <v>1.5396793218917744E-2</v>
      </c>
      <c r="K381" s="8">
        <f t="shared" si="98"/>
        <v>4.4332706329698379E-2</v>
      </c>
      <c r="L381" s="8">
        <f t="shared" si="99"/>
        <v>7.5263417575096775E-2</v>
      </c>
      <c r="M381" s="8">
        <f t="shared" si="100"/>
        <v>2.1607065906904838E-2</v>
      </c>
      <c r="N381" s="8">
        <f t="shared" si="101"/>
        <v>7.429176379646775E-2</v>
      </c>
      <c r="O381" s="8">
        <f t="shared" si="102"/>
        <v>7.621442115845159E-2</v>
      </c>
      <c r="P381" s="8">
        <f t="shared" si="103"/>
        <v>1.1822843755049998E-6</v>
      </c>
      <c r="Q381" s="8">
        <f t="shared" si="104"/>
        <v>7.019878925367741E-2</v>
      </c>
      <c r="R381" s="8">
        <f t="shared" si="105"/>
        <v>1</v>
      </c>
      <c r="S381" s="8">
        <f t="shared" si="106"/>
        <v>0.36787248456145155</v>
      </c>
      <c r="T381" s="8">
        <f t="shared" si="107"/>
        <v>0.3823788816835485</v>
      </c>
      <c r="W381" s="7">
        <v>336211</v>
      </c>
      <c r="X381" s="7" t="s">
        <v>457</v>
      </c>
      <c r="Y381" s="364">
        <v>0</v>
      </c>
      <c r="Z381" s="364">
        <v>0</v>
      </c>
      <c r="AA381" s="364">
        <v>0</v>
      </c>
      <c r="AB381" s="364">
        <v>0</v>
      </c>
      <c r="AC381" s="364">
        <v>0</v>
      </c>
      <c r="AD381" s="364">
        <v>0</v>
      </c>
      <c r="AE381" s="364">
        <v>0</v>
      </c>
      <c r="AF381" s="364">
        <v>0</v>
      </c>
      <c r="AG381" s="364">
        <v>0</v>
      </c>
      <c r="AH381" s="364">
        <v>0</v>
      </c>
      <c r="AI381" s="364">
        <v>0</v>
      </c>
      <c r="AJ381" s="364">
        <v>0</v>
      </c>
      <c r="AK381" s="364">
        <v>0</v>
      </c>
      <c r="AL381" s="364">
        <v>0</v>
      </c>
      <c r="AM381" s="364">
        <v>0</v>
      </c>
      <c r="AN381" s="364">
        <v>1</v>
      </c>
      <c r="AO381" s="364">
        <v>0</v>
      </c>
      <c r="AP381" s="364">
        <v>0</v>
      </c>
      <c r="AS381" s="7">
        <v>336211</v>
      </c>
      <c r="AT381" s="7" t="s">
        <v>457</v>
      </c>
      <c r="AU381" s="8">
        <v>4.1051879332135485E-2</v>
      </c>
      <c r="AV381" s="8">
        <v>1.0945633989345159E-2</v>
      </c>
      <c r="AW381" s="8">
        <v>3.4537057565969358E-2</v>
      </c>
      <c r="AX381" s="8">
        <v>3.6749483668066137E-2</v>
      </c>
      <c r="AY381" s="8">
        <v>1.3886338126269352E-2</v>
      </c>
      <c r="AZ381" s="8">
        <v>4.3043114380120963E-2</v>
      </c>
      <c r="BA381" s="8">
        <v>4.845583374759678E-2</v>
      </c>
      <c r="BB381" s="8">
        <v>1.5396793218917744E-2</v>
      </c>
      <c r="BC381" s="8">
        <v>4.4332706329698379E-2</v>
      </c>
      <c r="BD381" s="8">
        <v>7.5263417575096775E-2</v>
      </c>
      <c r="BE381" s="8">
        <v>2.1607065906904838E-2</v>
      </c>
      <c r="BF381" s="8">
        <v>7.429176379646775E-2</v>
      </c>
      <c r="BG381" s="8">
        <v>7.621442115845159E-2</v>
      </c>
      <c r="BH381" s="8">
        <v>1.1822843755049998E-6</v>
      </c>
      <c r="BI381" s="8">
        <v>7.019878925367741E-2</v>
      </c>
      <c r="BJ381" s="8">
        <v>1.0865345708875807</v>
      </c>
      <c r="BK381" s="8">
        <v>0.36787248456145155</v>
      </c>
      <c r="BL381" s="8">
        <v>0.3823788816835485</v>
      </c>
    </row>
    <row r="382" spans="1:64" x14ac:dyDescent="0.25">
      <c r="A382" s="7">
        <v>336212</v>
      </c>
      <c r="B382" s="7" t="s">
        <v>458</v>
      </c>
      <c r="C382" s="8">
        <f t="shared" si="90"/>
        <v>0</v>
      </c>
      <c r="D382" s="8">
        <f t="shared" si="91"/>
        <v>0</v>
      </c>
      <c r="E382" s="8">
        <f t="shared" si="92"/>
        <v>0</v>
      </c>
      <c r="F382" s="8">
        <f t="shared" si="93"/>
        <v>0</v>
      </c>
      <c r="G382" s="8">
        <f t="shared" si="94"/>
        <v>0</v>
      </c>
      <c r="H382" s="8">
        <f t="shared" si="95"/>
        <v>0</v>
      </c>
      <c r="I382" s="8">
        <f t="shared" si="96"/>
        <v>0</v>
      </c>
      <c r="J382" s="8">
        <f t="shared" si="97"/>
        <v>0</v>
      </c>
      <c r="K382" s="8">
        <f t="shared" si="98"/>
        <v>0</v>
      </c>
      <c r="L382" s="8">
        <f t="shared" si="99"/>
        <v>0</v>
      </c>
      <c r="M382" s="8">
        <f t="shared" si="100"/>
        <v>0</v>
      </c>
      <c r="N382" s="8">
        <f t="shared" si="101"/>
        <v>0</v>
      </c>
      <c r="O382" s="8">
        <f t="shared" si="102"/>
        <v>0</v>
      </c>
      <c r="P382" s="8">
        <f t="shared" si="103"/>
        <v>0</v>
      </c>
      <c r="Q382" s="8">
        <f t="shared" si="104"/>
        <v>0</v>
      </c>
      <c r="R382" s="8">
        <f t="shared" si="105"/>
        <v>1</v>
      </c>
      <c r="S382" s="8">
        <f t="shared" si="106"/>
        <v>0</v>
      </c>
      <c r="T382" s="8">
        <f t="shared" si="107"/>
        <v>0</v>
      </c>
      <c r="W382" s="7">
        <v>336212</v>
      </c>
      <c r="X382" s="7" t="s">
        <v>458</v>
      </c>
      <c r="Y382" s="364">
        <v>0</v>
      </c>
      <c r="Z382" s="364">
        <v>0</v>
      </c>
      <c r="AA382" s="364">
        <v>0</v>
      </c>
      <c r="AB382" s="364">
        <v>0</v>
      </c>
      <c r="AC382" s="364">
        <v>0</v>
      </c>
      <c r="AD382" s="364">
        <v>0</v>
      </c>
      <c r="AE382" s="364">
        <v>0</v>
      </c>
      <c r="AF382" s="364">
        <v>0</v>
      </c>
      <c r="AG382" s="364">
        <v>0</v>
      </c>
      <c r="AH382" s="364">
        <v>0</v>
      </c>
      <c r="AI382" s="364">
        <v>0</v>
      </c>
      <c r="AJ382" s="364">
        <v>0</v>
      </c>
      <c r="AK382" s="364">
        <v>0</v>
      </c>
      <c r="AL382" s="364">
        <v>0</v>
      </c>
      <c r="AM382" s="364">
        <v>0</v>
      </c>
      <c r="AN382" s="364">
        <v>1</v>
      </c>
      <c r="AO382" s="364">
        <v>0</v>
      </c>
      <c r="AP382" s="364">
        <v>0</v>
      </c>
      <c r="AS382" s="7">
        <v>336212</v>
      </c>
      <c r="AT382" s="7" t="s">
        <v>458</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1</v>
      </c>
      <c r="BK382" s="8">
        <v>0</v>
      </c>
      <c r="BL382" s="8">
        <v>0</v>
      </c>
    </row>
    <row r="383" spans="1:64" x14ac:dyDescent="0.25">
      <c r="A383" s="7">
        <v>336213</v>
      </c>
      <c r="B383" s="7" t="s">
        <v>459</v>
      </c>
      <c r="C383" s="8">
        <f t="shared" si="90"/>
        <v>0</v>
      </c>
      <c r="D383" s="8">
        <f t="shared" si="91"/>
        <v>0</v>
      </c>
      <c r="E383" s="8">
        <f t="shared" si="92"/>
        <v>0</v>
      </c>
      <c r="F383" s="8">
        <f t="shared" si="93"/>
        <v>0</v>
      </c>
      <c r="G383" s="8">
        <f t="shared" si="94"/>
        <v>0</v>
      </c>
      <c r="H383" s="8">
        <f t="shared" si="95"/>
        <v>0</v>
      </c>
      <c r="I383" s="8">
        <f t="shared" si="96"/>
        <v>0</v>
      </c>
      <c r="J383" s="8">
        <f t="shared" si="97"/>
        <v>0</v>
      </c>
      <c r="K383" s="8">
        <f t="shared" si="98"/>
        <v>0</v>
      </c>
      <c r="L383" s="8">
        <f t="shared" si="99"/>
        <v>0</v>
      </c>
      <c r="M383" s="8">
        <f t="shared" si="100"/>
        <v>0</v>
      </c>
      <c r="N383" s="8">
        <f t="shared" si="101"/>
        <v>0</v>
      </c>
      <c r="O383" s="8">
        <f t="shared" si="102"/>
        <v>0</v>
      </c>
      <c r="P383" s="8">
        <f t="shared" si="103"/>
        <v>0</v>
      </c>
      <c r="Q383" s="8">
        <f t="shared" si="104"/>
        <v>0</v>
      </c>
      <c r="R383" s="8">
        <f t="shared" si="105"/>
        <v>1</v>
      </c>
      <c r="S383" s="8">
        <f t="shared" si="106"/>
        <v>0</v>
      </c>
      <c r="T383" s="8">
        <f t="shared" si="107"/>
        <v>0</v>
      </c>
      <c r="W383" s="7">
        <v>336213</v>
      </c>
      <c r="X383" s="7" t="s">
        <v>459</v>
      </c>
      <c r="Y383" s="364">
        <v>0</v>
      </c>
      <c r="Z383" s="364">
        <v>0</v>
      </c>
      <c r="AA383" s="364">
        <v>0</v>
      </c>
      <c r="AB383" s="364">
        <v>0</v>
      </c>
      <c r="AC383" s="364">
        <v>0</v>
      </c>
      <c r="AD383" s="364">
        <v>0</v>
      </c>
      <c r="AE383" s="364">
        <v>0</v>
      </c>
      <c r="AF383" s="364">
        <v>0</v>
      </c>
      <c r="AG383" s="364">
        <v>0</v>
      </c>
      <c r="AH383" s="364">
        <v>0</v>
      </c>
      <c r="AI383" s="364">
        <v>0</v>
      </c>
      <c r="AJ383" s="364">
        <v>0</v>
      </c>
      <c r="AK383" s="364">
        <v>0</v>
      </c>
      <c r="AL383" s="364">
        <v>0</v>
      </c>
      <c r="AM383" s="364">
        <v>0</v>
      </c>
      <c r="AN383" s="364">
        <v>1</v>
      </c>
      <c r="AO383" s="364">
        <v>0</v>
      </c>
      <c r="AP383" s="364">
        <v>0</v>
      </c>
      <c r="AS383" s="7">
        <v>336213</v>
      </c>
      <c r="AT383" s="7" t="s">
        <v>459</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1</v>
      </c>
      <c r="BK383" s="8">
        <v>0</v>
      </c>
      <c r="BL383" s="8">
        <v>0</v>
      </c>
    </row>
    <row r="384" spans="1:64" x14ac:dyDescent="0.25">
      <c r="A384" s="7">
        <v>336214</v>
      </c>
      <c r="B384" s="7" t="s">
        <v>460</v>
      </c>
      <c r="C384" s="8">
        <f t="shared" si="90"/>
        <v>1.9892835757972582E-2</v>
      </c>
      <c r="D384" s="8">
        <f t="shared" si="91"/>
        <v>4.5097801575451615E-3</v>
      </c>
      <c r="E384" s="8">
        <f t="shared" si="92"/>
        <v>1.9002842862938709E-2</v>
      </c>
      <c r="F384" s="8">
        <f t="shared" si="93"/>
        <v>2.2729162625056452E-2</v>
      </c>
      <c r="G384" s="8">
        <f t="shared" si="94"/>
        <v>8.631276101740323E-3</v>
      </c>
      <c r="H384" s="8">
        <f t="shared" si="95"/>
        <v>2.8116352301458061E-2</v>
      </c>
      <c r="I384" s="8">
        <f t="shared" si="96"/>
        <v>2.898204711364516E-2</v>
      </c>
      <c r="J384" s="8">
        <f t="shared" si="97"/>
        <v>8.9238354647790327E-3</v>
      </c>
      <c r="K384" s="8">
        <f t="shared" si="98"/>
        <v>3.0876919395132256E-2</v>
      </c>
      <c r="L384" s="8">
        <f t="shared" si="99"/>
        <v>3.1906125008306453E-2</v>
      </c>
      <c r="M384" s="8">
        <f t="shared" si="100"/>
        <v>8.2618824886596769E-3</v>
      </c>
      <c r="N384" s="8">
        <f t="shared" si="101"/>
        <v>4.2922327932838712E-2</v>
      </c>
      <c r="O384" s="8">
        <f t="shared" si="102"/>
        <v>4.1383134988387103E-2</v>
      </c>
      <c r="P384" s="8">
        <f t="shared" si="103"/>
        <v>3.8634552116016124E-7</v>
      </c>
      <c r="Q384" s="8">
        <f t="shared" si="104"/>
        <v>2.4005329449806451E-2</v>
      </c>
      <c r="R384" s="8">
        <f t="shared" si="105"/>
        <v>1</v>
      </c>
      <c r="S384" s="8">
        <f t="shared" si="106"/>
        <v>0.20463646844774194</v>
      </c>
      <c r="T384" s="8">
        <f t="shared" si="107"/>
        <v>0.21394247939290323</v>
      </c>
      <c r="W384" s="7">
        <v>336214</v>
      </c>
      <c r="X384" s="7" t="s">
        <v>460</v>
      </c>
      <c r="Y384" s="364">
        <v>0</v>
      </c>
      <c r="Z384" s="364">
        <v>0</v>
      </c>
      <c r="AA384" s="364">
        <v>0</v>
      </c>
      <c r="AB384" s="364">
        <v>0</v>
      </c>
      <c r="AC384" s="364">
        <v>0</v>
      </c>
      <c r="AD384" s="364">
        <v>0</v>
      </c>
      <c r="AE384" s="364">
        <v>0</v>
      </c>
      <c r="AF384" s="364">
        <v>0</v>
      </c>
      <c r="AG384" s="364">
        <v>0</v>
      </c>
      <c r="AH384" s="364">
        <v>0</v>
      </c>
      <c r="AI384" s="364">
        <v>0</v>
      </c>
      <c r="AJ384" s="364">
        <v>0</v>
      </c>
      <c r="AK384" s="364">
        <v>0</v>
      </c>
      <c r="AL384" s="364">
        <v>0</v>
      </c>
      <c r="AM384" s="364">
        <v>0</v>
      </c>
      <c r="AN384" s="364">
        <v>1</v>
      </c>
      <c r="AO384" s="364">
        <v>0</v>
      </c>
      <c r="AP384" s="364">
        <v>0</v>
      </c>
      <c r="AS384" s="7">
        <v>336214</v>
      </c>
      <c r="AT384" s="7" t="s">
        <v>460</v>
      </c>
      <c r="AU384" s="8">
        <v>1.9892835757972582E-2</v>
      </c>
      <c r="AV384" s="8">
        <v>4.5097801575451615E-3</v>
      </c>
      <c r="AW384" s="8">
        <v>1.9002842862938709E-2</v>
      </c>
      <c r="AX384" s="8">
        <v>2.2729162625056452E-2</v>
      </c>
      <c r="AY384" s="8">
        <v>8.631276101740323E-3</v>
      </c>
      <c r="AZ384" s="8">
        <v>2.8116352301458061E-2</v>
      </c>
      <c r="BA384" s="8">
        <v>2.898204711364516E-2</v>
      </c>
      <c r="BB384" s="8">
        <v>8.9238354647790327E-3</v>
      </c>
      <c r="BC384" s="8">
        <v>3.0876919395132256E-2</v>
      </c>
      <c r="BD384" s="8">
        <v>3.1906125008306453E-2</v>
      </c>
      <c r="BE384" s="8">
        <v>8.2618824886596769E-3</v>
      </c>
      <c r="BF384" s="8">
        <v>4.2922327932838712E-2</v>
      </c>
      <c r="BG384" s="8">
        <v>4.1383134988387103E-2</v>
      </c>
      <c r="BH384" s="8">
        <v>3.8634552116016124E-7</v>
      </c>
      <c r="BI384" s="8">
        <v>2.4005329449806451E-2</v>
      </c>
      <c r="BJ384" s="8">
        <v>1.043405458778387</v>
      </c>
      <c r="BK384" s="8">
        <v>0.20463646844774194</v>
      </c>
      <c r="BL384" s="8">
        <v>0.21394247939290323</v>
      </c>
    </row>
    <row r="385" spans="1:64" x14ac:dyDescent="0.25">
      <c r="A385" s="7">
        <v>336310</v>
      </c>
      <c r="B385" s="7" t="s">
        <v>461</v>
      </c>
      <c r="C385" s="8">
        <f t="shared" si="90"/>
        <v>3.7865987304495155E-2</v>
      </c>
      <c r="D385" s="8">
        <f t="shared" si="91"/>
        <v>1.0083328432346772E-2</v>
      </c>
      <c r="E385" s="8">
        <f t="shared" si="92"/>
        <v>2.8724174484235483E-2</v>
      </c>
      <c r="F385" s="8">
        <f t="shared" si="93"/>
        <v>8.9425356757822566E-2</v>
      </c>
      <c r="G385" s="8">
        <f t="shared" si="94"/>
        <v>3.5757614912712905E-2</v>
      </c>
      <c r="H385" s="8">
        <f t="shared" si="95"/>
        <v>8.6333634350527419E-2</v>
      </c>
      <c r="I385" s="8">
        <f t="shared" si="96"/>
        <v>9.6846143380225819E-2</v>
      </c>
      <c r="J385" s="8">
        <f t="shared" si="97"/>
        <v>2.9315505892591937E-2</v>
      </c>
      <c r="K385" s="8">
        <f t="shared" si="98"/>
        <v>6.8176048502822578E-2</v>
      </c>
      <c r="L385" s="8">
        <f t="shared" si="99"/>
        <v>0.10881796953687098</v>
      </c>
      <c r="M385" s="8">
        <f t="shared" si="100"/>
        <v>3.0005368007075806E-2</v>
      </c>
      <c r="N385" s="8">
        <f t="shared" si="101"/>
        <v>9.6677763291451599E-2</v>
      </c>
      <c r="O385" s="8">
        <f t="shared" si="102"/>
        <v>4.4608884743258075E-2</v>
      </c>
      <c r="P385" s="8">
        <f t="shared" si="103"/>
        <v>4.5733316604882264E-7</v>
      </c>
      <c r="Q385" s="8">
        <f t="shared" si="104"/>
        <v>3.0027543916838706E-2</v>
      </c>
      <c r="R385" s="8">
        <f t="shared" si="105"/>
        <v>1</v>
      </c>
      <c r="S385" s="8">
        <f t="shared" si="106"/>
        <v>0.45345208989193547</v>
      </c>
      <c r="T385" s="8">
        <f t="shared" si="107"/>
        <v>0.43627318164645162</v>
      </c>
      <c r="W385" s="7">
        <v>336310</v>
      </c>
      <c r="X385" s="7" t="s">
        <v>461</v>
      </c>
      <c r="Y385" s="364">
        <v>0</v>
      </c>
      <c r="Z385" s="364">
        <v>0</v>
      </c>
      <c r="AA385" s="364">
        <v>0</v>
      </c>
      <c r="AB385" s="364">
        <v>0</v>
      </c>
      <c r="AC385" s="364">
        <v>0</v>
      </c>
      <c r="AD385" s="364">
        <v>0</v>
      </c>
      <c r="AE385" s="364">
        <v>0</v>
      </c>
      <c r="AF385" s="364">
        <v>0</v>
      </c>
      <c r="AG385" s="364">
        <v>0</v>
      </c>
      <c r="AH385" s="364">
        <v>0</v>
      </c>
      <c r="AI385" s="364">
        <v>0</v>
      </c>
      <c r="AJ385" s="364">
        <v>0</v>
      </c>
      <c r="AK385" s="364">
        <v>0</v>
      </c>
      <c r="AL385" s="364">
        <v>0</v>
      </c>
      <c r="AM385" s="364">
        <v>0</v>
      </c>
      <c r="AN385" s="364">
        <v>1</v>
      </c>
      <c r="AO385" s="364">
        <v>0</v>
      </c>
      <c r="AP385" s="364">
        <v>0</v>
      </c>
      <c r="AS385" s="7">
        <v>336310</v>
      </c>
      <c r="AT385" s="7" t="s">
        <v>461</v>
      </c>
      <c r="AU385" s="8">
        <v>3.7865987304495155E-2</v>
      </c>
      <c r="AV385" s="8">
        <v>1.0083328432346772E-2</v>
      </c>
      <c r="AW385" s="8">
        <v>2.8724174484235483E-2</v>
      </c>
      <c r="AX385" s="8">
        <v>8.9425356757822566E-2</v>
      </c>
      <c r="AY385" s="8">
        <v>3.5757614912712905E-2</v>
      </c>
      <c r="AZ385" s="8">
        <v>8.6333634350527419E-2</v>
      </c>
      <c r="BA385" s="8">
        <v>9.6846143380225819E-2</v>
      </c>
      <c r="BB385" s="8">
        <v>2.9315505892591937E-2</v>
      </c>
      <c r="BC385" s="8">
        <v>6.8176048502822578E-2</v>
      </c>
      <c r="BD385" s="8">
        <v>0.10881796953687098</v>
      </c>
      <c r="BE385" s="8">
        <v>3.0005368007075806E-2</v>
      </c>
      <c r="BF385" s="8">
        <v>9.6677763291451599E-2</v>
      </c>
      <c r="BG385" s="8">
        <v>4.4608884743258075E-2</v>
      </c>
      <c r="BH385" s="8">
        <v>4.5733316604882264E-7</v>
      </c>
      <c r="BI385" s="8">
        <v>3.0027543916838706E-2</v>
      </c>
      <c r="BJ385" s="8">
        <v>1.0766734902211292</v>
      </c>
      <c r="BK385" s="8">
        <v>0.45345208989193547</v>
      </c>
      <c r="BL385" s="8">
        <v>0.43627318164645162</v>
      </c>
    </row>
    <row r="386" spans="1:64" x14ac:dyDescent="0.25">
      <c r="A386" s="7">
        <v>336320</v>
      </c>
      <c r="B386" s="7" t="s">
        <v>462</v>
      </c>
      <c r="C386" s="8">
        <f t="shared" si="90"/>
        <v>0.10259361708</v>
      </c>
      <c r="D386" s="8">
        <f t="shared" si="91"/>
        <v>1.35438586108E-2</v>
      </c>
      <c r="E386" s="8">
        <f t="shared" si="92"/>
        <v>3.7655253271999999E-2</v>
      </c>
      <c r="F386" s="8">
        <f t="shared" si="93"/>
        <v>0.18554919376599999</v>
      </c>
      <c r="G386" s="8">
        <f t="shared" si="94"/>
        <v>3.7087489905500003E-2</v>
      </c>
      <c r="H386" s="8">
        <f t="shared" si="95"/>
        <v>7.6861804832000002E-2</v>
      </c>
      <c r="I386" s="8">
        <f t="shared" si="96"/>
        <v>0.15308753347599999</v>
      </c>
      <c r="J386" s="8">
        <f t="shared" si="97"/>
        <v>2.2674065166800001E-2</v>
      </c>
      <c r="K386" s="8">
        <f t="shared" si="98"/>
        <v>4.1058334946000002E-2</v>
      </c>
      <c r="L386" s="8">
        <f t="shared" si="99"/>
        <v>0.19385052914699999</v>
      </c>
      <c r="M386" s="8">
        <f t="shared" si="100"/>
        <v>2.8782965573099999E-2</v>
      </c>
      <c r="N386" s="8">
        <f t="shared" si="101"/>
        <v>0.10619750629999999</v>
      </c>
      <c r="O386" s="8">
        <f t="shared" si="102"/>
        <v>0.242428109132</v>
      </c>
      <c r="P386" s="8">
        <f t="shared" si="103"/>
        <v>2.5099734892700002E-6</v>
      </c>
      <c r="Q386" s="8">
        <f t="shared" si="104"/>
        <v>0.189105260645</v>
      </c>
      <c r="R386" s="8">
        <f t="shared" si="105"/>
        <v>1.1537927289600001</v>
      </c>
      <c r="S386" s="8">
        <f t="shared" si="106"/>
        <v>1.2994984885</v>
      </c>
      <c r="T386" s="8">
        <f t="shared" si="107"/>
        <v>1.2168199335900001</v>
      </c>
      <c r="W386" s="7">
        <v>336320</v>
      </c>
      <c r="X386" s="7" t="s">
        <v>462</v>
      </c>
      <c r="Y386" s="364">
        <v>0.10259361708</v>
      </c>
      <c r="Z386" s="364">
        <v>1.35438586108E-2</v>
      </c>
      <c r="AA386" s="364">
        <v>3.7655253271999999E-2</v>
      </c>
      <c r="AB386" s="364">
        <v>0.18554919376599999</v>
      </c>
      <c r="AC386" s="364">
        <v>3.7087489905500003E-2</v>
      </c>
      <c r="AD386" s="364">
        <v>7.6861804832000002E-2</v>
      </c>
      <c r="AE386" s="364">
        <v>0.15308753347599999</v>
      </c>
      <c r="AF386" s="364">
        <v>2.2674065166800001E-2</v>
      </c>
      <c r="AG386" s="364">
        <v>4.1058334946000002E-2</v>
      </c>
      <c r="AH386" s="364">
        <v>0.19385052914699999</v>
      </c>
      <c r="AI386" s="364">
        <v>2.8782965573099999E-2</v>
      </c>
      <c r="AJ386" s="364">
        <v>0.10619750629999999</v>
      </c>
      <c r="AK386" s="364">
        <v>0.242428109132</v>
      </c>
      <c r="AL386" s="364">
        <v>2.5099734892700002E-6</v>
      </c>
      <c r="AM386" s="364">
        <v>0.189105260645</v>
      </c>
      <c r="AN386" s="364">
        <v>1.1537927289600001</v>
      </c>
      <c r="AO386" s="364">
        <v>1.2994984885</v>
      </c>
      <c r="AP386" s="364">
        <v>1.2168199335900001</v>
      </c>
      <c r="AS386" s="7">
        <v>336320</v>
      </c>
      <c r="AT386" s="7" t="s">
        <v>462</v>
      </c>
      <c r="AU386" s="8">
        <v>5.131013913980647E-2</v>
      </c>
      <c r="AV386" s="8">
        <v>1.229963657191129E-2</v>
      </c>
      <c r="AW386" s="8">
        <v>3.8547376824137086E-2</v>
      </c>
      <c r="AX386" s="8">
        <v>8.8550292599033881E-2</v>
      </c>
      <c r="AY386" s="8">
        <v>2.9394667754233873E-2</v>
      </c>
      <c r="AZ386" s="8">
        <v>8.2996280581193557E-2</v>
      </c>
      <c r="BA386" s="8">
        <v>8.528692756991936E-2</v>
      </c>
      <c r="BB386" s="8">
        <v>2.2678169542804841E-2</v>
      </c>
      <c r="BC386" s="8">
        <v>6.1347771489493559E-2</v>
      </c>
      <c r="BD386" s="8">
        <v>0.10854348732824193</v>
      </c>
      <c r="BE386" s="8">
        <v>2.7492163543533871E-2</v>
      </c>
      <c r="BF386" s="8">
        <v>9.813479123967743E-2</v>
      </c>
      <c r="BG386" s="8">
        <v>8.6021970687741936E-2</v>
      </c>
      <c r="BH386" s="8">
        <v>8.7447041544419349E-7</v>
      </c>
      <c r="BI386" s="8">
        <v>6.7101696982258055E-2</v>
      </c>
      <c r="BJ386" s="8">
        <v>1.1021587654390321</v>
      </c>
      <c r="BK386" s="8">
        <v>0.55577995061161289</v>
      </c>
      <c r="BL386" s="8">
        <v>0.52415319118290327</v>
      </c>
    </row>
    <row r="387" spans="1:64" x14ac:dyDescent="0.25">
      <c r="A387" s="7">
        <v>336330</v>
      </c>
      <c r="B387" s="7" t="s">
        <v>463</v>
      </c>
      <c r="C387" s="8">
        <f t="shared" ref="C387:C450" si="108">IF(Y387=0,VLOOKUP(A387,$AS$2:$BL$948,3,FALSE),Y387)</f>
        <v>1.9642933603451613E-2</v>
      </c>
      <c r="D387" s="8">
        <f t="shared" ref="D387:D450" si="109">IF(Z387=0,VLOOKUP(A387,$AS$2:$BL$948,4,FALSE),Z387)</f>
        <v>5.5073464667467747E-3</v>
      </c>
      <c r="E387" s="8">
        <f t="shared" ref="E387:E450" si="110">IF(AA387=0,VLOOKUP(A387,$AS$2:$BL$948,5,FALSE),AA387)</f>
        <v>1.5858187274114515E-2</v>
      </c>
      <c r="F387" s="8">
        <f t="shared" ref="F387:F450" si="111">IF(AB387=0,VLOOKUP($A387,$AS$2:$BL$948,6,FALSE),AB387)</f>
        <v>4.208156525590323E-2</v>
      </c>
      <c r="G387" s="8">
        <f t="shared" ref="G387:G450" si="112">IF(AC387=0,VLOOKUP($A387,$AS$2:$BL$948,7,FALSE),AC387)</f>
        <v>1.7605065930045162E-2</v>
      </c>
      <c r="H387" s="8">
        <f t="shared" ref="H387:H450" si="113">IF(AD387=0,VLOOKUP($A387,$AS$2:$BL$948,8,FALSE),AD387)</f>
        <v>4.4679838302008071E-2</v>
      </c>
      <c r="I387" s="8">
        <f t="shared" ref="I387:I450" si="114">IF(AE387=0,VLOOKUP($A387,$AS$2:$BL$948,9,FALSE),AE387)</f>
        <v>3.6357243741112898E-2</v>
      </c>
      <c r="J387" s="8">
        <f t="shared" ref="J387:J450" si="115">IF(AF387=0,VLOOKUP($A387,$AS$2:$BL$948,10,FALSE),AF387)</f>
        <v>1.1877148528358064E-2</v>
      </c>
      <c r="K387" s="8">
        <f t="shared" ref="K387:K450" si="116">IF(AG387=0,VLOOKUP($A387,$AS$2:$BL$948,11,FALSE),AG387)</f>
        <v>2.9280430141935484E-2</v>
      </c>
      <c r="L387" s="8">
        <f t="shared" ref="L387:L450" si="117">IF(AH387=0,VLOOKUP($A387,$AS$2:$BL$948,12,FALSE),AH387)</f>
        <v>4.805417012866129E-2</v>
      </c>
      <c r="M387" s="8">
        <f t="shared" ref="M387:M450" si="118">IF(AI387=0,VLOOKUP($A387,$AS$2:$BL$948,13,FALSE),AI387)</f>
        <v>1.4073168183458065E-2</v>
      </c>
      <c r="N387" s="8">
        <f t="shared" ref="N387:N450" si="119">IF(AJ387=0,VLOOKUP($A387,$AS$2:$BL$948,14,FALSE),AJ387)</f>
        <v>4.5355464084564513E-2</v>
      </c>
      <c r="O387" s="8">
        <f t="shared" ref="O387:O450" si="120">IF(AK387=0,VLOOKUP($A387,$AS$2:$BL$948,15,FALSE),AK387)</f>
        <v>2.416248904429032E-2</v>
      </c>
      <c r="P387" s="8">
        <f t="shared" ref="P387:P450" si="121">IF(AL387=0,VLOOKUP($A387,$AS$2:$BL$948,16,FALSE),AL387)</f>
        <v>2.3673204342225805E-7</v>
      </c>
      <c r="Q387" s="8">
        <f t="shared" ref="Q387:Q450" si="122">IF(AM387=0,VLOOKUP($A387,$AS$2:$BL$948,17,FALSE),AM387)</f>
        <v>1.8684647183161294E-2</v>
      </c>
      <c r="R387" s="8">
        <f t="shared" ref="R387:R450" si="123">IF(AN387=0,VLOOKUP($A387,$AS$2:$BL$948,18,FALSE),AN387)</f>
        <v>1</v>
      </c>
      <c r="S387" s="8">
        <f t="shared" ref="S387:S450" si="124">IF(AO387=0,VLOOKUP($A387,$AS$2:$BL$948,19,FALSE),AO387)</f>
        <v>0.21726969529451612</v>
      </c>
      <c r="T387" s="8">
        <f t="shared" ref="T387:T450" si="125">IF(AP387=0,VLOOKUP($A387,$AS$2:$BL$948,20,FALSE),AP387)</f>
        <v>0.19041804821774194</v>
      </c>
      <c r="W387" s="7">
        <v>336330</v>
      </c>
      <c r="X387" s="7" t="s">
        <v>463</v>
      </c>
      <c r="Y387" s="364">
        <v>0</v>
      </c>
      <c r="Z387" s="364">
        <v>0</v>
      </c>
      <c r="AA387" s="364">
        <v>0</v>
      </c>
      <c r="AB387" s="364">
        <v>0</v>
      </c>
      <c r="AC387" s="364">
        <v>0</v>
      </c>
      <c r="AD387" s="364">
        <v>0</v>
      </c>
      <c r="AE387" s="364">
        <v>0</v>
      </c>
      <c r="AF387" s="364">
        <v>0</v>
      </c>
      <c r="AG387" s="364">
        <v>0</v>
      </c>
      <c r="AH387" s="364">
        <v>0</v>
      </c>
      <c r="AI387" s="364">
        <v>0</v>
      </c>
      <c r="AJ387" s="364">
        <v>0</v>
      </c>
      <c r="AK387" s="364">
        <v>0</v>
      </c>
      <c r="AL387" s="364">
        <v>0</v>
      </c>
      <c r="AM387" s="364">
        <v>0</v>
      </c>
      <c r="AN387" s="364">
        <v>1</v>
      </c>
      <c r="AO387" s="364">
        <v>0</v>
      </c>
      <c r="AP387" s="364">
        <v>0</v>
      </c>
      <c r="AS387" s="7">
        <v>336330</v>
      </c>
      <c r="AT387" s="7" t="s">
        <v>463</v>
      </c>
      <c r="AU387" s="8">
        <v>1.9642933603451613E-2</v>
      </c>
      <c r="AV387" s="8">
        <v>5.5073464667467747E-3</v>
      </c>
      <c r="AW387" s="8">
        <v>1.5858187274114515E-2</v>
      </c>
      <c r="AX387" s="8">
        <v>4.208156525590323E-2</v>
      </c>
      <c r="AY387" s="8">
        <v>1.7605065930045162E-2</v>
      </c>
      <c r="AZ387" s="8">
        <v>4.4679838302008071E-2</v>
      </c>
      <c r="BA387" s="8">
        <v>3.6357243741112898E-2</v>
      </c>
      <c r="BB387" s="8">
        <v>1.1877148528358064E-2</v>
      </c>
      <c r="BC387" s="8">
        <v>2.9280430141935484E-2</v>
      </c>
      <c r="BD387" s="8">
        <v>4.805417012866129E-2</v>
      </c>
      <c r="BE387" s="8">
        <v>1.4073168183458065E-2</v>
      </c>
      <c r="BF387" s="8">
        <v>4.5355464084564513E-2</v>
      </c>
      <c r="BG387" s="8">
        <v>2.416248904429032E-2</v>
      </c>
      <c r="BH387" s="8">
        <v>2.3673204342225805E-7</v>
      </c>
      <c r="BI387" s="8">
        <v>1.8684647183161294E-2</v>
      </c>
      <c r="BJ387" s="8">
        <v>1.0410084673441935</v>
      </c>
      <c r="BK387" s="8">
        <v>0.21726969529451612</v>
      </c>
      <c r="BL387" s="8">
        <v>0.19041804821774194</v>
      </c>
    </row>
    <row r="388" spans="1:64" x14ac:dyDescent="0.25">
      <c r="A388" s="7">
        <v>336340</v>
      </c>
      <c r="B388" s="7" t="s">
        <v>464</v>
      </c>
      <c r="C388" s="8">
        <f t="shared" si="108"/>
        <v>1.3750560862493549E-2</v>
      </c>
      <c r="D388" s="8">
        <f t="shared" si="109"/>
        <v>4.0142838703645161E-3</v>
      </c>
      <c r="E388" s="8">
        <f t="shared" si="110"/>
        <v>1.1751983900575807E-2</v>
      </c>
      <c r="F388" s="8">
        <f t="shared" si="111"/>
        <v>3.4316978608532257E-2</v>
      </c>
      <c r="G388" s="8">
        <f t="shared" si="112"/>
        <v>1.5216556027940323E-2</v>
      </c>
      <c r="H388" s="8">
        <f t="shared" si="113"/>
        <v>4.098143636285162E-2</v>
      </c>
      <c r="I388" s="8">
        <f t="shared" si="114"/>
        <v>2.5583329144435483E-2</v>
      </c>
      <c r="J388" s="8">
        <f t="shared" si="115"/>
        <v>8.8100256416564528E-3</v>
      </c>
      <c r="K388" s="8">
        <f t="shared" si="116"/>
        <v>2.2732613718970968E-2</v>
      </c>
      <c r="L388" s="8">
        <f t="shared" si="117"/>
        <v>3.3091295503629034E-2</v>
      </c>
      <c r="M388" s="8">
        <f t="shared" si="118"/>
        <v>1.0261118883353225E-2</v>
      </c>
      <c r="N388" s="8">
        <f t="shared" si="119"/>
        <v>3.3257619080935483E-2</v>
      </c>
      <c r="O388" s="8">
        <f t="shared" si="120"/>
        <v>1.7252644514064518E-2</v>
      </c>
      <c r="P388" s="8">
        <f t="shared" si="121"/>
        <v>1.3468309160645161E-7</v>
      </c>
      <c r="Q388" s="8">
        <f t="shared" si="122"/>
        <v>1.3293463164129033E-2</v>
      </c>
      <c r="R388" s="8">
        <f t="shared" si="123"/>
        <v>1</v>
      </c>
      <c r="S388" s="8">
        <f t="shared" si="124"/>
        <v>0.17116174519290325</v>
      </c>
      <c r="T388" s="8">
        <f t="shared" si="125"/>
        <v>0.13776951689209677</v>
      </c>
      <c r="W388" s="7">
        <v>336340</v>
      </c>
      <c r="X388" s="7" t="s">
        <v>464</v>
      </c>
      <c r="Y388" s="364">
        <v>0</v>
      </c>
      <c r="Z388" s="364">
        <v>0</v>
      </c>
      <c r="AA388" s="364">
        <v>0</v>
      </c>
      <c r="AB388" s="364">
        <v>0</v>
      </c>
      <c r="AC388" s="364">
        <v>0</v>
      </c>
      <c r="AD388" s="364">
        <v>0</v>
      </c>
      <c r="AE388" s="364">
        <v>0</v>
      </c>
      <c r="AF388" s="364">
        <v>0</v>
      </c>
      <c r="AG388" s="364">
        <v>0</v>
      </c>
      <c r="AH388" s="364">
        <v>0</v>
      </c>
      <c r="AI388" s="364">
        <v>0</v>
      </c>
      <c r="AJ388" s="364">
        <v>0</v>
      </c>
      <c r="AK388" s="364">
        <v>0</v>
      </c>
      <c r="AL388" s="364">
        <v>0</v>
      </c>
      <c r="AM388" s="364">
        <v>0</v>
      </c>
      <c r="AN388" s="364">
        <v>1</v>
      </c>
      <c r="AO388" s="364">
        <v>0</v>
      </c>
      <c r="AP388" s="364">
        <v>0</v>
      </c>
      <c r="AS388" s="7">
        <v>336340</v>
      </c>
      <c r="AT388" s="7" t="s">
        <v>464</v>
      </c>
      <c r="AU388" s="8">
        <v>1.3750560862493549E-2</v>
      </c>
      <c r="AV388" s="8">
        <v>4.0142838703645161E-3</v>
      </c>
      <c r="AW388" s="8">
        <v>1.1751983900575807E-2</v>
      </c>
      <c r="AX388" s="8">
        <v>3.4316978608532257E-2</v>
      </c>
      <c r="AY388" s="8">
        <v>1.5216556027940323E-2</v>
      </c>
      <c r="AZ388" s="8">
        <v>4.098143636285162E-2</v>
      </c>
      <c r="BA388" s="8">
        <v>2.5583329144435483E-2</v>
      </c>
      <c r="BB388" s="8">
        <v>8.8100256416564528E-3</v>
      </c>
      <c r="BC388" s="8">
        <v>2.2732613718970968E-2</v>
      </c>
      <c r="BD388" s="8">
        <v>3.3091295503629034E-2</v>
      </c>
      <c r="BE388" s="8">
        <v>1.0261118883353225E-2</v>
      </c>
      <c r="BF388" s="8">
        <v>3.3257619080935483E-2</v>
      </c>
      <c r="BG388" s="8">
        <v>1.7252644514064518E-2</v>
      </c>
      <c r="BH388" s="8">
        <v>1.3468309160645161E-7</v>
      </c>
      <c r="BI388" s="8">
        <v>1.3293463164129033E-2</v>
      </c>
      <c r="BJ388" s="8">
        <v>1.0295152157303227</v>
      </c>
      <c r="BK388" s="8">
        <v>0.17116174519290325</v>
      </c>
      <c r="BL388" s="8">
        <v>0.13776951689209677</v>
      </c>
    </row>
    <row r="389" spans="1:64" x14ac:dyDescent="0.25">
      <c r="A389" s="7">
        <v>336350</v>
      </c>
      <c r="B389" s="7" t="s">
        <v>465</v>
      </c>
      <c r="C389" s="8">
        <f t="shared" si="108"/>
        <v>3.4625520483498387E-2</v>
      </c>
      <c r="D389" s="8">
        <f t="shared" si="109"/>
        <v>8.9666611846919344E-3</v>
      </c>
      <c r="E389" s="8">
        <f t="shared" si="110"/>
        <v>3.4324659819048378E-2</v>
      </c>
      <c r="F389" s="8">
        <f t="shared" si="111"/>
        <v>6.4539800784177426E-2</v>
      </c>
      <c r="G389" s="8">
        <f t="shared" si="112"/>
        <v>2.6398339715251615E-2</v>
      </c>
      <c r="H389" s="8">
        <f t="shared" si="113"/>
        <v>8.6638772218619362E-2</v>
      </c>
      <c r="I389" s="8">
        <f t="shared" si="114"/>
        <v>6.0405208277629026E-2</v>
      </c>
      <c r="J389" s="8">
        <f t="shared" si="115"/>
        <v>1.9163952329391935E-2</v>
      </c>
      <c r="K389" s="8">
        <f t="shared" si="116"/>
        <v>5.9670033582204844E-2</v>
      </c>
      <c r="L389" s="8">
        <f t="shared" si="117"/>
        <v>7.0965349072145148E-2</v>
      </c>
      <c r="M389" s="8">
        <f t="shared" si="118"/>
        <v>1.9289654154488706E-2</v>
      </c>
      <c r="N389" s="8">
        <f t="shared" si="119"/>
        <v>8.4952043147370954E-2</v>
      </c>
      <c r="O389" s="8">
        <f t="shared" si="120"/>
        <v>6.1392287162967719E-2</v>
      </c>
      <c r="P389" s="8">
        <f t="shared" si="121"/>
        <v>4.9951157754827416E-7</v>
      </c>
      <c r="Q389" s="8">
        <f t="shared" si="122"/>
        <v>4.0464897054129034E-2</v>
      </c>
      <c r="R389" s="8">
        <f t="shared" si="123"/>
        <v>1</v>
      </c>
      <c r="S389" s="8">
        <f t="shared" si="124"/>
        <v>0.41951239658903228</v>
      </c>
      <c r="T389" s="8">
        <f t="shared" si="125"/>
        <v>0.38117467806016131</v>
      </c>
      <c r="W389" s="7">
        <v>336350</v>
      </c>
      <c r="X389" s="7" t="s">
        <v>465</v>
      </c>
      <c r="Y389" s="364">
        <v>0</v>
      </c>
      <c r="Z389" s="364">
        <v>0</v>
      </c>
      <c r="AA389" s="364">
        <v>0</v>
      </c>
      <c r="AB389" s="364">
        <v>0</v>
      </c>
      <c r="AC389" s="364">
        <v>0</v>
      </c>
      <c r="AD389" s="364">
        <v>0</v>
      </c>
      <c r="AE389" s="364">
        <v>0</v>
      </c>
      <c r="AF389" s="364">
        <v>0</v>
      </c>
      <c r="AG389" s="364">
        <v>0</v>
      </c>
      <c r="AH389" s="364">
        <v>0</v>
      </c>
      <c r="AI389" s="364">
        <v>0</v>
      </c>
      <c r="AJ389" s="364">
        <v>0</v>
      </c>
      <c r="AK389" s="364">
        <v>0</v>
      </c>
      <c r="AL389" s="364">
        <v>0</v>
      </c>
      <c r="AM389" s="364">
        <v>0</v>
      </c>
      <c r="AN389" s="364">
        <v>1</v>
      </c>
      <c r="AO389" s="364">
        <v>0</v>
      </c>
      <c r="AP389" s="364">
        <v>0</v>
      </c>
      <c r="AS389" s="7">
        <v>336350</v>
      </c>
      <c r="AT389" s="7" t="s">
        <v>465</v>
      </c>
      <c r="AU389" s="8">
        <v>3.4625520483498387E-2</v>
      </c>
      <c r="AV389" s="8">
        <v>8.9666611846919344E-3</v>
      </c>
      <c r="AW389" s="8">
        <v>3.4324659819048378E-2</v>
      </c>
      <c r="AX389" s="8">
        <v>6.4539800784177426E-2</v>
      </c>
      <c r="AY389" s="8">
        <v>2.6398339715251615E-2</v>
      </c>
      <c r="AZ389" s="8">
        <v>8.6638772218619362E-2</v>
      </c>
      <c r="BA389" s="8">
        <v>6.0405208277629026E-2</v>
      </c>
      <c r="BB389" s="8">
        <v>1.9163952329391935E-2</v>
      </c>
      <c r="BC389" s="8">
        <v>5.9670033582204844E-2</v>
      </c>
      <c r="BD389" s="8">
        <v>7.0965349072145148E-2</v>
      </c>
      <c r="BE389" s="8">
        <v>1.9289654154488706E-2</v>
      </c>
      <c r="BF389" s="8">
        <v>8.4952043147370954E-2</v>
      </c>
      <c r="BG389" s="8">
        <v>6.1392287162967719E-2</v>
      </c>
      <c r="BH389" s="8">
        <v>4.9951157754827416E-7</v>
      </c>
      <c r="BI389" s="8">
        <v>4.0464897054129034E-2</v>
      </c>
      <c r="BJ389" s="8">
        <v>1.0779168414870965</v>
      </c>
      <c r="BK389" s="8">
        <v>0.41951239658903228</v>
      </c>
      <c r="BL389" s="8">
        <v>0.38117467806016131</v>
      </c>
    </row>
    <row r="390" spans="1:64" x14ac:dyDescent="0.25">
      <c r="A390" s="7">
        <v>336360</v>
      </c>
      <c r="B390" s="7" t="s">
        <v>466</v>
      </c>
      <c r="C390" s="8">
        <f t="shared" si="108"/>
        <v>1.5710299453129031E-2</v>
      </c>
      <c r="D390" s="8">
        <f t="shared" si="109"/>
        <v>4.3589892066419359E-3</v>
      </c>
      <c r="E390" s="8">
        <f t="shared" si="110"/>
        <v>1.2037264416069355E-2</v>
      </c>
      <c r="F390" s="8">
        <f t="shared" si="111"/>
        <v>2.6459030720290322E-2</v>
      </c>
      <c r="G390" s="8">
        <f t="shared" si="112"/>
        <v>1.1439440130912902E-2</v>
      </c>
      <c r="H390" s="8">
        <f t="shared" si="113"/>
        <v>2.6322835109643544E-2</v>
      </c>
      <c r="I390" s="8">
        <f t="shared" si="114"/>
        <v>2.97705775978871E-2</v>
      </c>
      <c r="J390" s="8">
        <f t="shared" si="115"/>
        <v>1.0510742373351612E-2</v>
      </c>
      <c r="K390" s="8">
        <f t="shared" si="116"/>
        <v>2.4134007521338711E-2</v>
      </c>
      <c r="L390" s="8">
        <f t="shared" si="117"/>
        <v>3.4480713187370969E-2</v>
      </c>
      <c r="M390" s="8">
        <f t="shared" si="118"/>
        <v>1.0528089550124194E-2</v>
      </c>
      <c r="N390" s="8">
        <f t="shared" si="119"/>
        <v>3.4187624870483872E-2</v>
      </c>
      <c r="O390" s="8">
        <f t="shared" si="120"/>
        <v>1.7828316945483872E-2</v>
      </c>
      <c r="P390" s="8">
        <f t="shared" si="121"/>
        <v>1.9298271049177421E-7</v>
      </c>
      <c r="Q390" s="8">
        <f t="shared" si="122"/>
        <v>1.1739374918064517E-2</v>
      </c>
      <c r="R390" s="8">
        <f t="shared" si="123"/>
        <v>1</v>
      </c>
      <c r="S390" s="8">
        <f t="shared" si="124"/>
        <v>0.14486646725112901</v>
      </c>
      <c r="T390" s="8">
        <f t="shared" si="125"/>
        <v>0.1450604887829032</v>
      </c>
      <c r="W390" s="7">
        <v>336360</v>
      </c>
      <c r="X390" s="7" t="s">
        <v>466</v>
      </c>
      <c r="Y390" s="364">
        <v>0</v>
      </c>
      <c r="Z390" s="364">
        <v>0</v>
      </c>
      <c r="AA390" s="364">
        <v>0</v>
      </c>
      <c r="AB390" s="364">
        <v>0</v>
      </c>
      <c r="AC390" s="364">
        <v>0</v>
      </c>
      <c r="AD390" s="364">
        <v>0</v>
      </c>
      <c r="AE390" s="364">
        <v>0</v>
      </c>
      <c r="AF390" s="364">
        <v>0</v>
      </c>
      <c r="AG390" s="364">
        <v>0</v>
      </c>
      <c r="AH390" s="364">
        <v>0</v>
      </c>
      <c r="AI390" s="364">
        <v>0</v>
      </c>
      <c r="AJ390" s="364">
        <v>0</v>
      </c>
      <c r="AK390" s="364">
        <v>0</v>
      </c>
      <c r="AL390" s="364">
        <v>0</v>
      </c>
      <c r="AM390" s="364">
        <v>0</v>
      </c>
      <c r="AN390" s="364">
        <v>1</v>
      </c>
      <c r="AO390" s="364">
        <v>0</v>
      </c>
      <c r="AP390" s="364">
        <v>0</v>
      </c>
      <c r="AS390" s="7">
        <v>336360</v>
      </c>
      <c r="AT390" s="7" t="s">
        <v>466</v>
      </c>
      <c r="AU390" s="8">
        <v>1.5710299453129031E-2</v>
      </c>
      <c r="AV390" s="8">
        <v>4.3589892066419359E-3</v>
      </c>
      <c r="AW390" s="8">
        <v>1.2037264416069355E-2</v>
      </c>
      <c r="AX390" s="8">
        <v>2.6459030720290322E-2</v>
      </c>
      <c r="AY390" s="8">
        <v>1.1439440130912902E-2</v>
      </c>
      <c r="AZ390" s="8">
        <v>2.6322835109643544E-2</v>
      </c>
      <c r="BA390" s="8">
        <v>2.97705775978871E-2</v>
      </c>
      <c r="BB390" s="8">
        <v>1.0510742373351612E-2</v>
      </c>
      <c r="BC390" s="8">
        <v>2.4134007521338711E-2</v>
      </c>
      <c r="BD390" s="8">
        <v>3.4480713187370969E-2</v>
      </c>
      <c r="BE390" s="8">
        <v>1.0528089550124194E-2</v>
      </c>
      <c r="BF390" s="8">
        <v>3.4187624870483872E-2</v>
      </c>
      <c r="BG390" s="8">
        <v>1.7828316945483872E-2</v>
      </c>
      <c r="BH390" s="8">
        <v>1.9298271049177421E-7</v>
      </c>
      <c r="BI390" s="8">
        <v>1.1739374918064517E-2</v>
      </c>
      <c r="BJ390" s="8">
        <v>1.0321065530758065</v>
      </c>
      <c r="BK390" s="8">
        <v>0.14486646725112901</v>
      </c>
      <c r="BL390" s="8">
        <v>0.1450604887829032</v>
      </c>
    </row>
    <row r="391" spans="1:64" x14ac:dyDescent="0.25">
      <c r="A391" s="7">
        <v>336370</v>
      </c>
      <c r="B391" s="7" t="s">
        <v>467</v>
      </c>
      <c r="C391" s="8">
        <f t="shared" si="108"/>
        <v>2.3335260986240322E-2</v>
      </c>
      <c r="D391" s="8">
        <f t="shared" si="109"/>
        <v>5.6635028480951609E-3</v>
      </c>
      <c r="E391" s="8">
        <f t="shared" si="110"/>
        <v>1.911262912082742E-2</v>
      </c>
      <c r="F391" s="8">
        <f t="shared" si="111"/>
        <v>5.0506239356401604E-2</v>
      </c>
      <c r="G391" s="8">
        <f t="shared" si="112"/>
        <v>2.0398703182558067E-2</v>
      </c>
      <c r="H391" s="8">
        <f t="shared" si="113"/>
        <v>6.7179063372482251E-2</v>
      </c>
      <c r="I391" s="8">
        <f t="shared" si="114"/>
        <v>3.595317181403225E-2</v>
      </c>
      <c r="J391" s="8">
        <f t="shared" si="115"/>
        <v>1.1274047799646773E-2</v>
      </c>
      <c r="K391" s="8">
        <f t="shared" si="116"/>
        <v>3.3220624600096775E-2</v>
      </c>
      <c r="L391" s="8">
        <f t="shared" si="117"/>
        <v>4.2329342876806446E-2</v>
      </c>
      <c r="M391" s="8">
        <f t="shared" si="118"/>
        <v>1.2157840147349998E-2</v>
      </c>
      <c r="N391" s="8">
        <f t="shared" si="119"/>
        <v>4.7672597107483866E-2</v>
      </c>
      <c r="O391" s="8">
        <f t="shared" si="120"/>
        <v>3.6200757251999997E-2</v>
      </c>
      <c r="P391" s="8">
        <f t="shared" si="121"/>
        <v>2.8315915004758064E-7</v>
      </c>
      <c r="Q391" s="8">
        <f t="shared" si="122"/>
        <v>2.4633467992000006E-2</v>
      </c>
      <c r="R391" s="8">
        <f t="shared" si="123"/>
        <v>1</v>
      </c>
      <c r="S391" s="8">
        <f t="shared" si="124"/>
        <v>0.2832452962338709</v>
      </c>
      <c r="T391" s="8">
        <f t="shared" si="125"/>
        <v>0.22560913453629033</v>
      </c>
      <c r="W391" s="7">
        <v>336370</v>
      </c>
      <c r="X391" s="7" t="s">
        <v>467</v>
      </c>
      <c r="Y391" s="364">
        <v>0</v>
      </c>
      <c r="Z391" s="364">
        <v>0</v>
      </c>
      <c r="AA391" s="364">
        <v>0</v>
      </c>
      <c r="AB391" s="364">
        <v>0</v>
      </c>
      <c r="AC391" s="364">
        <v>0</v>
      </c>
      <c r="AD391" s="364">
        <v>0</v>
      </c>
      <c r="AE391" s="364">
        <v>0</v>
      </c>
      <c r="AF391" s="364">
        <v>0</v>
      </c>
      <c r="AG391" s="364">
        <v>0</v>
      </c>
      <c r="AH391" s="364">
        <v>0</v>
      </c>
      <c r="AI391" s="364">
        <v>0</v>
      </c>
      <c r="AJ391" s="364">
        <v>0</v>
      </c>
      <c r="AK391" s="364">
        <v>0</v>
      </c>
      <c r="AL391" s="364">
        <v>0</v>
      </c>
      <c r="AM391" s="364">
        <v>0</v>
      </c>
      <c r="AN391" s="364">
        <v>1</v>
      </c>
      <c r="AO391" s="364">
        <v>0</v>
      </c>
      <c r="AP391" s="364">
        <v>0</v>
      </c>
      <c r="AS391" s="7">
        <v>336370</v>
      </c>
      <c r="AT391" s="7" t="s">
        <v>467</v>
      </c>
      <c r="AU391" s="8">
        <v>2.3335260986240322E-2</v>
      </c>
      <c r="AV391" s="8">
        <v>5.6635028480951609E-3</v>
      </c>
      <c r="AW391" s="8">
        <v>1.911262912082742E-2</v>
      </c>
      <c r="AX391" s="8">
        <v>5.0506239356401604E-2</v>
      </c>
      <c r="AY391" s="8">
        <v>2.0398703182558067E-2</v>
      </c>
      <c r="AZ391" s="8">
        <v>6.7179063372482251E-2</v>
      </c>
      <c r="BA391" s="8">
        <v>3.595317181403225E-2</v>
      </c>
      <c r="BB391" s="8">
        <v>1.1274047799646773E-2</v>
      </c>
      <c r="BC391" s="8">
        <v>3.3220624600096775E-2</v>
      </c>
      <c r="BD391" s="8">
        <v>4.2329342876806446E-2</v>
      </c>
      <c r="BE391" s="8">
        <v>1.2157840147349998E-2</v>
      </c>
      <c r="BF391" s="8">
        <v>4.7672597107483866E-2</v>
      </c>
      <c r="BG391" s="8">
        <v>3.6200757251999997E-2</v>
      </c>
      <c r="BH391" s="8">
        <v>2.8315915004758064E-7</v>
      </c>
      <c r="BI391" s="8">
        <v>2.4633467992000006E-2</v>
      </c>
      <c r="BJ391" s="8">
        <v>1.0481113929551615</v>
      </c>
      <c r="BK391" s="8">
        <v>0.2832452962338709</v>
      </c>
      <c r="BL391" s="8">
        <v>0.22560913453629033</v>
      </c>
    </row>
    <row r="392" spans="1:64" x14ac:dyDescent="0.25">
      <c r="A392" s="7">
        <v>336390</v>
      </c>
      <c r="B392" s="7" t="s">
        <v>468</v>
      </c>
      <c r="C392" s="8">
        <f t="shared" si="108"/>
        <v>5.7714785707348393E-2</v>
      </c>
      <c r="D392" s="8">
        <f t="shared" si="109"/>
        <v>1.4663346418061293E-2</v>
      </c>
      <c r="E392" s="8">
        <f t="shared" si="110"/>
        <v>4.5545449682853227E-2</v>
      </c>
      <c r="F392" s="8">
        <f t="shared" si="111"/>
        <v>0.13143461073316126</v>
      </c>
      <c r="G392" s="8">
        <f t="shared" si="112"/>
        <v>5.2948059098846784E-2</v>
      </c>
      <c r="H392" s="8">
        <f t="shared" si="113"/>
        <v>0.13587042029916938</v>
      </c>
      <c r="I392" s="8">
        <f t="shared" si="114"/>
        <v>0.10513858023545158</v>
      </c>
      <c r="J392" s="8">
        <f t="shared" si="115"/>
        <v>3.3207108914304846E-2</v>
      </c>
      <c r="K392" s="8">
        <f t="shared" si="116"/>
        <v>8.379851499154839E-2</v>
      </c>
      <c r="L392" s="8">
        <f t="shared" si="117"/>
        <v>0.11890231336096777</v>
      </c>
      <c r="M392" s="8">
        <f t="shared" si="118"/>
        <v>3.3561749325274198E-2</v>
      </c>
      <c r="N392" s="8">
        <f t="shared" si="119"/>
        <v>0.12177112580635484</v>
      </c>
      <c r="O392" s="8">
        <f t="shared" si="120"/>
        <v>8.3965695517629058E-2</v>
      </c>
      <c r="P392" s="8">
        <f t="shared" si="121"/>
        <v>6.0216719503790328E-7</v>
      </c>
      <c r="Q392" s="8">
        <f t="shared" si="122"/>
        <v>5.4655395962774196E-2</v>
      </c>
      <c r="R392" s="8">
        <f t="shared" si="123"/>
        <v>1</v>
      </c>
      <c r="S392" s="8">
        <f t="shared" si="124"/>
        <v>0.6750917998088708</v>
      </c>
      <c r="T392" s="8">
        <f t="shared" si="125"/>
        <v>0.5769829138188709</v>
      </c>
      <c r="W392" s="7">
        <v>336390</v>
      </c>
      <c r="X392" s="7" t="s">
        <v>468</v>
      </c>
      <c r="Y392" s="364">
        <v>0</v>
      </c>
      <c r="Z392" s="364">
        <v>0</v>
      </c>
      <c r="AA392" s="364">
        <v>0</v>
      </c>
      <c r="AB392" s="364">
        <v>0</v>
      </c>
      <c r="AC392" s="364">
        <v>0</v>
      </c>
      <c r="AD392" s="364">
        <v>0</v>
      </c>
      <c r="AE392" s="364">
        <v>0</v>
      </c>
      <c r="AF392" s="364">
        <v>0</v>
      </c>
      <c r="AG392" s="364">
        <v>0</v>
      </c>
      <c r="AH392" s="364">
        <v>0</v>
      </c>
      <c r="AI392" s="364">
        <v>0</v>
      </c>
      <c r="AJ392" s="364">
        <v>0</v>
      </c>
      <c r="AK392" s="364">
        <v>0</v>
      </c>
      <c r="AL392" s="364">
        <v>0</v>
      </c>
      <c r="AM392" s="364">
        <v>0</v>
      </c>
      <c r="AN392" s="364">
        <v>1</v>
      </c>
      <c r="AO392" s="364">
        <v>0</v>
      </c>
      <c r="AP392" s="364">
        <v>0</v>
      </c>
      <c r="AS392" s="7">
        <v>336390</v>
      </c>
      <c r="AT392" s="7" t="s">
        <v>468</v>
      </c>
      <c r="AU392" s="8">
        <v>5.7714785707348393E-2</v>
      </c>
      <c r="AV392" s="8">
        <v>1.4663346418061293E-2</v>
      </c>
      <c r="AW392" s="8">
        <v>4.5545449682853227E-2</v>
      </c>
      <c r="AX392" s="8">
        <v>0.13143461073316126</v>
      </c>
      <c r="AY392" s="8">
        <v>5.2948059098846784E-2</v>
      </c>
      <c r="AZ392" s="8">
        <v>0.13587042029916938</v>
      </c>
      <c r="BA392" s="8">
        <v>0.10513858023545158</v>
      </c>
      <c r="BB392" s="8">
        <v>3.3207108914304846E-2</v>
      </c>
      <c r="BC392" s="8">
        <v>8.379851499154839E-2</v>
      </c>
      <c r="BD392" s="8">
        <v>0.11890231336096777</v>
      </c>
      <c r="BE392" s="8">
        <v>3.3561749325274198E-2</v>
      </c>
      <c r="BF392" s="8">
        <v>0.12177112580635484</v>
      </c>
      <c r="BG392" s="8">
        <v>8.3965695517629058E-2</v>
      </c>
      <c r="BH392" s="8">
        <v>6.0216719503790328E-7</v>
      </c>
      <c r="BI392" s="8">
        <v>5.4655395962774196E-2</v>
      </c>
      <c r="BJ392" s="8">
        <v>1.1179251947116131</v>
      </c>
      <c r="BK392" s="8">
        <v>0.6750917998088708</v>
      </c>
      <c r="BL392" s="8">
        <v>0.5769829138188709</v>
      </c>
    </row>
    <row r="393" spans="1:64" x14ac:dyDescent="0.25">
      <c r="A393" s="7">
        <v>336411</v>
      </c>
      <c r="B393" s="7" t="s">
        <v>469</v>
      </c>
      <c r="C393" s="8">
        <f t="shared" si="108"/>
        <v>1.3369289571645163E-2</v>
      </c>
      <c r="D393" s="8">
        <f t="shared" si="109"/>
        <v>3.3492002820882257E-3</v>
      </c>
      <c r="E393" s="8">
        <f t="shared" si="110"/>
        <v>3.4395907809177416E-2</v>
      </c>
      <c r="F393" s="8">
        <f t="shared" si="111"/>
        <v>1.9361731178885483E-2</v>
      </c>
      <c r="G393" s="8">
        <f t="shared" si="112"/>
        <v>8.8146353542827398E-3</v>
      </c>
      <c r="H393" s="8">
        <f t="shared" si="113"/>
        <v>6.5901743235632262E-2</v>
      </c>
      <c r="I393" s="8">
        <f t="shared" si="114"/>
        <v>1.938445200665484E-2</v>
      </c>
      <c r="J393" s="8">
        <f t="shared" si="115"/>
        <v>6.1906174965661292E-3</v>
      </c>
      <c r="K393" s="8">
        <f t="shared" si="116"/>
        <v>4.4399280661419349E-2</v>
      </c>
      <c r="L393" s="8">
        <f t="shared" si="117"/>
        <v>1.4409273260141934E-2</v>
      </c>
      <c r="M393" s="8">
        <f t="shared" si="118"/>
        <v>3.7567239906211294E-3</v>
      </c>
      <c r="N393" s="8">
        <f t="shared" si="119"/>
        <v>4.7330568246774188E-2</v>
      </c>
      <c r="O393" s="8">
        <f t="shared" si="120"/>
        <v>7.0847701818532255E-2</v>
      </c>
      <c r="P393" s="8">
        <f t="shared" si="121"/>
        <v>3.708496418382258E-7</v>
      </c>
      <c r="Q393" s="8">
        <f t="shared" si="122"/>
        <v>2.6706741180241942E-2</v>
      </c>
      <c r="R393" s="8">
        <f t="shared" si="123"/>
        <v>1</v>
      </c>
      <c r="S393" s="8">
        <f t="shared" si="124"/>
        <v>0.23923940009145162</v>
      </c>
      <c r="T393" s="8">
        <f t="shared" si="125"/>
        <v>0.21513564048709682</v>
      </c>
      <c r="W393" s="7">
        <v>336411</v>
      </c>
      <c r="X393" s="7" t="s">
        <v>469</v>
      </c>
      <c r="Y393" s="364">
        <v>0</v>
      </c>
      <c r="Z393" s="364">
        <v>0</v>
      </c>
      <c r="AA393" s="364">
        <v>0</v>
      </c>
      <c r="AB393" s="364">
        <v>0</v>
      </c>
      <c r="AC393" s="364">
        <v>0</v>
      </c>
      <c r="AD393" s="364">
        <v>0</v>
      </c>
      <c r="AE393" s="364">
        <v>0</v>
      </c>
      <c r="AF393" s="364">
        <v>0</v>
      </c>
      <c r="AG393" s="364">
        <v>0</v>
      </c>
      <c r="AH393" s="364">
        <v>0</v>
      </c>
      <c r="AI393" s="364">
        <v>0</v>
      </c>
      <c r="AJ393" s="364">
        <v>0</v>
      </c>
      <c r="AK393" s="364">
        <v>0</v>
      </c>
      <c r="AL393" s="364">
        <v>0</v>
      </c>
      <c r="AM393" s="364">
        <v>0</v>
      </c>
      <c r="AN393" s="364">
        <v>1</v>
      </c>
      <c r="AO393" s="364">
        <v>0</v>
      </c>
      <c r="AP393" s="364">
        <v>0</v>
      </c>
      <c r="AS393" s="7">
        <v>336411</v>
      </c>
      <c r="AT393" s="7" t="s">
        <v>469</v>
      </c>
      <c r="AU393" s="8">
        <v>1.3369289571645163E-2</v>
      </c>
      <c r="AV393" s="8">
        <v>3.3492002820882257E-3</v>
      </c>
      <c r="AW393" s="8">
        <v>3.4395907809177416E-2</v>
      </c>
      <c r="AX393" s="8">
        <v>1.9361731178885483E-2</v>
      </c>
      <c r="AY393" s="8">
        <v>8.8146353542827398E-3</v>
      </c>
      <c r="AZ393" s="8">
        <v>6.5901743235632262E-2</v>
      </c>
      <c r="BA393" s="8">
        <v>1.938445200665484E-2</v>
      </c>
      <c r="BB393" s="8">
        <v>6.1906174965661292E-3</v>
      </c>
      <c r="BC393" s="8">
        <v>4.4399280661419349E-2</v>
      </c>
      <c r="BD393" s="8">
        <v>1.4409273260141934E-2</v>
      </c>
      <c r="BE393" s="8">
        <v>3.7567239906211294E-3</v>
      </c>
      <c r="BF393" s="8">
        <v>4.7330568246774188E-2</v>
      </c>
      <c r="BG393" s="8">
        <v>7.0847701818532255E-2</v>
      </c>
      <c r="BH393" s="8">
        <v>3.708496418382258E-7</v>
      </c>
      <c r="BI393" s="8">
        <v>2.6706741180241942E-2</v>
      </c>
      <c r="BJ393" s="8">
        <v>1.0511143976629032</v>
      </c>
      <c r="BK393" s="8">
        <v>0.23923940009145162</v>
      </c>
      <c r="BL393" s="8">
        <v>0.21513564048709682</v>
      </c>
    </row>
    <row r="394" spans="1:64" x14ac:dyDescent="0.25">
      <c r="A394" s="7">
        <v>336412</v>
      </c>
      <c r="B394" s="7" t="s">
        <v>470</v>
      </c>
      <c r="C394" s="8">
        <f t="shared" si="108"/>
        <v>5.2001014678364509E-2</v>
      </c>
      <c r="D394" s="8">
        <f t="shared" si="109"/>
        <v>1.3942497266200971E-2</v>
      </c>
      <c r="E394" s="8">
        <f t="shared" si="110"/>
        <v>6.1422288159088713E-2</v>
      </c>
      <c r="F394" s="8">
        <f t="shared" si="111"/>
        <v>9.626433083929839E-2</v>
      </c>
      <c r="G394" s="8">
        <f t="shared" si="112"/>
        <v>3.2939582773952737E-2</v>
      </c>
      <c r="H394" s="8">
        <f t="shared" si="113"/>
        <v>0.13059117627658548</v>
      </c>
      <c r="I394" s="8">
        <f t="shared" si="114"/>
        <v>7.7757419711693546E-2</v>
      </c>
      <c r="J394" s="8">
        <f t="shared" si="115"/>
        <v>2.1552150499425812E-2</v>
      </c>
      <c r="K394" s="8">
        <f t="shared" si="116"/>
        <v>8.0472831049238705E-2</v>
      </c>
      <c r="L394" s="8">
        <f t="shared" si="117"/>
        <v>6.7975149015846781E-2</v>
      </c>
      <c r="M394" s="8">
        <f t="shared" si="118"/>
        <v>1.8313937932698386E-2</v>
      </c>
      <c r="N394" s="8">
        <f t="shared" si="119"/>
        <v>0.10655076238933871</v>
      </c>
      <c r="O394" s="8">
        <f t="shared" si="120"/>
        <v>0.12918922011709683</v>
      </c>
      <c r="P394" s="8">
        <f t="shared" si="121"/>
        <v>1.3543745561940478E-6</v>
      </c>
      <c r="Q394" s="8">
        <f t="shared" si="122"/>
        <v>6.5406218737096761E-2</v>
      </c>
      <c r="R394" s="8">
        <f t="shared" si="123"/>
        <v>1</v>
      </c>
      <c r="S394" s="8">
        <f t="shared" si="124"/>
        <v>0.59850476730887092</v>
      </c>
      <c r="T394" s="8">
        <f t="shared" si="125"/>
        <v>0.51849207867983871</v>
      </c>
      <c r="W394" s="7">
        <v>336412</v>
      </c>
      <c r="X394" s="7" t="s">
        <v>470</v>
      </c>
      <c r="Y394" s="364">
        <v>0</v>
      </c>
      <c r="Z394" s="364">
        <v>0</v>
      </c>
      <c r="AA394" s="364">
        <v>0</v>
      </c>
      <c r="AB394" s="364">
        <v>0</v>
      </c>
      <c r="AC394" s="364">
        <v>0</v>
      </c>
      <c r="AD394" s="364">
        <v>0</v>
      </c>
      <c r="AE394" s="364">
        <v>0</v>
      </c>
      <c r="AF394" s="364">
        <v>0</v>
      </c>
      <c r="AG394" s="364">
        <v>0</v>
      </c>
      <c r="AH394" s="364">
        <v>0</v>
      </c>
      <c r="AI394" s="364">
        <v>0</v>
      </c>
      <c r="AJ394" s="364">
        <v>0</v>
      </c>
      <c r="AK394" s="364">
        <v>0</v>
      </c>
      <c r="AL394" s="364">
        <v>0</v>
      </c>
      <c r="AM394" s="364">
        <v>0</v>
      </c>
      <c r="AN394" s="364">
        <v>1</v>
      </c>
      <c r="AO394" s="364">
        <v>0</v>
      </c>
      <c r="AP394" s="364">
        <v>0</v>
      </c>
      <c r="AS394" s="7">
        <v>336412</v>
      </c>
      <c r="AT394" s="7" t="s">
        <v>470</v>
      </c>
      <c r="AU394" s="8">
        <v>5.2001014678364509E-2</v>
      </c>
      <c r="AV394" s="8">
        <v>1.3942497266200971E-2</v>
      </c>
      <c r="AW394" s="8">
        <v>6.1422288159088713E-2</v>
      </c>
      <c r="AX394" s="8">
        <v>9.626433083929839E-2</v>
      </c>
      <c r="AY394" s="8">
        <v>3.2939582773952737E-2</v>
      </c>
      <c r="AZ394" s="8">
        <v>0.13059117627658548</v>
      </c>
      <c r="BA394" s="8">
        <v>7.7757419711693546E-2</v>
      </c>
      <c r="BB394" s="8">
        <v>2.1552150499425812E-2</v>
      </c>
      <c r="BC394" s="8">
        <v>8.0472831049238705E-2</v>
      </c>
      <c r="BD394" s="8">
        <v>6.7975149015846781E-2</v>
      </c>
      <c r="BE394" s="8">
        <v>1.8313937932698386E-2</v>
      </c>
      <c r="BF394" s="8">
        <v>0.10655076238933871</v>
      </c>
      <c r="BG394" s="8">
        <v>0.12918922011709683</v>
      </c>
      <c r="BH394" s="8">
        <v>1.3543745561940478E-6</v>
      </c>
      <c r="BI394" s="8">
        <v>6.5406218737096761E-2</v>
      </c>
      <c r="BJ394" s="8">
        <v>1.127365800103548</v>
      </c>
      <c r="BK394" s="8">
        <v>0.59850476730887092</v>
      </c>
      <c r="BL394" s="8">
        <v>0.51849207867983871</v>
      </c>
    </row>
    <row r="395" spans="1:64" x14ac:dyDescent="0.25">
      <c r="A395" s="7">
        <v>336413</v>
      </c>
      <c r="B395" s="7" t="s">
        <v>471</v>
      </c>
      <c r="C395" s="8">
        <f t="shared" si="108"/>
        <v>3.9736577144400001E-2</v>
      </c>
      <c r="D395" s="8">
        <f t="shared" si="109"/>
        <v>5.2479360825700002E-3</v>
      </c>
      <c r="E395" s="8">
        <f t="shared" si="110"/>
        <v>9.5192811602499997E-2</v>
      </c>
      <c r="F395" s="8">
        <f t="shared" si="111"/>
        <v>3.3883583964199999E-3</v>
      </c>
      <c r="G395" s="8">
        <f t="shared" si="112"/>
        <v>6.28196519011E-4</v>
      </c>
      <c r="H395" s="8">
        <f t="shared" si="113"/>
        <v>6.4558520497800002E-3</v>
      </c>
      <c r="I395" s="8">
        <f t="shared" si="114"/>
        <v>4.6251176426199997E-2</v>
      </c>
      <c r="J395" s="8">
        <f t="shared" si="115"/>
        <v>6.6064859834099997E-3</v>
      </c>
      <c r="K395" s="8">
        <f t="shared" si="116"/>
        <v>6.0306753265199999E-2</v>
      </c>
      <c r="L395" s="8">
        <f t="shared" si="117"/>
        <v>4.4114326084899999E-2</v>
      </c>
      <c r="M395" s="8">
        <f t="shared" si="118"/>
        <v>5.8445840904499998E-3</v>
      </c>
      <c r="N395" s="8">
        <f t="shared" si="119"/>
        <v>0.145700357064</v>
      </c>
      <c r="O395" s="8">
        <f t="shared" si="120"/>
        <v>0.47431980321</v>
      </c>
      <c r="P395" s="8">
        <f t="shared" si="121"/>
        <v>5.9571896536399999E-5</v>
      </c>
      <c r="Q395" s="8">
        <f t="shared" si="122"/>
        <v>0.25786373539700003</v>
      </c>
      <c r="R395" s="8">
        <f t="shared" si="123"/>
        <v>1.14017732483</v>
      </c>
      <c r="S395" s="8">
        <f t="shared" si="124"/>
        <v>1.01047240697</v>
      </c>
      <c r="T395" s="8">
        <f t="shared" si="125"/>
        <v>1.11316441567</v>
      </c>
      <c r="W395" s="7">
        <v>336413</v>
      </c>
      <c r="X395" s="7" t="s">
        <v>471</v>
      </c>
      <c r="Y395" s="364">
        <v>3.9736577144400001E-2</v>
      </c>
      <c r="Z395" s="364">
        <v>5.2479360825700002E-3</v>
      </c>
      <c r="AA395" s="364">
        <v>9.5192811602499997E-2</v>
      </c>
      <c r="AB395" s="364">
        <v>3.3883583964199999E-3</v>
      </c>
      <c r="AC395" s="364">
        <v>6.28196519011E-4</v>
      </c>
      <c r="AD395" s="364">
        <v>6.4558520497800002E-3</v>
      </c>
      <c r="AE395" s="364">
        <v>4.6251176426199997E-2</v>
      </c>
      <c r="AF395" s="364">
        <v>6.6064859834099997E-3</v>
      </c>
      <c r="AG395" s="364">
        <v>6.0306753265199999E-2</v>
      </c>
      <c r="AH395" s="364">
        <v>4.4114326084899999E-2</v>
      </c>
      <c r="AI395" s="364">
        <v>5.8445840904499998E-3</v>
      </c>
      <c r="AJ395" s="364">
        <v>0.145700357064</v>
      </c>
      <c r="AK395" s="364">
        <v>0.47431980321</v>
      </c>
      <c r="AL395" s="364">
        <v>5.9571896536399999E-5</v>
      </c>
      <c r="AM395" s="364">
        <v>0.25786373539700003</v>
      </c>
      <c r="AN395" s="364">
        <v>1.14017732483</v>
      </c>
      <c r="AO395" s="364">
        <v>1.01047240697</v>
      </c>
      <c r="AP395" s="364">
        <v>1.11316441567</v>
      </c>
      <c r="AS395" s="7">
        <v>336413</v>
      </c>
      <c r="AT395" s="7" t="s">
        <v>471</v>
      </c>
      <c r="AU395" s="8">
        <v>4.8596152730858065E-2</v>
      </c>
      <c r="AV395" s="8">
        <v>1.0883462500968709E-2</v>
      </c>
      <c r="AW395" s="8">
        <v>0.11949036793348386</v>
      </c>
      <c r="AX395" s="8">
        <v>3.9562283887592406E-2</v>
      </c>
      <c r="AY395" s="8">
        <v>1.3302810648260744E-2</v>
      </c>
      <c r="AZ395" s="8">
        <v>9.2539456216218396E-2</v>
      </c>
      <c r="BA395" s="8">
        <v>5.9942924540432249E-2</v>
      </c>
      <c r="BB395" s="8">
        <v>1.4656387155013708E-2</v>
      </c>
      <c r="BC395" s="8">
        <v>0.11430374190205971</v>
      </c>
      <c r="BD395" s="8">
        <v>5.5456280957361284E-2</v>
      </c>
      <c r="BE395" s="8">
        <v>1.253059402906629E-2</v>
      </c>
      <c r="BF395" s="8">
        <v>0.16752001747251616</v>
      </c>
      <c r="BG395" s="8">
        <v>0.31366245685790323</v>
      </c>
      <c r="BH395" s="8">
        <v>1.6793871778839039E-5</v>
      </c>
      <c r="BI395" s="8">
        <v>0.17052396258843552</v>
      </c>
      <c r="BJ395" s="8">
        <v>1.1789683702622582</v>
      </c>
      <c r="BK395" s="8">
        <v>0.80669487333322565</v>
      </c>
      <c r="BL395" s="8">
        <v>0.85019337617741941</v>
      </c>
    </row>
    <row r="396" spans="1:64" x14ac:dyDescent="0.25">
      <c r="A396" s="7">
        <v>336414</v>
      </c>
      <c r="B396" s="7" t="s">
        <v>472</v>
      </c>
      <c r="C396" s="8">
        <f t="shared" si="108"/>
        <v>0</v>
      </c>
      <c r="D396" s="8">
        <f t="shared" si="109"/>
        <v>0</v>
      </c>
      <c r="E396" s="8">
        <f t="shared" si="110"/>
        <v>0</v>
      </c>
      <c r="F396" s="8">
        <f t="shared" si="111"/>
        <v>0</v>
      </c>
      <c r="G396" s="8">
        <f t="shared" si="112"/>
        <v>0</v>
      </c>
      <c r="H396" s="8">
        <f t="shared" si="113"/>
        <v>0</v>
      </c>
      <c r="I396" s="8">
        <f t="shared" si="114"/>
        <v>0</v>
      </c>
      <c r="J396" s="8">
        <f t="shared" si="115"/>
        <v>0</v>
      </c>
      <c r="K396" s="8">
        <f t="shared" si="116"/>
        <v>0</v>
      </c>
      <c r="L396" s="8">
        <f t="shared" si="117"/>
        <v>0</v>
      </c>
      <c r="M396" s="8">
        <f t="shared" si="118"/>
        <v>0</v>
      </c>
      <c r="N396" s="8">
        <f t="shared" si="119"/>
        <v>0</v>
      </c>
      <c r="O396" s="8">
        <f t="shared" si="120"/>
        <v>0</v>
      </c>
      <c r="P396" s="8">
        <f t="shared" si="121"/>
        <v>0</v>
      </c>
      <c r="Q396" s="8">
        <f t="shared" si="122"/>
        <v>0</v>
      </c>
      <c r="R396" s="8">
        <f t="shared" si="123"/>
        <v>1</v>
      </c>
      <c r="S396" s="8">
        <f t="shared" si="124"/>
        <v>0</v>
      </c>
      <c r="T396" s="8">
        <f t="shared" si="125"/>
        <v>0</v>
      </c>
      <c r="W396" s="7">
        <v>336414</v>
      </c>
      <c r="X396" s="7" t="s">
        <v>472</v>
      </c>
      <c r="Y396" s="364">
        <v>0</v>
      </c>
      <c r="Z396" s="364">
        <v>0</v>
      </c>
      <c r="AA396" s="364">
        <v>0</v>
      </c>
      <c r="AB396" s="364">
        <v>0</v>
      </c>
      <c r="AC396" s="364">
        <v>0</v>
      </c>
      <c r="AD396" s="364">
        <v>0</v>
      </c>
      <c r="AE396" s="364">
        <v>0</v>
      </c>
      <c r="AF396" s="364">
        <v>0</v>
      </c>
      <c r="AG396" s="364">
        <v>0</v>
      </c>
      <c r="AH396" s="364">
        <v>0</v>
      </c>
      <c r="AI396" s="364">
        <v>0</v>
      </c>
      <c r="AJ396" s="364">
        <v>0</v>
      </c>
      <c r="AK396" s="364">
        <v>0</v>
      </c>
      <c r="AL396" s="364">
        <v>0</v>
      </c>
      <c r="AM396" s="364">
        <v>0</v>
      </c>
      <c r="AN396" s="364">
        <v>1</v>
      </c>
      <c r="AO396" s="364">
        <v>0</v>
      </c>
      <c r="AP396" s="364">
        <v>0</v>
      </c>
      <c r="AS396" s="7">
        <v>336414</v>
      </c>
      <c r="AT396" s="7" t="s">
        <v>472</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1</v>
      </c>
      <c r="BK396" s="8">
        <v>0</v>
      </c>
      <c r="BL396" s="8">
        <v>0</v>
      </c>
    </row>
    <row r="397" spans="1:64" x14ac:dyDescent="0.25">
      <c r="A397" s="7">
        <v>336415</v>
      </c>
      <c r="B397" s="7" t="s">
        <v>473</v>
      </c>
      <c r="C397" s="8">
        <f t="shared" si="108"/>
        <v>0</v>
      </c>
      <c r="D397" s="8">
        <f t="shared" si="109"/>
        <v>0</v>
      </c>
      <c r="E397" s="8">
        <f t="shared" si="110"/>
        <v>0</v>
      </c>
      <c r="F397" s="8">
        <f t="shared" si="111"/>
        <v>0</v>
      </c>
      <c r="G397" s="8">
        <f t="shared" si="112"/>
        <v>0</v>
      </c>
      <c r="H397" s="8">
        <f t="shared" si="113"/>
        <v>0</v>
      </c>
      <c r="I397" s="8">
        <f t="shared" si="114"/>
        <v>0</v>
      </c>
      <c r="J397" s="8">
        <f t="shared" si="115"/>
        <v>0</v>
      </c>
      <c r="K397" s="8">
        <f t="shared" si="116"/>
        <v>0</v>
      </c>
      <c r="L397" s="8">
        <f t="shared" si="117"/>
        <v>0</v>
      </c>
      <c r="M397" s="8">
        <f t="shared" si="118"/>
        <v>0</v>
      </c>
      <c r="N397" s="8">
        <f t="shared" si="119"/>
        <v>0</v>
      </c>
      <c r="O397" s="8">
        <f t="shared" si="120"/>
        <v>0</v>
      </c>
      <c r="P397" s="8">
        <f t="shared" si="121"/>
        <v>0</v>
      </c>
      <c r="Q397" s="8">
        <f t="shared" si="122"/>
        <v>0</v>
      </c>
      <c r="R397" s="8">
        <f t="shared" si="123"/>
        <v>1</v>
      </c>
      <c r="S397" s="8">
        <f t="shared" si="124"/>
        <v>0</v>
      </c>
      <c r="T397" s="8">
        <f t="shared" si="125"/>
        <v>0</v>
      </c>
      <c r="W397" s="7">
        <v>336415</v>
      </c>
      <c r="X397" s="7" t="s">
        <v>473</v>
      </c>
      <c r="Y397" s="364">
        <v>0</v>
      </c>
      <c r="Z397" s="364">
        <v>0</v>
      </c>
      <c r="AA397" s="364">
        <v>0</v>
      </c>
      <c r="AB397" s="364">
        <v>0</v>
      </c>
      <c r="AC397" s="364">
        <v>0</v>
      </c>
      <c r="AD397" s="364">
        <v>0</v>
      </c>
      <c r="AE397" s="364">
        <v>0</v>
      </c>
      <c r="AF397" s="364">
        <v>0</v>
      </c>
      <c r="AG397" s="364">
        <v>0</v>
      </c>
      <c r="AH397" s="364">
        <v>0</v>
      </c>
      <c r="AI397" s="364">
        <v>0</v>
      </c>
      <c r="AJ397" s="364">
        <v>0</v>
      </c>
      <c r="AK397" s="364">
        <v>0</v>
      </c>
      <c r="AL397" s="364">
        <v>0</v>
      </c>
      <c r="AM397" s="364">
        <v>0</v>
      </c>
      <c r="AN397" s="364">
        <v>1</v>
      </c>
      <c r="AO397" s="364">
        <v>0</v>
      </c>
      <c r="AP397" s="364">
        <v>0</v>
      </c>
      <c r="AS397" s="7">
        <v>336415</v>
      </c>
      <c r="AT397" s="7" t="s">
        <v>473</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1</v>
      </c>
      <c r="BK397" s="8">
        <v>0</v>
      </c>
      <c r="BL397" s="8">
        <v>0</v>
      </c>
    </row>
    <row r="398" spans="1:64" x14ac:dyDescent="0.25">
      <c r="A398" s="7">
        <v>336419</v>
      </c>
      <c r="B398" s="7" t="s">
        <v>474</v>
      </c>
      <c r="C398" s="8">
        <f t="shared" si="108"/>
        <v>4.3645161290322585E-3</v>
      </c>
      <c r="D398" s="8">
        <f t="shared" si="109"/>
        <v>1.4887096774193547E-3</v>
      </c>
      <c r="E398" s="8">
        <f t="shared" si="110"/>
        <v>4.3725806451612908E-3</v>
      </c>
      <c r="F398" s="8">
        <f t="shared" si="111"/>
        <v>8.0709677419354836E-3</v>
      </c>
      <c r="G398" s="8">
        <f t="shared" si="112"/>
        <v>4.0870967741935488E-3</v>
      </c>
      <c r="H398" s="8">
        <f t="shared" si="113"/>
        <v>1.5353225806451612E-2</v>
      </c>
      <c r="I398" s="8">
        <f t="shared" si="114"/>
        <v>5.7161290322580646E-3</v>
      </c>
      <c r="J398" s="8">
        <f t="shared" si="115"/>
        <v>2.3225806451612901E-3</v>
      </c>
      <c r="K398" s="8">
        <f t="shared" si="116"/>
        <v>7.167741935483871E-3</v>
      </c>
      <c r="L398" s="8">
        <f t="shared" si="117"/>
        <v>7.2758064516129034E-3</v>
      </c>
      <c r="M398" s="8">
        <f t="shared" si="118"/>
        <v>2.9499999999999999E-3</v>
      </c>
      <c r="N398" s="8">
        <f t="shared" si="119"/>
        <v>1.0170967741935485E-2</v>
      </c>
      <c r="O398" s="8">
        <f t="shared" si="120"/>
        <v>4.0612903225806457E-3</v>
      </c>
      <c r="P398" s="8">
        <f t="shared" si="121"/>
        <v>0</v>
      </c>
      <c r="Q398" s="8">
        <f t="shared" si="122"/>
        <v>3.3693548387096774E-3</v>
      </c>
      <c r="R398" s="8">
        <f t="shared" si="123"/>
        <v>1</v>
      </c>
      <c r="S398" s="8">
        <f t="shared" si="124"/>
        <v>4.3640322580645166E-2</v>
      </c>
      <c r="T398" s="8">
        <f t="shared" si="125"/>
        <v>3.1335483870967747E-2</v>
      </c>
      <c r="W398" s="7">
        <v>336419</v>
      </c>
      <c r="X398" s="7" t="s">
        <v>474</v>
      </c>
      <c r="Y398" s="364">
        <v>0</v>
      </c>
      <c r="Z398" s="364">
        <v>0</v>
      </c>
      <c r="AA398" s="364">
        <v>0</v>
      </c>
      <c r="AB398" s="364">
        <v>0</v>
      </c>
      <c r="AC398" s="364">
        <v>0</v>
      </c>
      <c r="AD398" s="364">
        <v>0</v>
      </c>
      <c r="AE398" s="364">
        <v>0</v>
      </c>
      <c r="AF398" s="364">
        <v>0</v>
      </c>
      <c r="AG398" s="364">
        <v>0</v>
      </c>
      <c r="AH398" s="364">
        <v>0</v>
      </c>
      <c r="AI398" s="364">
        <v>0</v>
      </c>
      <c r="AJ398" s="364">
        <v>0</v>
      </c>
      <c r="AK398" s="364">
        <v>0</v>
      </c>
      <c r="AL398" s="364">
        <v>0</v>
      </c>
      <c r="AM398" s="364">
        <v>0</v>
      </c>
      <c r="AN398" s="364">
        <v>1</v>
      </c>
      <c r="AO398" s="364">
        <v>0</v>
      </c>
      <c r="AP398" s="364">
        <v>0</v>
      </c>
      <c r="AS398" s="7">
        <v>336419</v>
      </c>
      <c r="AT398" s="7" t="s">
        <v>474</v>
      </c>
      <c r="AU398" s="8">
        <v>4.3645161290322585E-3</v>
      </c>
      <c r="AV398" s="8">
        <v>1.4887096774193547E-3</v>
      </c>
      <c r="AW398" s="8">
        <v>4.3725806451612908E-3</v>
      </c>
      <c r="AX398" s="8">
        <v>8.0709677419354836E-3</v>
      </c>
      <c r="AY398" s="8">
        <v>4.0870967741935488E-3</v>
      </c>
      <c r="AZ398" s="8">
        <v>1.5353225806451612E-2</v>
      </c>
      <c r="BA398" s="8">
        <v>5.7161290322580646E-3</v>
      </c>
      <c r="BB398" s="8">
        <v>2.3225806451612901E-3</v>
      </c>
      <c r="BC398" s="8">
        <v>7.167741935483871E-3</v>
      </c>
      <c r="BD398" s="8">
        <v>7.2758064516129034E-3</v>
      </c>
      <c r="BE398" s="8">
        <v>2.9499999999999999E-3</v>
      </c>
      <c r="BF398" s="8">
        <v>1.0170967741935485E-2</v>
      </c>
      <c r="BG398" s="8">
        <v>4.0612903225806457E-3</v>
      </c>
      <c r="BH398" s="8">
        <v>0</v>
      </c>
      <c r="BI398" s="8">
        <v>3.3693548387096774E-3</v>
      </c>
      <c r="BJ398" s="8">
        <v>1.010225806451613</v>
      </c>
      <c r="BK398" s="8">
        <v>4.3640322580645166E-2</v>
      </c>
      <c r="BL398" s="8">
        <v>3.1335483870967747E-2</v>
      </c>
    </row>
    <row r="399" spans="1:64" x14ac:dyDescent="0.25">
      <c r="A399" s="7">
        <v>336510</v>
      </c>
      <c r="B399" s="7" t="s">
        <v>475</v>
      </c>
      <c r="C399" s="8">
        <f t="shared" si="108"/>
        <v>6.3429085848148395E-2</v>
      </c>
      <c r="D399" s="8">
        <f t="shared" si="109"/>
        <v>1.7749125674667739E-2</v>
      </c>
      <c r="E399" s="8">
        <f t="shared" si="110"/>
        <v>4.8142486958887093E-2</v>
      </c>
      <c r="F399" s="8">
        <f t="shared" si="111"/>
        <v>0.1207133115592742</v>
      </c>
      <c r="G399" s="8">
        <f t="shared" si="112"/>
        <v>5.2084222323448379E-2</v>
      </c>
      <c r="H399" s="8">
        <f t="shared" si="113"/>
        <v>0.13433050939252419</v>
      </c>
      <c r="I399" s="8">
        <f t="shared" si="114"/>
        <v>0.10643928314409677</v>
      </c>
      <c r="J399" s="8">
        <f t="shared" si="115"/>
        <v>3.6654436370572578E-2</v>
      </c>
      <c r="K399" s="8">
        <f t="shared" si="116"/>
        <v>8.9043025586629035E-2</v>
      </c>
      <c r="L399" s="8">
        <f t="shared" si="117"/>
        <v>0.10175313063166129</v>
      </c>
      <c r="M399" s="8">
        <f t="shared" si="118"/>
        <v>3.1288146630409679E-2</v>
      </c>
      <c r="N399" s="8">
        <f t="shared" si="119"/>
        <v>0.11737736763093548</v>
      </c>
      <c r="O399" s="8">
        <f t="shared" si="120"/>
        <v>9.0776227328919351E-2</v>
      </c>
      <c r="P399" s="8">
        <f t="shared" si="121"/>
        <v>5.0516272128666128E-7</v>
      </c>
      <c r="Q399" s="8">
        <f t="shared" si="122"/>
        <v>4.7574947038145174E-2</v>
      </c>
      <c r="R399" s="8">
        <f t="shared" si="123"/>
        <v>1</v>
      </c>
      <c r="S399" s="8">
        <f t="shared" si="124"/>
        <v>0.64583933359822576</v>
      </c>
      <c r="T399" s="8">
        <f t="shared" si="125"/>
        <v>0.57084480961725803</v>
      </c>
      <c r="W399" s="7">
        <v>336510</v>
      </c>
      <c r="X399" s="7" t="s">
        <v>475</v>
      </c>
      <c r="Y399" s="364">
        <v>0</v>
      </c>
      <c r="Z399" s="364">
        <v>0</v>
      </c>
      <c r="AA399" s="364">
        <v>0</v>
      </c>
      <c r="AB399" s="364">
        <v>0</v>
      </c>
      <c r="AC399" s="364">
        <v>0</v>
      </c>
      <c r="AD399" s="364">
        <v>0</v>
      </c>
      <c r="AE399" s="364">
        <v>0</v>
      </c>
      <c r="AF399" s="364">
        <v>0</v>
      </c>
      <c r="AG399" s="364">
        <v>0</v>
      </c>
      <c r="AH399" s="364">
        <v>0</v>
      </c>
      <c r="AI399" s="364">
        <v>0</v>
      </c>
      <c r="AJ399" s="364">
        <v>0</v>
      </c>
      <c r="AK399" s="364">
        <v>0</v>
      </c>
      <c r="AL399" s="364">
        <v>0</v>
      </c>
      <c r="AM399" s="364">
        <v>0</v>
      </c>
      <c r="AN399" s="364">
        <v>1</v>
      </c>
      <c r="AO399" s="364">
        <v>0</v>
      </c>
      <c r="AP399" s="364">
        <v>0</v>
      </c>
      <c r="AS399" s="7">
        <v>336510</v>
      </c>
      <c r="AT399" s="7" t="s">
        <v>475</v>
      </c>
      <c r="AU399" s="8">
        <v>6.3429085848148395E-2</v>
      </c>
      <c r="AV399" s="8">
        <v>1.7749125674667739E-2</v>
      </c>
      <c r="AW399" s="8">
        <v>4.8142486958887093E-2</v>
      </c>
      <c r="AX399" s="8">
        <v>0.1207133115592742</v>
      </c>
      <c r="AY399" s="8">
        <v>5.2084222323448379E-2</v>
      </c>
      <c r="AZ399" s="8">
        <v>0.13433050939252419</v>
      </c>
      <c r="BA399" s="8">
        <v>0.10643928314409677</v>
      </c>
      <c r="BB399" s="8">
        <v>3.6654436370572578E-2</v>
      </c>
      <c r="BC399" s="8">
        <v>8.9043025586629035E-2</v>
      </c>
      <c r="BD399" s="8">
        <v>0.10175313063166129</v>
      </c>
      <c r="BE399" s="8">
        <v>3.1288146630409679E-2</v>
      </c>
      <c r="BF399" s="8">
        <v>0.11737736763093548</v>
      </c>
      <c r="BG399" s="8">
        <v>9.0776227328919351E-2</v>
      </c>
      <c r="BH399" s="8">
        <v>5.0516272128666128E-7</v>
      </c>
      <c r="BI399" s="8">
        <v>4.7574947038145174E-2</v>
      </c>
      <c r="BJ399" s="8">
        <v>1.1293190855782258</v>
      </c>
      <c r="BK399" s="8">
        <v>0.64583933359822576</v>
      </c>
      <c r="BL399" s="8">
        <v>0.57084480961725803</v>
      </c>
    </row>
    <row r="400" spans="1:64" x14ac:dyDescent="0.25">
      <c r="A400" s="7">
        <v>336611</v>
      </c>
      <c r="B400" s="7" t="s">
        <v>476</v>
      </c>
      <c r="C400" s="8">
        <f t="shared" si="108"/>
        <v>6.1559440296079064E-2</v>
      </c>
      <c r="D400" s="8">
        <f t="shared" si="109"/>
        <v>1.443478216918548E-2</v>
      </c>
      <c r="E400" s="8">
        <f t="shared" si="110"/>
        <v>8.2973670964459664E-2</v>
      </c>
      <c r="F400" s="8">
        <f t="shared" si="111"/>
        <v>6.923524603471147E-2</v>
      </c>
      <c r="G400" s="8">
        <f t="shared" si="112"/>
        <v>1.815606219382742E-2</v>
      </c>
      <c r="H400" s="8">
        <f t="shared" si="113"/>
        <v>8.6882815442745148E-2</v>
      </c>
      <c r="I400" s="8">
        <f t="shared" si="114"/>
        <v>6.2431027556041942E-2</v>
      </c>
      <c r="J400" s="8">
        <f t="shared" si="115"/>
        <v>1.5166930607943545E-2</v>
      </c>
      <c r="K400" s="8">
        <f t="shared" si="116"/>
        <v>7.2054533307120958E-2</v>
      </c>
      <c r="L400" s="8">
        <f t="shared" si="117"/>
        <v>7.9375628392572575E-2</v>
      </c>
      <c r="M400" s="8">
        <f t="shared" si="118"/>
        <v>1.7960118374135484E-2</v>
      </c>
      <c r="N400" s="8">
        <f t="shared" si="119"/>
        <v>0.1122004786955484</v>
      </c>
      <c r="O400" s="8">
        <f t="shared" si="120"/>
        <v>0.19067275604580652</v>
      </c>
      <c r="P400" s="8">
        <f t="shared" si="121"/>
        <v>4.932873361569999E-6</v>
      </c>
      <c r="Q400" s="8">
        <f t="shared" si="122"/>
        <v>0.14911201060503229</v>
      </c>
      <c r="R400" s="8">
        <f t="shared" si="123"/>
        <v>1</v>
      </c>
      <c r="S400" s="8">
        <f t="shared" si="124"/>
        <v>0.59362734947790319</v>
      </c>
      <c r="T400" s="8">
        <f t="shared" si="125"/>
        <v>0.56900733018032268</v>
      </c>
      <c r="W400" s="7">
        <v>336611</v>
      </c>
      <c r="X400" s="7" t="s">
        <v>476</v>
      </c>
      <c r="Y400" s="364">
        <v>0</v>
      </c>
      <c r="Z400" s="364">
        <v>0</v>
      </c>
      <c r="AA400" s="364">
        <v>0</v>
      </c>
      <c r="AB400" s="364">
        <v>0</v>
      </c>
      <c r="AC400" s="364">
        <v>0</v>
      </c>
      <c r="AD400" s="364">
        <v>0</v>
      </c>
      <c r="AE400" s="364">
        <v>0</v>
      </c>
      <c r="AF400" s="364">
        <v>0</v>
      </c>
      <c r="AG400" s="364">
        <v>0</v>
      </c>
      <c r="AH400" s="364">
        <v>0</v>
      </c>
      <c r="AI400" s="364">
        <v>0</v>
      </c>
      <c r="AJ400" s="364">
        <v>0</v>
      </c>
      <c r="AK400" s="364">
        <v>0</v>
      </c>
      <c r="AL400" s="364">
        <v>0</v>
      </c>
      <c r="AM400" s="364">
        <v>0</v>
      </c>
      <c r="AN400" s="364">
        <v>1</v>
      </c>
      <c r="AO400" s="364">
        <v>0</v>
      </c>
      <c r="AP400" s="364">
        <v>0</v>
      </c>
      <c r="AS400" s="7">
        <v>336611</v>
      </c>
      <c r="AT400" s="7" t="s">
        <v>476</v>
      </c>
      <c r="AU400" s="8">
        <v>6.1559440296079064E-2</v>
      </c>
      <c r="AV400" s="8">
        <v>1.443478216918548E-2</v>
      </c>
      <c r="AW400" s="8">
        <v>8.2973670964459664E-2</v>
      </c>
      <c r="AX400" s="8">
        <v>6.923524603471147E-2</v>
      </c>
      <c r="AY400" s="8">
        <v>1.815606219382742E-2</v>
      </c>
      <c r="AZ400" s="8">
        <v>8.6882815442745148E-2</v>
      </c>
      <c r="BA400" s="8">
        <v>6.2431027556041942E-2</v>
      </c>
      <c r="BB400" s="8">
        <v>1.5166930607943545E-2</v>
      </c>
      <c r="BC400" s="8">
        <v>7.2054533307120958E-2</v>
      </c>
      <c r="BD400" s="8">
        <v>7.9375628392572575E-2</v>
      </c>
      <c r="BE400" s="8">
        <v>1.7960118374135484E-2</v>
      </c>
      <c r="BF400" s="8">
        <v>0.1122004786955484</v>
      </c>
      <c r="BG400" s="8">
        <v>0.19067275604580652</v>
      </c>
      <c r="BH400" s="8">
        <v>4.932873361569999E-6</v>
      </c>
      <c r="BI400" s="8">
        <v>0.14911201060503229</v>
      </c>
      <c r="BJ400" s="8">
        <v>1.1589695063325807</v>
      </c>
      <c r="BK400" s="8">
        <v>0.59362734947790319</v>
      </c>
      <c r="BL400" s="8">
        <v>0.56900733018032268</v>
      </c>
    </row>
    <row r="401" spans="1:64" x14ac:dyDescent="0.25">
      <c r="A401" s="7">
        <v>336612</v>
      </c>
      <c r="B401" s="7" t="s">
        <v>477</v>
      </c>
      <c r="C401" s="8">
        <f t="shared" si="108"/>
        <v>6.9638692240300004E-2</v>
      </c>
      <c r="D401" s="8">
        <f t="shared" si="109"/>
        <v>9.4647102070399992E-3</v>
      </c>
      <c r="E401" s="8">
        <f t="shared" si="110"/>
        <v>4.3798830142999998E-2</v>
      </c>
      <c r="F401" s="8">
        <f t="shared" si="111"/>
        <v>2.5323090509600001E-2</v>
      </c>
      <c r="G401" s="8">
        <f t="shared" si="112"/>
        <v>4.9851748827699997E-3</v>
      </c>
      <c r="H401" s="8">
        <f t="shared" si="113"/>
        <v>1.7358133948299999E-2</v>
      </c>
      <c r="I401" s="8">
        <f t="shared" si="114"/>
        <v>8.6380216332199999E-2</v>
      </c>
      <c r="J401" s="8">
        <f t="shared" si="115"/>
        <v>1.29849893432E-2</v>
      </c>
      <c r="K401" s="8">
        <f t="shared" si="116"/>
        <v>4.2012882327999997E-2</v>
      </c>
      <c r="L401" s="8">
        <f t="shared" si="117"/>
        <v>0.12226023393300001</v>
      </c>
      <c r="M401" s="8">
        <f t="shared" si="118"/>
        <v>1.6321369681400001E-2</v>
      </c>
      <c r="N401" s="8">
        <f t="shared" si="119"/>
        <v>9.6415851652499995E-2</v>
      </c>
      <c r="O401" s="8">
        <f t="shared" si="120"/>
        <v>0.30190372799199999</v>
      </c>
      <c r="P401" s="8">
        <f t="shared" si="121"/>
        <v>1.37728029225E-5</v>
      </c>
      <c r="Q401" s="8">
        <f t="shared" si="122"/>
        <v>0.23326791434499999</v>
      </c>
      <c r="R401" s="8">
        <f t="shared" si="123"/>
        <v>1.12290223259</v>
      </c>
      <c r="S401" s="8">
        <f t="shared" si="124"/>
        <v>1.0476663993399999</v>
      </c>
      <c r="T401" s="8">
        <f t="shared" si="125"/>
        <v>1.141378088</v>
      </c>
      <c r="W401" s="7">
        <v>336612</v>
      </c>
      <c r="X401" s="7" t="s">
        <v>477</v>
      </c>
      <c r="Y401" s="364">
        <v>6.9638692240300004E-2</v>
      </c>
      <c r="Z401" s="364">
        <v>9.4647102070399992E-3</v>
      </c>
      <c r="AA401" s="364">
        <v>4.3798830142999998E-2</v>
      </c>
      <c r="AB401" s="364">
        <v>2.5323090509600001E-2</v>
      </c>
      <c r="AC401" s="364">
        <v>4.9851748827699997E-3</v>
      </c>
      <c r="AD401" s="364">
        <v>1.7358133948299999E-2</v>
      </c>
      <c r="AE401" s="364">
        <v>8.6380216332199999E-2</v>
      </c>
      <c r="AF401" s="364">
        <v>1.29849893432E-2</v>
      </c>
      <c r="AG401" s="364">
        <v>4.2012882327999997E-2</v>
      </c>
      <c r="AH401" s="364">
        <v>0.12226023393300001</v>
      </c>
      <c r="AI401" s="364">
        <v>1.6321369681400001E-2</v>
      </c>
      <c r="AJ401" s="364">
        <v>9.6415851652499995E-2</v>
      </c>
      <c r="AK401" s="364">
        <v>0.30190372799199999</v>
      </c>
      <c r="AL401" s="364">
        <v>1.37728029225E-5</v>
      </c>
      <c r="AM401" s="364">
        <v>0.23326791434499999</v>
      </c>
      <c r="AN401" s="364">
        <v>1.12290223259</v>
      </c>
      <c r="AO401" s="364">
        <v>1.0476663993399999</v>
      </c>
      <c r="AP401" s="364">
        <v>1.141378088</v>
      </c>
      <c r="AS401" s="7">
        <v>336612</v>
      </c>
      <c r="AT401" s="7" t="s">
        <v>477</v>
      </c>
      <c r="AU401" s="8">
        <v>9.5356022173385471E-2</v>
      </c>
      <c r="AV401" s="8">
        <v>2.2184499045930648E-2</v>
      </c>
      <c r="AW401" s="8">
        <v>9.6609544939982264E-2</v>
      </c>
      <c r="AX401" s="8">
        <v>5.8953026830220794E-2</v>
      </c>
      <c r="AY401" s="8">
        <v>1.9405458875151296E-2</v>
      </c>
      <c r="AZ401" s="8">
        <v>7.7639485773220787E-2</v>
      </c>
      <c r="BA401" s="8">
        <v>0.11809517745010967</v>
      </c>
      <c r="BB401" s="8">
        <v>3.413525732966468E-2</v>
      </c>
      <c r="BC401" s="8">
        <v>0.12509898117628707</v>
      </c>
      <c r="BD401" s="8">
        <v>0.16859263432959193</v>
      </c>
      <c r="BE401" s="8">
        <v>4.0362872771674198E-2</v>
      </c>
      <c r="BF401" s="8">
        <v>0.19578469275152419</v>
      </c>
      <c r="BG401" s="8">
        <v>0.25320945805806466</v>
      </c>
      <c r="BH401" s="8">
        <v>8.4691259661020898E-6</v>
      </c>
      <c r="BI401" s="8">
        <v>0.19564509221370954</v>
      </c>
      <c r="BJ401" s="8">
        <v>1.214151679062258</v>
      </c>
      <c r="BK401" s="8">
        <v>0.9947076488980644</v>
      </c>
      <c r="BL401" s="8">
        <v>1.1160390933756454</v>
      </c>
    </row>
    <row r="402" spans="1:64" x14ac:dyDescent="0.25">
      <c r="A402" s="7">
        <v>336991</v>
      </c>
      <c r="B402" s="7" t="s">
        <v>478</v>
      </c>
      <c r="C402" s="8">
        <f t="shared" si="108"/>
        <v>6.3301599747000004E-2</v>
      </c>
      <c r="D402" s="8">
        <f t="shared" si="109"/>
        <v>7.8635554483799993E-3</v>
      </c>
      <c r="E402" s="8">
        <f t="shared" si="110"/>
        <v>9.5027795221700004E-2</v>
      </c>
      <c r="F402" s="8">
        <f t="shared" si="111"/>
        <v>5.1823177004300003E-2</v>
      </c>
      <c r="G402" s="8">
        <f t="shared" si="112"/>
        <v>8.0950241885799998E-3</v>
      </c>
      <c r="H402" s="8">
        <f t="shared" si="113"/>
        <v>3.3120586363399998E-2</v>
      </c>
      <c r="I402" s="8">
        <f t="shared" si="114"/>
        <v>0.119522901727</v>
      </c>
      <c r="J402" s="8">
        <f t="shared" si="115"/>
        <v>1.69335454558E-2</v>
      </c>
      <c r="K402" s="8">
        <f t="shared" si="116"/>
        <v>6.6338856951699998E-2</v>
      </c>
      <c r="L402" s="8">
        <f t="shared" si="117"/>
        <v>7.8320489763699999E-2</v>
      </c>
      <c r="M402" s="8">
        <f t="shared" si="118"/>
        <v>9.6798794798899999E-3</v>
      </c>
      <c r="N402" s="8">
        <f t="shared" si="119"/>
        <v>0.17116134615199999</v>
      </c>
      <c r="O402" s="8">
        <f t="shared" si="120"/>
        <v>0.433429842402</v>
      </c>
      <c r="P402" s="8">
        <f t="shared" si="121"/>
        <v>6.9418436570900003E-6</v>
      </c>
      <c r="Q402" s="8">
        <f t="shared" si="122"/>
        <v>0.14846744826200001</v>
      </c>
      <c r="R402" s="8">
        <f t="shared" si="123"/>
        <v>1.1661929504199999</v>
      </c>
      <c r="S402" s="8">
        <f t="shared" si="124"/>
        <v>1.0930387875600001</v>
      </c>
      <c r="T402" s="8">
        <f t="shared" si="125"/>
        <v>1.2027953041299999</v>
      </c>
      <c r="W402" s="7">
        <v>336991</v>
      </c>
      <c r="X402" s="7" t="s">
        <v>478</v>
      </c>
      <c r="Y402" s="364">
        <v>6.3301599747000004E-2</v>
      </c>
      <c r="Z402" s="364">
        <v>7.8635554483799993E-3</v>
      </c>
      <c r="AA402" s="364">
        <v>9.5027795221700004E-2</v>
      </c>
      <c r="AB402" s="364">
        <v>5.1823177004300003E-2</v>
      </c>
      <c r="AC402" s="364">
        <v>8.0950241885799998E-3</v>
      </c>
      <c r="AD402" s="364">
        <v>3.3120586363399998E-2</v>
      </c>
      <c r="AE402" s="364">
        <v>0.119522901727</v>
      </c>
      <c r="AF402" s="364">
        <v>1.69335454558E-2</v>
      </c>
      <c r="AG402" s="364">
        <v>6.6338856951699998E-2</v>
      </c>
      <c r="AH402" s="364">
        <v>7.8320489763699999E-2</v>
      </c>
      <c r="AI402" s="364">
        <v>9.6798794798899999E-3</v>
      </c>
      <c r="AJ402" s="364">
        <v>0.17116134615199999</v>
      </c>
      <c r="AK402" s="364">
        <v>0.433429842402</v>
      </c>
      <c r="AL402" s="364">
        <v>6.9418436570900003E-6</v>
      </c>
      <c r="AM402" s="364">
        <v>0.14846744826200001</v>
      </c>
      <c r="AN402" s="364">
        <v>1.1661929504199999</v>
      </c>
      <c r="AO402" s="364">
        <v>1.0930387875600001</v>
      </c>
      <c r="AP402" s="364">
        <v>1.2027953041299999</v>
      </c>
      <c r="AS402" s="7">
        <v>336991</v>
      </c>
      <c r="AT402" s="7" t="s">
        <v>478</v>
      </c>
      <c r="AU402" s="8">
        <v>6.9396861862517728E-2</v>
      </c>
      <c r="AV402" s="8">
        <v>1.3849849424096778E-2</v>
      </c>
      <c r="AW402" s="8">
        <v>0.12339035227495325</v>
      </c>
      <c r="AX402" s="8">
        <v>0.10326313402250807</v>
      </c>
      <c r="AY402" s="8">
        <v>3.1460487209262575E-2</v>
      </c>
      <c r="AZ402" s="8">
        <v>0.14612320522934191</v>
      </c>
      <c r="BA402" s="8">
        <v>0.13863526655381292</v>
      </c>
      <c r="BB402" s="8">
        <v>3.2926858378393549E-2</v>
      </c>
      <c r="BC402" s="8">
        <v>0.16912996180511614</v>
      </c>
      <c r="BD402" s="8">
        <v>8.7566759411508086E-2</v>
      </c>
      <c r="BE402" s="8">
        <v>1.7682928427063066E-2</v>
      </c>
      <c r="BF402" s="8">
        <v>0.19875678480029027</v>
      </c>
      <c r="BG402" s="8">
        <v>0.30759440936909643</v>
      </c>
      <c r="BH402" s="8">
        <v>2.7098708290774197E-6</v>
      </c>
      <c r="BI402" s="8">
        <v>0.10536504559683875</v>
      </c>
      <c r="BJ402" s="8">
        <v>1.2066386764648387</v>
      </c>
      <c r="BK402" s="8">
        <v>0.99052585871951615</v>
      </c>
      <c r="BL402" s="8">
        <v>1.0503711189953224</v>
      </c>
    </row>
    <row r="403" spans="1:64" x14ac:dyDescent="0.25">
      <c r="A403" s="7">
        <v>336992</v>
      </c>
      <c r="B403" s="7" t="s">
        <v>479</v>
      </c>
      <c r="C403" s="8">
        <f t="shared" si="108"/>
        <v>0</v>
      </c>
      <c r="D403" s="8">
        <f t="shared" si="109"/>
        <v>0</v>
      </c>
      <c r="E403" s="8">
        <f t="shared" si="110"/>
        <v>0</v>
      </c>
      <c r="F403" s="8">
        <f t="shared" si="111"/>
        <v>0</v>
      </c>
      <c r="G403" s="8">
        <f t="shared" si="112"/>
        <v>0</v>
      </c>
      <c r="H403" s="8">
        <f t="shared" si="113"/>
        <v>0</v>
      </c>
      <c r="I403" s="8">
        <f t="shared" si="114"/>
        <v>0</v>
      </c>
      <c r="J403" s="8">
        <f t="shared" si="115"/>
        <v>0</v>
      </c>
      <c r="K403" s="8">
        <f t="shared" si="116"/>
        <v>0</v>
      </c>
      <c r="L403" s="8">
        <f t="shared" si="117"/>
        <v>0</v>
      </c>
      <c r="M403" s="8">
        <f t="shared" si="118"/>
        <v>0</v>
      </c>
      <c r="N403" s="8">
        <f t="shared" si="119"/>
        <v>0</v>
      </c>
      <c r="O403" s="8">
        <f t="shared" si="120"/>
        <v>0</v>
      </c>
      <c r="P403" s="8">
        <f t="shared" si="121"/>
        <v>0</v>
      </c>
      <c r="Q403" s="8">
        <f t="shared" si="122"/>
        <v>0</v>
      </c>
      <c r="R403" s="8">
        <f t="shared" si="123"/>
        <v>1</v>
      </c>
      <c r="S403" s="8">
        <f t="shared" si="124"/>
        <v>0</v>
      </c>
      <c r="T403" s="8">
        <f t="shared" si="125"/>
        <v>0</v>
      </c>
      <c r="W403" s="7">
        <v>336992</v>
      </c>
      <c r="X403" s="7" t="s">
        <v>479</v>
      </c>
      <c r="Y403" s="364">
        <v>0</v>
      </c>
      <c r="Z403" s="364">
        <v>0</v>
      </c>
      <c r="AA403" s="364">
        <v>0</v>
      </c>
      <c r="AB403" s="364">
        <v>0</v>
      </c>
      <c r="AC403" s="364">
        <v>0</v>
      </c>
      <c r="AD403" s="364">
        <v>0</v>
      </c>
      <c r="AE403" s="364">
        <v>0</v>
      </c>
      <c r="AF403" s="364">
        <v>0</v>
      </c>
      <c r="AG403" s="364">
        <v>0</v>
      </c>
      <c r="AH403" s="364">
        <v>0</v>
      </c>
      <c r="AI403" s="364">
        <v>0</v>
      </c>
      <c r="AJ403" s="364">
        <v>0</v>
      </c>
      <c r="AK403" s="364">
        <v>0</v>
      </c>
      <c r="AL403" s="364">
        <v>0</v>
      </c>
      <c r="AM403" s="364">
        <v>0</v>
      </c>
      <c r="AN403" s="364">
        <v>1</v>
      </c>
      <c r="AO403" s="364">
        <v>0</v>
      </c>
      <c r="AP403" s="364">
        <v>0</v>
      </c>
      <c r="AS403" s="7">
        <v>336992</v>
      </c>
      <c r="AT403" s="7" t="s">
        <v>479</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1</v>
      </c>
      <c r="BK403" s="8">
        <v>0</v>
      </c>
      <c r="BL403" s="8">
        <v>0</v>
      </c>
    </row>
    <row r="404" spans="1:64" x14ac:dyDescent="0.25">
      <c r="A404" s="7">
        <v>336999</v>
      </c>
      <c r="B404" s="7" t="s">
        <v>480</v>
      </c>
      <c r="C404" s="8">
        <f t="shared" si="108"/>
        <v>3.4286620054880645E-2</v>
      </c>
      <c r="D404" s="8">
        <f t="shared" si="109"/>
        <v>8.8239724794285501E-3</v>
      </c>
      <c r="E404" s="8">
        <f t="shared" si="110"/>
        <v>5.0626778420161285E-2</v>
      </c>
      <c r="F404" s="8">
        <f t="shared" si="111"/>
        <v>8.2194175944096767E-2</v>
      </c>
      <c r="G404" s="8">
        <f t="shared" si="112"/>
        <v>3.4986987415148378E-2</v>
      </c>
      <c r="H404" s="8">
        <f t="shared" si="113"/>
        <v>0.1293162916034355</v>
      </c>
      <c r="I404" s="8">
        <f t="shared" si="114"/>
        <v>6.8808931795312903E-2</v>
      </c>
      <c r="J404" s="8">
        <f t="shared" si="115"/>
        <v>2.3467084673870965E-2</v>
      </c>
      <c r="K404" s="8">
        <f t="shared" si="116"/>
        <v>9.4074873234869363E-2</v>
      </c>
      <c r="L404" s="8">
        <f t="shared" si="117"/>
        <v>5.3006183421953228E-2</v>
      </c>
      <c r="M404" s="8">
        <f t="shared" si="118"/>
        <v>1.5135509664598385E-2</v>
      </c>
      <c r="N404" s="8">
        <f t="shared" si="119"/>
        <v>0.10422832188299999</v>
      </c>
      <c r="O404" s="8">
        <f t="shared" si="120"/>
        <v>0.10306529652798389</v>
      </c>
      <c r="P404" s="8">
        <f t="shared" si="121"/>
        <v>8.4835396649945148E-7</v>
      </c>
      <c r="Q404" s="8">
        <f t="shared" si="122"/>
        <v>4.3324747865451631E-2</v>
      </c>
      <c r="R404" s="8">
        <f t="shared" si="123"/>
        <v>1</v>
      </c>
      <c r="S404" s="8">
        <f t="shared" si="124"/>
        <v>0.56907810012403226</v>
      </c>
      <c r="T404" s="8">
        <f t="shared" si="125"/>
        <v>0.50892992196209674</v>
      </c>
      <c r="W404" s="7">
        <v>336999</v>
      </c>
      <c r="X404" s="7" t="s">
        <v>480</v>
      </c>
      <c r="Y404" s="364">
        <v>0</v>
      </c>
      <c r="Z404" s="364">
        <v>0</v>
      </c>
      <c r="AA404" s="364">
        <v>0</v>
      </c>
      <c r="AB404" s="364">
        <v>0</v>
      </c>
      <c r="AC404" s="364">
        <v>0</v>
      </c>
      <c r="AD404" s="364">
        <v>0</v>
      </c>
      <c r="AE404" s="364">
        <v>0</v>
      </c>
      <c r="AF404" s="364">
        <v>0</v>
      </c>
      <c r="AG404" s="364">
        <v>0</v>
      </c>
      <c r="AH404" s="364">
        <v>0</v>
      </c>
      <c r="AI404" s="364">
        <v>0</v>
      </c>
      <c r="AJ404" s="364">
        <v>0</v>
      </c>
      <c r="AK404" s="364">
        <v>0</v>
      </c>
      <c r="AL404" s="364">
        <v>0</v>
      </c>
      <c r="AM404" s="364">
        <v>0</v>
      </c>
      <c r="AN404" s="364">
        <v>1</v>
      </c>
      <c r="AO404" s="364">
        <v>0</v>
      </c>
      <c r="AP404" s="364">
        <v>0</v>
      </c>
      <c r="AS404" s="7">
        <v>336999</v>
      </c>
      <c r="AT404" s="7" t="s">
        <v>480</v>
      </c>
      <c r="AU404" s="8">
        <v>3.4286620054880645E-2</v>
      </c>
      <c r="AV404" s="8">
        <v>8.8239724794285501E-3</v>
      </c>
      <c r="AW404" s="8">
        <v>5.0626778420161285E-2</v>
      </c>
      <c r="AX404" s="8">
        <v>8.2194175944096767E-2</v>
      </c>
      <c r="AY404" s="8">
        <v>3.4986987415148378E-2</v>
      </c>
      <c r="AZ404" s="8">
        <v>0.1293162916034355</v>
      </c>
      <c r="BA404" s="8">
        <v>6.8808931795312903E-2</v>
      </c>
      <c r="BB404" s="8">
        <v>2.3467084673870965E-2</v>
      </c>
      <c r="BC404" s="8">
        <v>9.4074873234869363E-2</v>
      </c>
      <c r="BD404" s="8">
        <v>5.3006183421953228E-2</v>
      </c>
      <c r="BE404" s="8">
        <v>1.5135509664598385E-2</v>
      </c>
      <c r="BF404" s="8">
        <v>0.10422832188299999</v>
      </c>
      <c r="BG404" s="8">
        <v>0.10306529652798389</v>
      </c>
      <c r="BH404" s="8">
        <v>8.4835396649945148E-7</v>
      </c>
      <c r="BI404" s="8">
        <v>4.3324747865451631E-2</v>
      </c>
      <c r="BJ404" s="8">
        <v>1.0937373709545157</v>
      </c>
      <c r="BK404" s="8">
        <v>0.56907810012403226</v>
      </c>
      <c r="BL404" s="8">
        <v>0.50892992196209674</v>
      </c>
    </row>
    <row r="405" spans="1:64" x14ac:dyDescent="0.25">
      <c r="A405" s="7">
        <v>337110</v>
      </c>
      <c r="B405" s="7" t="s">
        <v>481</v>
      </c>
      <c r="C405" s="8">
        <f t="shared" si="108"/>
        <v>0.121718809309</v>
      </c>
      <c r="D405" s="8">
        <f t="shared" si="109"/>
        <v>2.5838180115600001E-2</v>
      </c>
      <c r="E405" s="8">
        <f t="shared" si="110"/>
        <v>5.6620376654700003E-2</v>
      </c>
      <c r="F405" s="8">
        <f t="shared" si="111"/>
        <v>5.15388073579E-2</v>
      </c>
      <c r="G405" s="8">
        <f t="shared" si="112"/>
        <v>1.49586185291E-2</v>
      </c>
      <c r="H405" s="8">
        <f t="shared" si="113"/>
        <v>3.81066819733E-2</v>
      </c>
      <c r="I405" s="8">
        <f t="shared" si="114"/>
        <v>6.5101417313200002E-2</v>
      </c>
      <c r="J405" s="8">
        <f t="shared" si="115"/>
        <v>1.6176628084599999E-2</v>
      </c>
      <c r="K405" s="8">
        <f t="shared" si="116"/>
        <v>3.5194764913399998E-2</v>
      </c>
      <c r="L405" s="8">
        <f t="shared" si="117"/>
        <v>0.109524531777</v>
      </c>
      <c r="M405" s="8">
        <f t="shared" si="118"/>
        <v>2.4860226995500001E-2</v>
      </c>
      <c r="N405" s="8">
        <f t="shared" si="119"/>
        <v>7.3466022527400004E-2</v>
      </c>
      <c r="O405" s="8">
        <f t="shared" si="120"/>
        <v>0.47603450754299997</v>
      </c>
      <c r="P405" s="8">
        <f t="shared" si="121"/>
        <v>1.04801917718E-5</v>
      </c>
      <c r="Q405" s="8">
        <f t="shared" si="122"/>
        <v>0.44727722080299998</v>
      </c>
      <c r="R405" s="8">
        <f t="shared" si="123"/>
        <v>1.2041773660799999</v>
      </c>
      <c r="S405" s="8">
        <f t="shared" si="124"/>
        <v>1.10460410786</v>
      </c>
      <c r="T405" s="8">
        <f t="shared" si="125"/>
        <v>1.1164728103099999</v>
      </c>
      <c r="W405" s="7">
        <v>337110</v>
      </c>
      <c r="X405" s="7" t="s">
        <v>481</v>
      </c>
      <c r="Y405" s="364">
        <v>0.121718809309</v>
      </c>
      <c r="Z405" s="364">
        <v>2.5838180115600001E-2</v>
      </c>
      <c r="AA405" s="364">
        <v>5.6620376654700003E-2</v>
      </c>
      <c r="AB405" s="364">
        <v>5.15388073579E-2</v>
      </c>
      <c r="AC405" s="364">
        <v>1.49586185291E-2</v>
      </c>
      <c r="AD405" s="364">
        <v>3.81066819733E-2</v>
      </c>
      <c r="AE405" s="364">
        <v>6.5101417313200002E-2</v>
      </c>
      <c r="AF405" s="364">
        <v>1.6176628084599999E-2</v>
      </c>
      <c r="AG405" s="364">
        <v>3.5194764913399998E-2</v>
      </c>
      <c r="AH405" s="364">
        <v>0.109524531777</v>
      </c>
      <c r="AI405" s="364">
        <v>2.4860226995500001E-2</v>
      </c>
      <c r="AJ405" s="364">
        <v>7.3466022527400004E-2</v>
      </c>
      <c r="AK405" s="364">
        <v>0.47603450754299997</v>
      </c>
      <c r="AL405" s="364">
        <v>1.04801917718E-5</v>
      </c>
      <c r="AM405" s="364">
        <v>0.44727722080299998</v>
      </c>
      <c r="AN405" s="364">
        <v>1.2041773660799999</v>
      </c>
      <c r="AO405" s="364">
        <v>1.10460410786</v>
      </c>
      <c r="AP405" s="364">
        <v>1.1164728103099999</v>
      </c>
      <c r="AS405" s="7">
        <v>337110</v>
      </c>
      <c r="AT405" s="7" t="s">
        <v>481</v>
      </c>
      <c r="AU405" s="8">
        <v>0.11986016883445645</v>
      </c>
      <c r="AV405" s="8">
        <v>2.948104862197904E-2</v>
      </c>
      <c r="AW405" s="8">
        <v>0.14188176896177901</v>
      </c>
      <c r="AX405" s="8">
        <v>6.6740070845653227E-2</v>
      </c>
      <c r="AY405" s="8">
        <v>2.2740274436799674E-2</v>
      </c>
      <c r="AZ405" s="8">
        <v>0.10096029809763872</v>
      </c>
      <c r="BA405" s="8">
        <v>7.5895070803651599E-2</v>
      </c>
      <c r="BB405" s="8">
        <v>2.2202970499327259E-2</v>
      </c>
      <c r="BC405" s="8">
        <v>0.10678435619291618</v>
      </c>
      <c r="BD405" s="8">
        <v>0.12226858489597102</v>
      </c>
      <c r="BE405" s="8">
        <v>3.2194926763658059E-2</v>
      </c>
      <c r="BF405" s="8">
        <v>0.17645352398510167</v>
      </c>
      <c r="BG405" s="8">
        <v>0.47603283782317818</v>
      </c>
      <c r="BH405" s="8">
        <v>8.6218095108108072E-6</v>
      </c>
      <c r="BI405" s="8">
        <v>0.44727832302220921</v>
      </c>
      <c r="BJ405" s="8">
        <v>1.2912245993214519</v>
      </c>
      <c r="BK405" s="8">
        <v>1.1904374175733874</v>
      </c>
      <c r="BL405" s="8">
        <v>1.2048807845924192</v>
      </c>
    </row>
    <row r="406" spans="1:64" x14ac:dyDescent="0.25">
      <c r="A406" s="7">
        <v>337121</v>
      </c>
      <c r="B406" s="7" t="s">
        <v>482</v>
      </c>
      <c r="C406" s="8">
        <f t="shared" si="108"/>
        <v>8.3908891051112877E-2</v>
      </c>
      <c r="D406" s="8">
        <f t="shared" si="109"/>
        <v>2.2043883008801609E-2</v>
      </c>
      <c r="E406" s="8">
        <f t="shared" si="110"/>
        <v>9.1470408541980602E-2</v>
      </c>
      <c r="F406" s="8">
        <f t="shared" si="111"/>
        <v>8.0026091089954829E-2</v>
      </c>
      <c r="G406" s="8">
        <f t="shared" si="112"/>
        <v>2.8804984342583873E-2</v>
      </c>
      <c r="H406" s="8">
        <f t="shared" si="113"/>
        <v>8.9576369580345164E-2</v>
      </c>
      <c r="I406" s="8">
        <f t="shared" si="114"/>
        <v>0.1109238044914677</v>
      </c>
      <c r="J406" s="8">
        <f t="shared" si="115"/>
        <v>3.2921590945156461E-2</v>
      </c>
      <c r="K406" s="8">
        <f t="shared" si="116"/>
        <v>0.10852843601075</v>
      </c>
      <c r="L406" s="8">
        <f t="shared" si="117"/>
        <v>0.12458681176572581</v>
      </c>
      <c r="M406" s="8">
        <f t="shared" si="118"/>
        <v>3.4749418274488707E-2</v>
      </c>
      <c r="N406" s="8">
        <f t="shared" si="119"/>
        <v>0.16879668530870964</v>
      </c>
      <c r="O406" s="8">
        <f t="shared" si="120"/>
        <v>0.21056591051967752</v>
      </c>
      <c r="P406" s="8">
        <f t="shared" si="121"/>
        <v>2.9409694361390315E-6</v>
      </c>
      <c r="Q406" s="8">
        <f t="shared" si="122"/>
        <v>0.14678733025846777</v>
      </c>
      <c r="R406" s="8">
        <f t="shared" si="123"/>
        <v>1</v>
      </c>
      <c r="S406" s="8">
        <f t="shared" si="124"/>
        <v>0.81131067081951636</v>
      </c>
      <c r="T406" s="8">
        <f t="shared" si="125"/>
        <v>0.86527383144677406</v>
      </c>
      <c r="W406" s="7">
        <v>337121</v>
      </c>
      <c r="X406" s="7" t="s">
        <v>482</v>
      </c>
      <c r="Y406" s="364">
        <v>0</v>
      </c>
      <c r="Z406" s="364">
        <v>0</v>
      </c>
      <c r="AA406" s="364">
        <v>0</v>
      </c>
      <c r="AB406" s="364">
        <v>0</v>
      </c>
      <c r="AC406" s="364">
        <v>0</v>
      </c>
      <c r="AD406" s="364">
        <v>0</v>
      </c>
      <c r="AE406" s="364">
        <v>0</v>
      </c>
      <c r="AF406" s="364">
        <v>0</v>
      </c>
      <c r="AG406" s="364">
        <v>0</v>
      </c>
      <c r="AH406" s="364">
        <v>0</v>
      </c>
      <c r="AI406" s="364">
        <v>0</v>
      </c>
      <c r="AJ406" s="364">
        <v>0</v>
      </c>
      <c r="AK406" s="364">
        <v>0</v>
      </c>
      <c r="AL406" s="364">
        <v>0</v>
      </c>
      <c r="AM406" s="364">
        <v>0</v>
      </c>
      <c r="AN406" s="364">
        <v>1</v>
      </c>
      <c r="AO406" s="364">
        <v>0</v>
      </c>
      <c r="AP406" s="364">
        <v>0</v>
      </c>
      <c r="AS406" s="7">
        <v>337121</v>
      </c>
      <c r="AT406" s="7" t="s">
        <v>482</v>
      </c>
      <c r="AU406" s="8">
        <v>8.3908891051112877E-2</v>
      </c>
      <c r="AV406" s="8">
        <v>2.2043883008801609E-2</v>
      </c>
      <c r="AW406" s="8">
        <v>9.1470408541980602E-2</v>
      </c>
      <c r="AX406" s="8">
        <v>8.0026091089954829E-2</v>
      </c>
      <c r="AY406" s="8">
        <v>2.8804984342583873E-2</v>
      </c>
      <c r="AZ406" s="8">
        <v>8.9576369580345164E-2</v>
      </c>
      <c r="BA406" s="8">
        <v>0.1109238044914677</v>
      </c>
      <c r="BB406" s="8">
        <v>3.2921590945156461E-2</v>
      </c>
      <c r="BC406" s="8">
        <v>0.10852843601075</v>
      </c>
      <c r="BD406" s="8">
        <v>0.12458681176572581</v>
      </c>
      <c r="BE406" s="8">
        <v>3.4749418274488707E-2</v>
      </c>
      <c r="BF406" s="8">
        <v>0.16879668530870964</v>
      </c>
      <c r="BG406" s="8">
        <v>0.21056591051967752</v>
      </c>
      <c r="BH406" s="8">
        <v>2.9409694361390315E-6</v>
      </c>
      <c r="BI406" s="8">
        <v>0.14678733025846777</v>
      </c>
      <c r="BJ406" s="8">
        <v>1.1974215696987098</v>
      </c>
      <c r="BK406" s="8">
        <v>0.81131067081951636</v>
      </c>
      <c r="BL406" s="8">
        <v>0.86527383144677406</v>
      </c>
    </row>
    <row r="407" spans="1:64" x14ac:dyDescent="0.25">
      <c r="A407" s="7">
        <v>337122</v>
      </c>
      <c r="B407" s="7" t="s">
        <v>483</v>
      </c>
      <c r="C407" s="8">
        <f t="shared" si="108"/>
        <v>0.110563345415</v>
      </c>
      <c r="D407" s="8">
        <f t="shared" si="109"/>
        <v>2.3411452207E-2</v>
      </c>
      <c r="E407" s="8">
        <f t="shared" si="110"/>
        <v>5.2152353697599997E-2</v>
      </c>
      <c r="F407" s="8">
        <f t="shared" si="111"/>
        <v>7.5615685228600002E-2</v>
      </c>
      <c r="G407" s="8">
        <f t="shared" si="112"/>
        <v>2.3589612741999999E-2</v>
      </c>
      <c r="H407" s="8">
        <f t="shared" si="113"/>
        <v>5.6652434252300002E-2</v>
      </c>
      <c r="I407" s="8">
        <f t="shared" si="114"/>
        <v>6.8298328959700005E-2</v>
      </c>
      <c r="J407" s="8">
        <f t="shared" si="115"/>
        <v>1.69981021259E-2</v>
      </c>
      <c r="K407" s="8">
        <f t="shared" si="116"/>
        <v>3.52356518689E-2</v>
      </c>
      <c r="L407" s="8">
        <f t="shared" si="117"/>
        <v>0.109070624558</v>
      </c>
      <c r="M407" s="8">
        <f t="shared" si="118"/>
        <v>2.5300833423200001E-2</v>
      </c>
      <c r="N407" s="8">
        <f t="shared" si="119"/>
        <v>7.3108022108300003E-2</v>
      </c>
      <c r="O407" s="8">
        <f t="shared" si="120"/>
        <v>0.44031021776399998</v>
      </c>
      <c r="P407" s="8">
        <f t="shared" si="121"/>
        <v>6.4919988665700004E-6</v>
      </c>
      <c r="Q407" s="8">
        <f t="shared" si="122"/>
        <v>0.41205039555799999</v>
      </c>
      <c r="R407" s="8">
        <f t="shared" si="123"/>
        <v>1.18612715132</v>
      </c>
      <c r="S407" s="8">
        <f t="shared" si="124"/>
        <v>1.1558577322200001</v>
      </c>
      <c r="T407" s="8">
        <f t="shared" si="125"/>
        <v>1.1205320829500001</v>
      </c>
      <c r="W407" s="7">
        <v>337122</v>
      </c>
      <c r="X407" s="7" t="s">
        <v>483</v>
      </c>
      <c r="Y407" s="364">
        <v>0.110563345415</v>
      </c>
      <c r="Z407" s="364">
        <v>2.3411452207E-2</v>
      </c>
      <c r="AA407" s="364">
        <v>5.2152353697599997E-2</v>
      </c>
      <c r="AB407" s="364">
        <v>7.5615685228600002E-2</v>
      </c>
      <c r="AC407" s="364">
        <v>2.3589612741999999E-2</v>
      </c>
      <c r="AD407" s="364">
        <v>5.6652434252300002E-2</v>
      </c>
      <c r="AE407" s="364">
        <v>6.8298328959700005E-2</v>
      </c>
      <c r="AF407" s="364">
        <v>1.69981021259E-2</v>
      </c>
      <c r="AG407" s="364">
        <v>3.52356518689E-2</v>
      </c>
      <c r="AH407" s="364">
        <v>0.109070624558</v>
      </c>
      <c r="AI407" s="364">
        <v>2.5300833423200001E-2</v>
      </c>
      <c r="AJ407" s="364">
        <v>7.3108022108300003E-2</v>
      </c>
      <c r="AK407" s="364">
        <v>0.44031021776399998</v>
      </c>
      <c r="AL407" s="364">
        <v>6.4919988665700004E-6</v>
      </c>
      <c r="AM407" s="364">
        <v>0.41205039555799999</v>
      </c>
      <c r="AN407" s="364">
        <v>1.18612715132</v>
      </c>
      <c r="AO407" s="364">
        <v>1.1558577322200001</v>
      </c>
      <c r="AP407" s="364">
        <v>1.1205320829500001</v>
      </c>
      <c r="AS407" s="7">
        <v>337122</v>
      </c>
      <c r="AT407" s="7" t="s">
        <v>483</v>
      </c>
      <c r="AU407" s="8">
        <v>0.10956898854399032</v>
      </c>
      <c r="AV407" s="8">
        <v>2.8504478710158047E-2</v>
      </c>
      <c r="AW407" s="8">
        <v>0.12831741126616292</v>
      </c>
      <c r="AX407" s="8">
        <v>6.3807793020543555E-2</v>
      </c>
      <c r="AY407" s="8">
        <v>2.3637404419752903E-2</v>
      </c>
      <c r="AZ407" s="8">
        <v>9.6048897448074211E-2</v>
      </c>
      <c r="BA407" s="8">
        <v>8.0569529491356442E-2</v>
      </c>
      <c r="BB407" s="8">
        <v>2.3858295028385483E-2</v>
      </c>
      <c r="BC407" s="8">
        <v>0.10476399181933226</v>
      </c>
      <c r="BD407" s="8">
        <v>0.12407864881515324</v>
      </c>
      <c r="BE407" s="8">
        <v>3.4000077526843552E-2</v>
      </c>
      <c r="BF407" s="8">
        <v>0.17262950329710489</v>
      </c>
      <c r="BG407" s="8">
        <v>0.4190043902384521</v>
      </c>
      <c r="BH407" s="8">
        <v>7.7084442847230619E-6</v>
      </c>
      <c r="BI407" s="8">
        <v>0.39211487340722612</v>
      </c>
      <c r="BJ407" s="8">
        <v>1.2663892656167739</v>
      </c>
      <c r="BK407" s="8">
        <v>1.1351102239203223</v>
      </c>
      <c r="BL407" s="8">
        <v>1.1608047195646776</v>
      </c>
    </row>
    <row r="408" spans="1:64" x14ac:dyDescent="0.25">
      <c r="A408" s="7">
        <v>337126</v>
      </c>
      <c r="B408" s="7" t="s">
        <v>1212</v>
      </c>
      <c r="C408" s="8">
        <f t="shared" si="108"/>
        <v>6.1217306819740309E-2</v>
      </c>
      <c r="D408" s="8">
        <f t="shared" si="109"/>
        <v>1.6568171251285485E-2</v>
      </c>
      <c r="E408" s="8">
        <f t="shared" si="110"/>
        <v>5.2860169292517738E-2</v>
      </c>
      <c r="F408" s="8">
        <f t="shared" si="111"/>
        <v>0.12170558920449999</v>
      </c>
      <c r="G408" s="8">
        <f t="shared" si="112"/>
        <v>3.9709903009356458E-2</v>
      </c>
      <c r="H408" s="8">
        <f t="shared" si="113"/>
        <v>9.211056430509032E-2</v>
      </c>
      <c r="I408" s="8">
        <f t="shared" si="114"/>
        <v>0.10872325673604839</v>
      </c>
      <c r="J408" s="8">
        <f t="shared" si="115"/>
        <v>3.1875828121906452E-2</v>
      </c>
      <c r="K408" s="8">
        <f t="shared" si="116"/>
        <v>7.887499049005324E-2</v>
      </c>
      <c r="L408" s="8">
        <f t="shared" si="117"/>
        <v>0.11519881934401613</v>
      </c>
      <c r="M408" s="8">
        <f t="shared" si="118"/>
        <v>3.263250891819839E-2</v>
      </c>
      <c r="N408" s="8">
        <f t="shared" si="119"/>
        <v>0.11807709368061292</v>
      </c>
      <c r="O408" s="8">
        <f t="shared" si="120"/>
        <v>0.10012139455503224</v>
      </c>
      <c r="P408" s="8">
        <f t="shared" si="121"/>
        <v>9.9941915507016105E-7</v>
      </c>
      <c r="Q408" s="8">
        <f t="shared" si="122"/>
        <v>6.8576398506935504E-2</v>
      </c>
      <c r="R408" s="8">
        <f t="shared" si="123"/>
        <v>1</v>
      </c>
      <c r="S408" s="8">
        <f t="shared" si="124"/>
        <v>0.60836476619677415</v>
      </c>
      <c r="T408" s="8">
        <f t="shared" si="125"/>
        <v>0.57431278502548389</v>
      </c>
      <c r="W408" s="7">
        <v>337126</v>
      </c>
      <c r="X408" s="7" t="s">
        <v>1212</v>
      </c>
      <c r="Y408" s="364">
        <v>0</v>
      </c>
      <c r="Z408" s="364">
        <v>0</v>
      </c>
      <c r="AA408" s="364">
        <v>0</v>
      </c>
      <c r="AB408" s="364">
        <v>0</v>
      </c>
      <c r="AC408" s="364">
        <v>0</v>
      </c>
      <c r="AD408" s="364">
        <v>0</v>
      </c>
      <c r="AE408" s="364">
        <v>0</v>
      </c>
      <c r="AF408" s="364">
        <v>0</v>
      </c>
      <c r="AG408" s="364">
        <v>0</v>
      </c>
      <c r="AH408" s="364">
        <v>0</v>
      </c>
      <c r="AI408" s="364">
        <v>0</v>
      </c>
      <c r="AJ408" s="364">
        <v>0</v>
      </c>
      <c r="AK408" s="364">
        <v>0</v>
      </c>
      <c r="AL408" s="364">
        <v>0</v>
      </c>
      <c r="AM408" s="364">
        <v>0</v>
      </c>
      <c r="AN408" s="364">
        <v>1</v>
      </c>
      <c r="AO408" s="364">
        <v>0</v>
      </c>
      <c r="AP408" s="364">
        <v>0</v>
      </c>
      <c r="AS408" s="7">
        <v>337126</v>
      </c>
      <c r="AT408" s="7" t="s">
        <v>1212</v>
      </c>
      <c r="AU408" s="8">
        <v>6.1217306819740309E-2</v>
      </c>
      <c r="AV408" s="8">
        <v>1.6568171251285485E-2</v>
      </c>
      <c r="AW408" s="8">
        <v>5.2860169292517738E-2</v>
      </c>
      <c r="AX408" s="8">
        <v>0.12170558920449999</v>
      </c>
      <c r="AY408" s="8">
        <v>3.9709903009356458E-2</v>
      </c>
      <c r="AZ408" s="8">
        <v>9.211056430509032E-2</v>
      </c>
      <c r="BA408" s="8">
        <v>0.10872325673604839</v>
      </c>
      <c r="BB408" s="8">
        <v>3.1875828121906452E-2</v>
      </c>
      <c r="BC408" s="8">
        <v>7.887499049005324E-2</v>
      </c>
      <c r="BD408" s="8">
        <v>0.11519881934401613</v>
      </c>
      <c r="BE408" s="8">
        <v>3.263250891819839E-2</v>
      </c>
      <c r="BF408" s="8">
        <v>0.11807709368061292</v>
      </c>
      <c r="BG408" s="8">
        <v>0.10012139455503224</v>
      </c>
      <c r="BH408" s="8">
        <v>9.9941915507016105E-7</v>
      </c>
      <c r="BI408" s="8">
        <v>6.8576398506935504E-2</v>
      </c>
      <c r="BJ408" s="8">
        <v>1.1306440344601612</v>
      </c>
      <c r="BK408" s="8">
        <v>0.60836476619677415</v>
      </c>
      <c r="BL408" s="8">
        <v>0.57431278502548389</v>
      </c>
    </row>
    <row r="409" spans="1:64" x14ac:dyDescent="0.25">
      <c r="A409" s="7">
        <v>337127</v>
      </c>
      <c r="B409" s="7" t="s">
        <v>484</v>
      </c>
      <c r="C409" s="8">
        <f t="shared" si="108"/>
        <v>5.0517226140158064E-2</v>
      </c>
      <c r="D409" s="8">
        <f t="shared" si="109"/>
        <v>1.4528368998814515E-2</v>
      </c>
      <c r="E409" s="8">
        <f t="shared" si="110"/>
        <v>5.7061459524724203E-2</v>
      </c>
      <c r="F409" s="8">
        <f t="shared" si="111"/>
        <v>4.677928787286937E-2</v>
      </c>
      <c r="G409" s="8">
        <f t="shared" si="112"/>
        <v>1.700135486659516E-2</v>
      </c>
      <c r="H409" s="8">
        <f t="shared" si="113"/>
        <v>5.9444210544604831E-2</v>
      </c>
      <c r="I409" s="8">
        <f t="shared" si="114"/>
        <v>5.5013808487145162E-2</v>
      </c>
      <c r="J409" s="8">
        <f t="shared" si="115"/>
        <v>1.7132005753608067E-2</v>
      </c>
      <c r="K409" s="8">
        <f t="shared" si="116"/>
        <v>5.7268373733608061E-2</v>
      </c>
      <c r="L409" s="8">
        <f t="shared" si="117"/>
        <v>6.8807711752516126E-2</v>
      </c>
      <c r="M409" s="8">
        <f t="shared" si="118"/>
        <v>2.0640745847995155E-2</v>
      </c>
      <c r="N409" s="8">
        <f t="shared" si="119"/>
        <v>9.0886325047564526E-2</v>
      </c>
      <c r="O409" s="8">
        <f t="shared" si="120"/>
        <v>0.11850173846806447</v>
      </c>
      <c r="P409" s="8">
        <f t="shared" si="121"/>
        <v>1.7780719621791937E-6</v>
      </c>
      <c r="Q409" s="8">
        <f t="shared" si="122"/>
        <v>9.391434485074196E-2</v>
      </c>
      <c r="R409" s="8">
        <f t="shared" si="123"/>
        <v>1</v>
      </c>
      <c r="S409" s="8">
        <f t="shared" si="124"/>
        <v>0.4296764661869355</v>
      </c>
      <c r="T409" s="8">
        <f t="shared" si="125"/>
        <v>0.43586580087774196</v>
      </c>
      <c r="W409" s="7">
        <v>337127</v>
      </c>
      <c r="X409" s="7" t="s">
        <v>484</v>
      </c>
      <c r="Y409" s="364">
        <v>0</v>
      </c>
      <c r="Z409" s="364">
        <v>0</v>
      </c>
      <c r="AA409" s="364">
        <v>0</v>
      </c>
      <c r="AB409" s="364">
        <v>0</v>
      </c>
      <c r="AC409" s="364">
        <v>0</v>
      </c>
      <c r="AD409" s="364">
        <v>0</v>
      </c>
      <c r="AE409" s="364">
        <v>0</v>
      </c>
      <c r="AF409" s="364">
        <v>0</v>
      </c>
      <c r="AG409" s="364">
        <v>0</v>
      </c>
      <c r="AH409" s="364">
        <v>0</v>
      </c>
      <c r="AI409" s="364">
        <v>0</v>
      </c>
      <c r="AJ409" s="364">
        <v>0</v>
      </c>
      <c r="AK409" s="364">
        <v>0</v>
      </c>
      <c r="AL409" s="364">
        <v>0</v>
      </c>
      <c r="AM409" s="364">
        <v>0</v>
      </c>
      <c r="AN409" s="364">
        <v>1</v>
      </c>
      <c r="AO409" s="364">
        <v>0</v>
      </c>
      <c r="AP409" s="364">
        <v>0</v>
      </c>
      <c r="AS409" s="7">
        <v>337127</v>
      </c>
      <c r="AT409" s="7" t="s">
        <v>484</v>
      </c>
      <c r="AU409" s="8">
        <v>5.0517226140158064E-2</v>
      </c>
      <c r="AV409" s="8">
        <v>1.4528368998814515E-2</v>
      </c>
      <c r="AW409" s="8">
        <v>5.7061459524724203E-2</v>
      </c>
      <c r="AX409" s="8">
        <v>4.677928787286937E-2</v>
      </c>
      <c r="AY409" s="8">
        <v>1.700135486659516E-2</v>
      </c>
      <c r="AZ409" s="8">
        <v>5.9444210544604831E-2</v>
      </c>
      <c r="BA409" s="8">
        <v>5.5013808487145162E-2</v>
      </c>
      <c r="BB409" s="8">
        <v>1.7132005753608067E-2</v>
      </c>
      <c r="BC409" s="8">
        <v>5.7268373733608061E-2</v>
      </c>
      <c r="BD409" s="8">
        <v>6.8807711752516126E-2</v>
      </c>
      <c r="BE409" s="8">
        <v>2.0640745847995155E-2</v>
      </c>
      <c r="BF409" s="8">
        <v>9.0886325047564526E-2</v>
      </c>
      <c r="BG409" s="8">
        <v>0.11850173846806447</v>
      </c>
      <c r="BH409" s="8">
        <v>1.7780719621791937E-6</v>
      </c>
      <c r="BI409" s="8">
        <v>9.391434485074196E-2</v>
      </c>
      <c r="BJ409" s="8">
        <v>1.1221070546638714</v>
      </c>
      <c r="BK409" s="8">
        <v>0.4296764661869355</v>
      </c>
      <c r="BL409" s="8">
        <v>0.43586580087774196</v>
      </c>
    </row>
    <row r="410" spans="1:64" x14ac:dyDescent="0.25">
      <c r="A410" s="7">
        <v>337211</v>
      </c>
      <c r="B410" s="7" t="s">
        <v>485</v>
      </c>
      <c r="C410" s="8">
        <f t="shared" si="108"/>
        <v>5.5760423567951606E-2</v>
      </c>
      <c r="D410" s="8">
        <f t="shared" si="109"/>
        <v>1.521621272679839E-2</v>
      </c>
      <c r="E410" s="8">
        <f t="shared" si="110"/>
        <v>5.9529274382487105E-2</v>
      </c>
      <c r="F410" s="8">
        <f t="shared" si="111"/>
        <v>6.6890409795564848E-2</v>
      </c>
      <c r="G410" s="8">
        <f t="shared" si="112"/>
        <v>2.3039304939713224E-2</v>
      </c>
      <c r="H410" s="8">
        <f t="shared" si="113"/>
        <v>7.228142884620628E-2</v>
      </c>
      <c r="I410" s="8">
        <f t="shared" si="114"/>
        <v>8.0275286914774188E-2</v>
      </c>
      <c r="J410" s="8">
        <f t="shared" si="115"/>
        <v>2.3075140117170968E-2</v>
      </c>
      <c r="K410" s="8">
        <f t="shared" si="116"/>
        <v>7.1774859517238734E-2</v>
      </c>
      <c r="L410" s="8">
        <f t="shared" si="117"/>
        <v>8.1931534172983878E-2</v>
      </c>
      <c r="M410" s="8">
        <f t="shared" si="118"/>
        <v>2.3141946184843547E-2</v>
      </c>
      <c r="N410" s="8">
        <f t="shared" si="119"/>
        <v>0.10447501572375806</v>
      </c>
      <c r="O410" s="8">
        <f t="shared" si="120"/>
        <v>0.11606708664254835</v>
      </c>
      <c r="P410" s="8">
        <f t="shared" si="121"/>
        <v>2.9729879204875805E-6</v>
      </c>
      <c r="Q410" s="8">
        <f t="shared" si="122"/>
        <v>7.6797463656354828E-2</v>
      </c>
      <c r="R410" s="8">
        <f t="shared" si="123"/>
        <v>1</v>
      </c>
      <c r="S410" s="8">
        <f t="shared" si="124"/>
        <v>0.4847917887425805</v>
      </c>
      <c r="T410" s="8">
        <f t="shared" si="125"/>
        <v>0.49770754461354844</v>
      </c>
      <c r="W410" s="7">
        <v>337211</v>
      </c>
      <c r="X410" s="7" t="s">
        <v>485</v>
      </c>
      <c r="Y410" s="364">
        <v>0</v>
      </c>
      <c r="Z410" s="364">
        <v>0</v>
      </c>
      <c r="AA410" s="364">
        <v>0</v>
      </c>
      <c r="AB410" s="364">
        <v>0</v>
      </c>
      <c r="AC410" s="364">
        <v>0</v>
      </c>
      <c r="AD410" s="364">
        <v>0</v>
      </c>
      <c r="AE410" s="364">
        <v>0</v>
      </c>
      <c r="AF410" s="364">
        <v>0</v>
      </c>
      <c r="AG410" s="364">
        <v>0</v>
      </c>
      <c r="AH410" s="364">
        <v>0</v>
      </c>
      <c r="AI410" s="364">
        <v>0</v>
      </c>
      <c r="AJ410" s="364">
        <v>0</v>
      </c>
      <c r="AK410" s="364">
        <v>0</v>
      </c>
      <c r="AL410" s="364">
        <v>0</v>
      </c>
      <c r="AM410" s="364">
        <v>0</v>
      </c>
      <c r="AN410" s="364">
        <v>1</v>
      </c>
      <c r="AO410" s="364">
        <v>0</v>
      </c>
      <c r="AP410" s="364">
        <v>0</v>
      </c>
      <c r="AS410" s="7">
        <v>337211</v>
      </c>
      <c r="AT410" s="7" t="s">
        <v>485</v>
      </c>
      <c r="AU410" s="8">
        <v>5.5760423567951606E-2</v>
      </c>
      <c r="AV410" s="8">
        <v>1.521621272679839E-2</v>
      </c>
      <c r="AW410" s="8">
        <v>5.9529274382487105E-2</v>
      </c>
      <c r="AX410" s="8">
        <v>6.6890409795564848E-2</v>
      </c>
      <c r="AY410" s="8">
        <v>2.3039304939713224E-2</v>
      </c>
      <c r="AZ410" s="8">
        <v>7.228142884620628E-2</v>
      </c>
      <c r="BA410" s="8">
        <v>8.0275286914774188E-2</v>
      </c>
      <c r="BB410" s="8">
        <v>2.3075140117170968E-2</v>
      </c>
      <c r="BC410" s="8">
        <v>7.1774859517238734E-2</v>
      </c>
      <c r="BD410" s="8">
        <v>8.1931534172983878E-2</v>
      </c>
      <c r="BE410" s="8">
        <v>2.3141946184843547E-2</v>
      </c>
      <c r="BF410" s="8">
        <v>0.10447501572375806</v>
      </c>
      <c r="BG410" s="8">
        <v>0.11606708664254835</v>
      </c>
      <c r="BH410" s="8">
        <v>2.9729879204875805E-6</v>
      </c>
      <c r="BI410" s="8">
        <v>7.6797463656354828E-2</v>
      </c>
      <c r="BJ410" s="8">
        <v>1.1305042977740321</v>
      </c>
      <c r="BK410" s="8">
        <v>0.4847917887425805</v>
      </c>
      <c r="BL410" s="8">
        <v>0.49770754461354844</v>
      </c>
    </row>
    <row r="411" spans="1:64" x14ac:dyDescent="0.25">
      <c r="A411" s="7">
        <v>337212</v>
      </c>
      <c r="B411" s="7" t="s">
        <v>486</v>
      </c>
      <c r="C411" s="8">
        <f t="shared" si="108"/>
        <v>0.108227265475</v>
      </c>
      <c r="D411" s="8">
        <f t="shared" si="109"/>
        <v>2.0722516596199999E-2</v>
      </c>
      <c r="E411" s="8">
        <f t="shared" si="110"/>
        <v>6.2475012357499998E-2</v>
      </c>
      <c r="F411" s="8">
        <f t="shared" si="111"/>
        <v>0.12881001212400001</v>
      </c>
      <c r="G411" s="8">
        <f t="shared" si="112"/>
        <v>3.16097094653E-2</v>
      </c>
      <c r="H411" s="8">
        <f t="shared" si="113"/>
        <v>6.06776944419E-2</v>
      </c>
      <c r="I411" s="8">
        <f t="shared" si="114"/>
        <v>0.12646040302</v>
      </c>
      <c r="J411" s="8">
        <f t="shared" si="115"/>
        <v>2.6594548789E-2</v>
      </c>
      <c r="K411" s="8">
        <f t="shared" si="116"/>
        <v>4.54199245293E-2</v>
      </c>
      <c r="L411" s="8">
        <f t="shared" si="117"/>
        <v>0.13772020956700001</v>
      </c>
      <c r="M411" s="8">
        <f t="shared" si="118"/>
        <v>2.78682342193E-2</v>
      </c>
      <c r="N411" s="8">
        <f t="shared" si="119"/>
        <v>0.123948629659</v>
      </c>
      <c r="O411" s="8">
        <f t="shared" si="120"/>
        <v>0.36027520359600002</v>
      </c>
      <c r="P411" s="8">
        <f t="shared" si="121"/>
        <v>4.4171047580499996E-6</v>
      </c>
      <c r="Q411" s="8">
        <f t="shared" si="122"/>
        <v>0.23953777921700001</v>
      </c>
      <c r="R411" s="8">
        <f t="shared" si="123"/>
        <v>1.19142479443</v>
      </c>
      <c r="S411" s="8">
        <f t="shared" si="124"/>
        <v>1.2210974160300001</v>
      </c>
      <c r="T411" s="8">
        <f t="shared" si="125"/>
        <v>1.1984748763399999</v>
      </c>
      <c r="W411" s="7">
        <v>337212</v>
      </c>
      <c r="X411" s="7" t="s">
        <v>486</v>
      </c>
      <c r="Y411" s="364">
        <v>0.108227265475</v>
      </c>
      <c r="Z411" s="364">
        <v>2.0722516596199999E-2</v>
      </c>
      <c r="AA411" s="364">
        <v>6.2475012357499998E-2</v>
      </c>
      <c r="AB411" s="364">
        <v>0.12881001212400001</v>
      </c>
      <c r="AC411" s="364">
        <v>3.16097094653E-2</v>
      </c>
      <c r="AD411" s="364">
        <v>6.06776944419E-2</v>
      </c>
      <c r="AE411" s="364">
        <v>0.12646040302</v>
      </c>
      <c r="AF411" s="364">
        <v>2.6594548789E-2</v>
      </c>
      <c r="AG411" s="364">
        <v>4.54199245293E-2</v>
      </c>
      <c r="AH411" s="364">
        <v>0.13772020956700001</v>
      </c>
      <c r="AI411" s="364">
        <v>2.78682342193E-2</v>
      </c>
      <c r="AJ411" s="364">
        <v>0.123948629659</v>
      </c>
      <c r="AK411" s="364">
        <v>0.36027520359600002</v>
      </c>
      <c r="AL411" s="364">
        <v>4.4171047580499996E-6</v>
      </c>
      <c r="AM411" s="364">
        <v>0.23953777921700001</v>
      </c>
      <c r="AN411" s="364">
        <v>1.19142479443</v>
      </c>
      <c r="AO411" s="364">
        <v>1.2210974160300001</v>
      </c>
      <c r="AP411" s="364">
        <v>1.1984748763399999</v>
      </c>
      <c r="AS411" s="7">
        <v>337212</v>
      </c>
      <c r="AT411" s="7" t="s">
        <v>486</v>
      </c>
      <c r="AU411" s="8">
        <v>0.12331459497905323</v>
      </c>
      <c r="AV411" s="8">
        <v>3.0148930179554848E-2</v>
      </c>
      <c r="AW411" s="8">
        <v>0.12439535006539514</v>
      </c>
      <c r="AX411" s="8">
        <v>0.16987822518378218</v>
      </c>
      <c r="AY411" s="8">
        <v>5.2018326860204862E-2</v>
      </c>
      <c r="AZ411" s="8">
        <v>0.15385499656401128</v>
      </c>
      <c r="BA411" s="8">
        <v>0.17151454777205805</v>
      </c>
      <c r="BB411" s="8">
        <v>4.4345895890524192E-2</v>
      </c>
      <c r="BC411" s="8">
        <v>0.13992869865774515</v>
      </c>
      <c r="BD411" s="8">
        <v>0.17671302730882257</v>
      </c>
      <c r="BE411" s="8">
        <v>4.465431561960647E-2</v>
      </c>
      <c r="BF411" s="8">
        <v>0.22299550255177422</v>
      </c>
      <c r="BG411" s="8">
        <v>0.31378928037735493</v>
      </c>
      <c r="BH411" s="8">
        <v>3.4691450221091931E-6</v>
      </c>
      <c r="BI411" s="8">
        <v>0.20862785064624206</v>
      </c>
      <c r="BJ411" s="8">
        <v>1.2778572623206454</v>
      </c>
      <c r="BK411" s="8">
        <v>1.2467192905430646</v>
      </c>
      <c r="BL411" s="8">
        <v>1.226756884255968</v>
      </c>
    </row>
    <row r="412" spans="1:64" x14ac:dyDescent="0.25">
      <c r="A412" s="7">
        <v>337214</v>
      </c>
      <c r="B412" s="7" t="s">
        <v>487</v>
      </c>
      <c r="C412" s="8">
        <f t="shared" si="108"/>
        <v>3.3662987134064522E-2</v>
      </c>
      <c r="D412" s="8">
        <f t="shared" si="109"/>
        <v>9.2172114774725783E-3</v>
      </c>
      <c r="E412" s="8">
        <f t="shared" si="110"/>
        <v>3.6176797769672586E-2</v>
      </c>
      <c r="F412" s="8">
        <f t="shared" si="111"/>
        <v>4.629709912571936E-2</v>
      </c>
      <c r="G412" s="8">
        <f t="shared" si="112"/>
        <v>1.6289469684574193E-2</v>
      </c>
      <c r="H412" s="8">
        <f t="shared" si="113"/>
        <v>4.6605673331774185E-2</v>
      </c>
      <c r="I412" s="8">
        <f t="shared" si="114"/>
        <v>4.8136522004564516E-2</v>
      </c>
      <c r="J412" s="8">
        <f t="shared" si="115"/>
        <v>1.3977107542880644E-2</v>
      </c>
      <c r="K412" s="8">
        <f t="shared" si="116"/>
        <v>4.4042345481367741E-2</v>
      </c>
      <c r="L412" s="8">
        <f t="shared" si="117"/>
        <v>4.9435704173032259E-2</v>
      </c>
      <c r="M412" s="8">
        <f t="shared" si="118"/>
        <v>1.4016909141177421E-2</v>
      </c>
      <c r="N412" s="8">
        <f t="shared" si="119"/>
        <v>6.302770030751613E-2</v>
      </c>
      <c r="O412" s="8">
        <f t="shared" si="120"/>
        <v>6.9618016871274196E-2</v>
      </c>
      <c r="P412" s="8">
        <f t="shared" si="121"/>
        <v>7.1522276761451621E-7</v>
      </c>
      <c r="Q412" s="8">
        <f t="shared" si="122"/>
        <v>4.6115620053629021E-2</v>
      </c>
      <c r="R412" s="8">
        <f t="shared" si="123"/>
        <v>1</v>
      </c>
      <c r="S412" s="8">
        <f t="shared" si="124"/>
        <v>0.30274062923870965</v>
      </c>
      <c r="T412" s="8">
        <f t="shared" si="125"/>
        <v>0.29970436212564516</v>
      </c>
      <c r="W412" s="7">
        <v>337214</v>
      </c>
      <c r="X412" s="7" t="s">
        <v>487</v>
      </c>
      <c r="Y412" s="364">
        <v>0</v>
      </c>
      <c r="Z412" s="364">
        <v>0</v>
      </c>
      <c r="AA412" s="364">
        <v>0</v>
      </c>
      <c r="AB412" s="364">
        <v>0</v>
      </c>
      <c r="AC412" s="364">
        <v>0</v>
      </c>
      <c r="AD412" s="364">
        <v>0</v>
      </c>
      <c r="AE412" s="364">
        <v>0</v>
      </c>
      <c r="AF412" s="364">
        <v>0</v>
      </c>
      <c r="AG412" s="364">
        <v>0</v>
      </c>
      <c r="AH412" s="364">
        <v>0</v>
      </c>
      <c r="AI412" s="364">
        <v>0</v>
      </c>
      <c r="AJ412" s="364">
        <v>0</v>
      </c>
      <c r="AK412" s="364">
        <v>0</v>
      </c>
      <c r="AL412" s="364">
        <v>0</v>
      </c>
      <c r="AM412" s="364">
        <v>0</v>
      </c>
      <c r="AN412" s="364">
        <v>1</v>
      </c>
      <c r="AO412" s="364">
        <v>0</v>
      </c>
      <c r="AP412" s="364">
        <v>0</v>
      </c>
      <c r="AS412" s="7">
        <v>337214</v>
      </c>
      <c r="AT412" s="7" t="s">
        <v>487</v>
      </c>
      <c r="AU412" s="8">
        <v>3.3662987134064522E-2</v>
      </c>
      <c r="AV412" s="8">
        <v>9.2172114774725783E-3</v>
      </c>
      <c r="AW412" s="8">
        <v>3.6176797769672586E-2</v>
      </c>
      <c r="AX412" s="8">
        <v>4.629709912571936E-2</v>
      </c>
      <c r="AY412" s="8">
        <v>1.6289469684574193E-2</v>
      </c>
      <c r="AZ412" s="8">
        <v>4.6605673331774185E-2</v>
      </c>
      <c r="BA412" s="8">
        <v>4.8136522004564516E-2</v>
      </c>
      <c r="BB412" s="8">
        <v>1.3977107542880644E-2</v>
      </c>
      <c r="BC412" s="8">
        <v>4.4042345481367741E-2</v>
      </c>
      <c r="BD412" s="8">
        <v>4.9435704173032259E-2</v>
      </c>
      <c r="BE412" s="8">
        <v>1.4016909141177421E-2</v>
      </c>
      <c r="BF412" s="8">
        <v>6.302770030751613E-2</v>
      </c>
      <c r="BG412" s="8">
        <v>6.9618016871274196E-2</v>
      </c>
      <c r="BH412" s="8">
        <v>7.1522276761451621E-7</v>
      </c>
      <c r="BI412" s="8">
        <v>4.6115620053629021E-2</v>
      </c>
      <c r="BJ412" s="8">
        <v>1.0790569963811292</v>
      </c>
      <c r="BK412" s="8">
        <v>0.30274062923870965</v>
      </c>
      <c r="BL412" s="8">
        <v>0.29970436212564516</v>
      </c>
    </row>
    <row r="413" spans="1:64" x14ac:dyDescent="0.25">
      <c r="A413" s="7">
        <v>337215</v>
      </c>
      <c r="B413" s="7" t="s">
        <v>488</v>
      </c>
      <c r="C413" s="8">
        <f t="shared" si="108"/>
        <v>6.4821263623477426E-2</v>
      </c>
      <c r="D413" s="8">
        <f t="shared" si="109"/>
        <v>1.668037430813064E-2</v>
      </c>
      <c r="E413" s="8">
        <f t="shared" si="110"/>
        <v>8.5347389493524176E-2</v>
      </c>
      <c r="F413" s="8">
        <f t="shared" si="111"/>
        <v>4.2077336471827417E-2</v>
      </c>
      <c r="G413" s="8">
        <f t="shared" si="112"/>
        <v>1.5346079224692418E-2</v>
      </c>
      <c r="H413" s="8">
        <f t="shared" si="113"/>
        <v>7.5074119214650015E-2</v>
      </c>
      <c r="I413" s="8">
        <f t="shared" si="114"/>
        <v>5.0937180822006461E-2</v>
      </c>
      <c r="J413" s="8">
        <f t="shared" si="115"/>
        <v>1.5095011602422579E-2</v>
      </c>
      <c r="K413" s="8">
        <f t="shared" si="116"/>
        <v>7.3573621718158053E-2</v>
      </c>
      <c r="L413" s="8">
        <f t="shared" si="117"/>
        <v>7.6595475486103223E-2</v>
      </c>
      <c r="M413" s="8">
        <f t="shared" si="118"/>
        <v>2.1142171259203226E-2</v>
      </c>
      <c r="N413" s="8">
        <f t="shared" si="119"/>
        <v>0.11892505483566129</v>
      </c>
      <c r="O413" s="8">
        <f t="shared" si="120"/>
        <v>0.22695247338517727</v>
      </c>
      <c r="P413" s="8">
        <f t="shared" si="121"/>
        <v>4.0659474374925805E-6</v>
      </c>
      <c r="Q413" s="8">
        <f t="shared" si="122"/>
        <v>0.20632356400195154</v>
      </c>
      <c r="R413" s="8">
        <f t="shared" si="123"/>
        <v>1</v>
      </c>
      <c r="S413" s="8">
        <f t="shared" si="124"/>
        <v>0.66475398652370965</v>
      </c>
      <c r="T413" s="8">
        <f t="shared" si="125"/>
        <v>0.67186387865854813</v>
      </c>
      <c r="W413" s="7">
        <v>337215</v>
      </c>
      <c r="X413" s="7" t="s">
        <v>488</v>
      </c>
      <c r="Y413" s="364">
        <v>0</v>
      </c>
      <c r="Z413" s="364">
        <v>0</v>
      </c>
      <c r="AA413" s="364">
        <v>0</v>
      </c>
      <c r="AB413" s="364">
        <v>0</v>
      </c>
      <c r="AC413" s="364">
        <v>0</v>
      </c>
      <c r="AD413" s="364">
        <v>0</v>
      </c>
      <c r="AE413" s="364">
        <v>0</v>
      </c>
      <c r="AF413" s="364">
        <v>0</v>
      </c>
      <c r="AG413" s="364">
        <v>0</v>
      </c>
      <c r="AH413" s="364">
        <v>0</v>
      </c>
      <c r="AI413" s="364">
        <v>0</v>
      </c>
      <c r="AJ413" s="364">
        <v>0</v>
      </c>
      <c r="AK413" s="364">
        <v>0</v>
      </c>
      <c r="AL413" s="364">
        <v>0</v>
      </c>
      <c r="AM413" s="364">
        <v>0</v>
      </c>
      <c r="AN413" s="364">
        <v>1</v>
      </c>
      <c r="AO413" s="364">
        <v>0</v>
      </c>
      <c r="AP413" s="364">
        <v>0</v>
      </c>
      <c r="AS413" s="7">
        <v>337215</v>
      </c>
      <c r="AT413" s="7" t="s">
        <v>488</v>
      </c>
      <c r="AU413" s="8">
        <v>6.4821263623477426E-2</v>
      </c>
      <c r="AV413" s="8">
        <v>1.668037430813064E-2</v>
      </c>
      <c r="AW413" s="8">
        <v>8.5347389493524176E-2</v>
      </c>
      <c r="AX413" s="8">
        <v>4.2077336471827417E-2</v>
      </c>
      <c r="AY413" s="8">
        <v>1.5346079224692418E-2</v>
      </c>
      <c r="AZ413" s="8">
        <v>7.5074119214650015E-2</v>
      </c>
      <c r="BA413" s="8">
        <v>5.0937180822006461E-2</v>
      </c>
      <c r="BB413" s="8">
        <v>1.5095011602422579E-2</v>
      </c>
      <c r="BC413" s="8">
        <v>7.3573621718158053E-2</v>
      </c>
      <c r="BD413" s="8">
        <v>7.6595475486103223E-2</v>
      </c>
      <c r="BE413" s="8">
        <v>2.1142171259203226E-2</v>
      </c>
      <c r="BF413" s="8">
        <v>0.11892505483566129</v>
      </c>
      <c r="BG413" s="8">
        <v>0.22695247338517727</v>
      </c>
      <c r="BH413" s="8">
        <v>4.0659474374925805E-6</v>
      </c>
      <c r="BI413" s="8">
        <v>0.20632356400195154</v>
      </c>
      <c r="BJ413" s="8">
        <v>1.1668490274246774</v>
      </c>
      <c r="BK413" s="8">
        <v>0.66475398652370965</v>
      </c>
      <c r="BL413" s="8">
        <v>0.67186387865854813</v>
      </c>
    </row>
    <row r="414" spans="1:64" x14ac:dyDescent="0.25">
      <c r="A414" s="7">
        <v>337910</v>
      </c>
      <c r="B414" s="7" t="s">
        <v>489</v>
      </c>
      <c r="C414" s="8">
        <f t="shared" si="108"/>
        <v>2.4217297919716132E-2</v>
      </c>
      <c r="D414" s="8">
        <f t="shared" si="109"/>
        <v>7.2515660440903226E-3</v>
      </c>
      <c r="E414" s="8">
        <f t="shared" si="110"/>
        <v>2.4348068682101615E-2</v>
      </c>
      <c r="F414" s="8">
        <f t="shared" si="111"/>
        <v>3.6478368708112899E-2</v>
      </c>
      <c r="G414" s="8">
        <f t="shared" si="112"/>
        <v>1.5365665547688711E-2</v>
      </c>
      <c r="H414" s="8">
        <f t="shared" si="113"/>
        <v>3.7817179105227423E-2</v>
      </c>
      <c r="I414" s="8">
        <f t="shared" si="114"/>
        <v>3.7037849858629034E-2</v>
      </c>
      <c r="J414" s="8">
        <f t="shared" si="115"/>
        <v>1.3264814756546775E-2</v>
      </c>
      <c r="K414" s="8">
        <f t="shared" si="116"/>
        <v>3.4262372686883869E-2</v>
      </c>
      <c r="L414" s="8">
        <f t="shared" si="117"/>
        <v>3.8718026213629027E-2</v>
      </c>
      <c r="M414" s="8">
        <f t="shared" si="118"/>
        <v>1.2351860042282257E-2</v>
      </c>
      <c r="N414" s="8">
        <f t="shared" si="119"/>
        <v>4.7219886014467742E-2</v>
      </c>
      <c r="O414" s="8">
        <f t="shared" si="120"/>
        <v>4.7469401661161294E-2</v>
      </c>
      <c r="P414" s="8">
        <f t="shared" si="121"/>
        <v>3.616112425860645E-7</v>
      </c>
      <c r="Q414" s="8">
        <f t="shared" si="122"/>
        <v>2.9029972238580646E-2</v>
      </c>
      <c r="R414" s="8">
        <f t="shared" si="123"/>
        <v>1</v>
      </c>
      <c r="S414" s="8">
        <f t="shared" si="124"/>
        <v>0.23482411658693547</v>
      </c>
      <c r="T414" s="8">
        <f t="shared" si="125"/>
        <v>0.22972632762467743</v>
      </c>
      <c r="W414" s="7">
        <v>337910</v>
      </c>
      <c r="X414" s="7" t="s">
        <v>489</v>
      </c>
      <c r="Y414" s="364">
        <v>0</v>
      </c>
      <c r="Z414" s="364">
        <v>0</v>
      </c>
      <c r="AA414" s="364">
        <v>0</v>
      </c>
      <c r="AB414" s="364">
        <v>0</v>
      </c>
      <c r="AC414" s="364">
        <v>0</v>
      </c>
      <c r="AD414" s="364">
        <v>0</v>
      </c>
      <c r="AE414" s="364">
        <v>0</v>
      </c>
      <c r="AF414" s="364">
        <v>0</v>
      </c>
      <c r="AG414" s="364">
        <v>0</v>
      </c>
      <c r="AH414" s="364">
        <v>0</v>
      </c>
      <c r="AI414" s="364">
        <v>0</v>
      </c>
      <c r="AJ414" s="364">
        <v>0</v>
      </c>
      <c r="AK414" s="364">
        <v>0</v>
      </c>
      <c r="AL414" s="364">
        <v>0</v>
      </c>
      <c r="AM414" s="364">
        <v>0</v>
      </c>
      <c r="AN414" s="364">
        <v>1</v>
      </c>
      <c r="AO414" s="364">
        <v>0</v>
      </c>
      <c r="AP414" s="364">
        <v>0</v>
      </c>
      <c r="AS414" s="7">
        <v>337910</v>
      </c>
      <c r="AT414" s="7" t="s">
        <v>489</v>
      </c>
      <c r="AU414" s="8">
        <v>2.4217297919716132E-2</v>
      </c>
      <c r="AV414" s="8">
        <v>7.2515660440903226E-3</v>
      </c>
      <c r="AW414" s="8">
        <v>2.4348068682101615E-2</v>
      </c>
      <c r="AX414" s="8">
        <v>3.6478368708112899E-2</v>
      </c>
      <c r="AY414" s="8">
        <v>1.5365665547688711E-2</v>
      </c>
      <c r="AZ414" s="8">
        <v>3.7817179105227423E-2</v>
      </c>
      <c r="BA414" s="8">
        <v>3.7037849858629034E-2</v>
      </c>
      <c r="BB414" s="8">
        <v>1.3264814756546775E-2</v>
      </c>
      <c r="BC414" s="8">
        <v>3.4262372686883869E-2</v>
      </c>
      <c r="BD414" s="8">
        <v>3.8718026213629027E-2</v>
      </c>
      <c r="BE414" s="8">
        <v>1.2351860042282257E-2</v>
      </c>
      <c r="BF414" s="8">
        <v>4.7219886014467742E-2</v>
      </c>
      <c r="BG414" s="8">
        <v>4.7469401661161294E-2</v>
      </c>
      <c r="BH414" s="8">
        <v>3.616112425860645E-7</v>
      </c>
      <c r="BI414" s="8">
        <v>2.9029972238580646E-2</v>
      </c>
      <c r="BJ414" s="8">
        <v>1.0558169326458064</v>
      </c>
      <c r="BK414" s="8">
        <v>0.23482411658693547</v>
      </c>
      <c r="BL414" s="8">
        <v>0.22972632762467743</v>
      </c>
    </row>
    <row r="415" spans="1:64" x14ac:dyDescent="0.25">
      <c r="A415" s="7">
        <v>337920</v>
      </c>
      <c r="B415" s="7" t="s">
        <v>490</v>
      </c>
      <c r="C415" s="8">
        <f t="shared" si="108"/>
        <v>5.5145220084066124E-2</v>
      </c>
      <c r="D415" s="8">
        <f t="shared" si="109"/>
        <v>1.5593577221285484E-2</v>
      </c>
      <c r="E415" s="8">
        <f t="shared" si="110"/>
        <v>6.0319802333067746E-2</v>
      </c>
      <c r="F415" s="8">
        <f t="shared" si="111"/>
        <v>6.0230020289132255E-2</v>
      </c>
      <c r="G415" s="8">
        <f t="shared" si="112"/>
        <v>2.3887335119456451E-2</v>
      </c>
      <c r="H415" s="8">
        <f t="shared" si="113"/>
        <v>6.4278227303917759E-2</v>
      </c>
      <c r="I415" s="8">
        <f t="shared" si="114"/>
        <v>8.5464544608241932E-2</v>
      </c>
      <c r="J415" s="8">
        <f t="shared" si="115"/>
        <v>2.8768363157364515E-2</v>
      </c>
      <c r="K415" s="8">
        <f t="shared" si="116"/>
        <v>8.256488788366291E-2</v>
      </c>
      <c r="L415" s="8">
        <f t="shared" si="117"/>
        <v>8.748566908958065E-2</v>
      </c>
      <c r="M415" s="8">
        <f t="shared" si="118"/>
        <v>2.6373906703285481E-2</v>
      </c>
      <c r="N415" s="8">
        <f t="shared" si="119"/>
        <v>0.11879173580720964</v>
      </c>
      <c r="O415" s="8">
        <f t="shared" si="120"/>
        <v>0.11598090127817744</v>
      </c>
      <c r="P415" s="8">
        <f t="shared" si="121"/>
        <v>1.6188036418595161E-6</v>
      </c>
      <c r="Q415" s="8">
        <f t="shared" si="122"/>
        <v>7.0718586884967752E-2</v>
      </c>
      <c r="R415" s="8">
        <f t="shared" si="123"/>
        <v>1</v>
      </c>
      <c r="S415" s="8">
        <f t="shared" si="124"/>
        <v>0.50323267948661299</v>
      </c>
      <c r="T415" s="8">
        <f t="shared" si="125"/>
        <v>0.55163650532693564</v>
      </c>
      <c r="W415" s="7">
        <v>337920</v>
      </c>
      <c r="X415" s="7" t="s">
        <v>490</v>
      </c>
      <c r="Y415" s="364">
        <v>0</v>
      </c>
      <c r="Z415" s="364">
        <v>0</v>
      </c>
      <c r="AA415" s="364">
        <v>0</v>
      </c>
      <c r="AB415" s="364">
        <v>0</v>
      </c>
      <c r="AC415" s="364">
        <v>0</v>
      </c>
      <c r="AD415" s="364">
        <v>0</v>
      </c>
      <c r="AE415" s="364">
        <v>0</v>
      </c>
      <c r="AF415" s="364">
        <v>0</v>
      </c>
      <c r="AG415" s="364">
        <v>0</v>
      </c>
      <c r="AH415" s="364">
        <v>0</v>
      </c>
      <c r="AI415" s="364">
        <v>0</v>
      </c>
      <c r="AJ415" s="364">
        <v>0</v>
      </c>
      <c r="AK415" s="364">
        <v>0</v>
      </c>
      <c r="AL415" s="364">
        <v>0</v>
      </c>
      <c r="AM415" s="364">
        <v>0</v>
      </c>
      <c r="AN415" s="364">
        <v>1</v>
      </c>
      <c r="AO415" s="364">
        <v>0</v>
      </c>
      <c r="AP415" s="364">
        <v>0</v>
      </c>
      <c r="AS415" s="7">
        <v>337920</v>
      </c>
      <c r="AT415" s="7" t="s">
        <v>490</v>
      </c>
      <c r="AU415" s="8">
        <v>5.5145220084066124E-2</v>
      </c>
      <c r="AV415" s="8">
        <v>1.5593577221285484E-2</v>
      </c>
      <c r="AW415" s="8">
        <v>6.0319802333067746E-2</v>
      </c>
      <c r="AX415" s="8">
        <v>6.0230020289132255E-2</v>
      </c>
      <c r="AY415" s="8">
        <v>2.3887335119456451E-2</v>
      </c>
      <c r="AZ415" s="8">
        <v>6.4278227303917759E-2</v>
      </c>
      <c r="BA415" s="8">
        <v>8.5464544608241932E-2</v>
      </c>
      <c r="BB415" s="8">
        <v>2.8768363157364515E-2</v>
      </c>
      <c r="BC415" s="8">
        <v>8.256488788366291E-2</v>
      </c>
      <c r="BD415" s="8">
        <v>8.748566908958065E-2</v>
      </c>
      <c r="BE415" s="8">
        <v>2.6373906703285481E-2</v>
      </c>
      <c r="BF415" s="8">
        <v>0.11879173580720964</v>
      </c>
      <c r="BG415" s="8">
        <v>0.11598090127817744</v>
      </c>
      <c r="BH415" s="8">
        <v>1.6188036418595161E-6</v>
      </c>
      <c r="BI415" s="8">
        <v>7.0718586884967752E-2</v>
      </c>
      <c r="BJ415" s="8">
        <v>1.1310602125417744</v>
      </c>
      <c r="BK415" s="8">
        <v>0.50323267948661299</v>
      </c>
      <c r="BL415" s="8">
        <v>0.55163650532693564</v>
      </c>
    </row>
    <row r="416" spans="1:64" x14ac:dyDescent="0.25">
      <c r="A416" s="7">
        <v>339112</v>
      </c>
      <c r="B416" s="7" t="s">
        <v>491</v>
      </c>
      <c r="C416" s="8">
        <f t="shared" si="108"/>
        <v>2.8505562169349997E-2</v>
      </c>
      <c r="D416" s="8">
        <f t="shared" si="109"/>
        <v>6.9181716581230637E-3</v>
      </c>
      <c r="E416" s="8">
        <f t="shared" si="110"/>
        <v>0.11561255834549999</v>
      </c>
      <c r="F416" s="8">
        <f t="shared" si="111"/>
        <v>4.5282775573412912E-2</v>
      </c>
      <c r="G416" s="8">
        <f t="shared" si="112"/>
        <v>1.4401995987512737E-2</v>
      </c>
      <c r="H416" s="8">
        <f t="shared" si="113"/>
        <v>0.15104750919477419</v>
      </c>
      <c r="I416" s="8">
        <f t="shared" si="114"/>
        <v>3.1186570662841934E-2</v>
      </c>
      <c r="J416" s="8">
        <f t="shared" si="115"/>
        <v>7.8016842135153232E-3</v>
      </c>
      <c r="K416" s="8">
        <f t="shared" si="116"/>
        <v>8.6412186612843528E-2</v>
      </c>
      <c r="L416" s="8">
        <f t="shared" si="117"/>
        <v>2.4007763889396769E-2</v>
      </c>
      <c r="M416" s="8">
        <f t="shared" si="118"/>
        <v>5.6025912501516126E-3</v>
      </c>
      <c r="N416" s="8">
        <f t="shared" si="119"/>
        <v>0.11217289770227418</v>
      </c>
      <c r="O416" s="8">
        <f t="shared" si="120"/>
        <v>0.26722473105564509</v>
      </c>
      <c r="P416" s="8">
        <f t="shared" si="121"/>
        <v>1.1389904265041936E-6</v>
      </c>
      <c r="Q416" s="8">
        <f t="shared" si="122"/>
        <v>0.12591320043880647</v>
      </c>
      <c r="R416" s="8">
        <f t="shared" si="123"/>
        <v>1</v>
      </c>
      <c r="S416" s="8">
        <f t="shared" si="124"/>
        <v>0.59782744204596772</v>
      </c>
      <c r="T416" s="8">
        <f t="shared" si="125"/>
        <v>0.51249721568306461</v>
      </c>
      <c r="W416" s="7">
        <v>339112</v>
      </c>
      <c r="X416" s="7" t="s">
        <v>491</v>
      </c>
      <c r="Y416" s="364">
        <v>0</v>
      </c>
      <c r="Z416" s="364">
        <v>0</v>
      </c>
      <c r="AA416" s="364">
        <v>0</v>
      </c>
      <c r="AB416" s="364">
        <v>0</v>
      </c>
      <c r="AC416" s="364">
        <v>0</v>
      </c>
      <c r="AD416" s="364">
        <v>0</v>
      </c>
      <c r="AE416" s="364">
        <v>0</v>
      </c>
      <c r="AF416" s="364">
        <v>0</v>
      </c>
      <c r="AG416" s="364">
        <v>0</v>
      </c>
      <c r="AH416" s="364">
        <v>0</v>
      </c>
      <c r="AI416" s="364">
        <v>0</v>
      </c>
      <c r="AJ416" s="364">
        <v>0</v>
      </c>
      <c r="AK416" s="364">
        <v>0</v>
      </c>
      <c r="AL416" s="364">
        <v>0</v>
      </c>
      <c r="AM416" s="364">
        <v>0</v>
      </c>
      <c r="AN416" s="364">
        <v>1</v>
      </c>
      <c r="AO416" s="364">
        <v>0</v>
      </c>
      <c r="AP416" s="364">
        <v>0</v>
      </c>
      <c r="AS416" s="7">
        <v>339112</v>
      </c>
      <c r="AT416" s="7" t="s">
        <v>491</v>
      </c>
      <c r="AU416" s="8">
        <v>2.8505562169349997E-2</v>
      </c>
      <c r="AV416" s="8">
        <v>6.9181716581230637E-3</v>
      </c>
      <c r="AW416" s="8">
        <v>0.11561255834549999</v>
      </c>
      <c r="AX416" s="8">
        <v>4.5282775573412912E-2</v>
      </c>
      <c r="AY416" s="8">
        <v>1.4401995987512737E-2</v>
      </c>
      <c r="AZ416" s="8">
        <v>0.15104750919477419</v>
      </c>
      <c r="BA416" s="8">
        <v>3.1186570662841934E-2</v>
      </c>
      <c r="BB416" s="8">
        <v>7.8016842135153232E-3</v>
      </c>
      <c r="BC416" s="8">
        <v>8.6412186612843528E-2</v>
      </c>
      <c r="BD416" s="8">
        <v>2.4007763889396769E-2</v>
      </c>
      <c r="BE416" s="8">
        <v>5.6025912501516126E-3</v>
      </c>
      <c r="BF416" s="8">
        <v>0.11217289770227418</v>
      </c>
      <c r="BG416" s="8">
        <v>0.26722473105564509</v>
      </c>
      <c r="BH416" s="8">
        <v>1.1389904265041936E-6</v>
      </c>
      <c r="BI416" s="8">
        <v>0.12591320043880647</v>
      </c>
      <c r="BJ416" s="8">
        <v>1.1510362921733872</v>
      </c>
      <c r="BK416" s="8">
        <v>0.59782744204596772</v>
      </c>
      <c r="BL416" s="8">
        <v>0.51249721568306461</v>
      </c>
    </row>
    <row r="417" spans="1:64" x14ac:dyDescent="0.25">
      <c r="A417" s="7">
        <v>339113</v>
      </c>
      <c r="B417" s="7" t="s">
        <v>492</v>
      </c>
      <c r="C417" s="8">
        <f t="shared" si="108"/>
        <v>4.6689076132772581E-2</v>
      </c>
      <c r="D417" s="8">
        <f t="shared" si="109"/>
        <v>1.0704401106363552E-2</v>
      </c>
      <c r="E417" s="8">
        <f t="shared" si="110"/>
        <v>0.14823171466240162</v>
      </c>
      <c r="F417" s="8">
        <f t="shared" si="111"/>
        <v>6.6567154272827417E-2</v>
      </c>
      <c r="G417" s="8">
        <f t="shared" si="112"/>
        <v>1.8292442282203229E-2</v>
      </c>
      <c r="H417" s="8">
        <f t="shared" si="113"/>
        <v>0.15992172779096775</v>
      </c>
      <c r="I417" s="8">
        <f t="shared" si="114"/>
        <v>5.8553689493108067E-2</v>
      </c>
      <c r="J417" s="8">
        <f t="shared" si="115"/>
        <v>1.2998718848187258E-2</v>
      </c>
      <c r="K417" s="8">
        <f t="shared" si="116"/>
        <v>0.11753507468375159</v>
      </c>
      <c r="L417" s="8">
        <f t="shared" si="117"/>
        <v>4.2796716103441941E-2</v>
      </c>
      <c r="M417" s="8">
        <f t="shared" si="118"/>
        <v>9.1706771420191919E-3</v>
      </c>
      <c r="N417" s="8">
        <f t="shared" si="119"/>
        <v>0.15284362923672579</v>
      </c>
      <c r="O417" s="8">
        <f t="shared" si="120"/>
        <v>0.34725173237316115</v>
      </c>
      <c r="P417" s="8">
        <f t="shared" si="121"/>
        <v>1.9204972537188707E-6</v>
      </c>
      <c r="Q417" s="8">
        <f t="shared" si="122"/>
        <v>0.16130418519741929</v>
      </c>
      <c r="R417" s="8">
        <f t="shared" si="123"/>
        <v>1</v>
      </c>
      <c r="S417" s="8">
        <f t="shared" si="124"/>
        <v>0.77703777595870982</v>
      </c>
      <c r="T417" s="8">
        <f t="shared" si="125"/>
        <v>0.72134716044467717</v>
      </c>
      <c r="W417" s="7">
        <v>339113</v>
      </c>
      <c r="X417" s="7" t="s">
        <v>492</v>
      </c>
      <c r="Y417" s="364">
        <v>0</v>
      </c>
      <c r="Z417" s="364">
        <v>0</v>
      </c>
      <c r="AA417" s="364">
        <v>0</v>
      </c>
      <c r="AB417" s="364">
        <v>0</v>
      </c>
      <c r="AC417" s="364">
        <v>0</v>
      </c>
      <c r="AD417" s="364">
        <v>0</v>
      </c>
      <c r="AE417" s="364">
        <v>0</v>
      </c>
      <c r="AF417" s="364">
        <v>0</v>
      </c>
      <c r="AG417" s="364">
        <v>0</v>
      </c>
      <c r="AH417" s="364">
        <v>0</v>
      </c>
      <c r="AI417" s="364">
        <v>0</v>
      </c>
      <c r="AJ417" s="364">
        <v>0</v>
      </c>
      <c r="AK417" s="364">
        <v>0</v>
      </c>
      <c r="AL417" s="364">
        <v>0</v>
      </c>
      <c r="AM417" s="364">
        <v>0</v>
      </c>
      <c r="AN417" s="364">
        <v>1</v>
      </c>
      <c r="AO417" s="364">
        <v>0</v>
      </c>
      <c r="AP417" s="364">
        <v>0</v>
      </c>
      <c r="AS417" s="7">
        <v>339113</v>
      </c>
      <c r="AT417" s="7" t="s">
        <v>492</v>
      </c>
      <c r="AU417" s="8">
        <v>4.6689076132772581E-2</v>
      </c>
      <c r="AV417" s="8">
        <v>1.0704401106363552E-2</v>
      </c>
      <c r="AW417" s="8">
        <v>0.14823171466240162</v>
      </c>
      <c r="AX417" s="8">
        <v>6.6567154272827417E-2</v>
      </c>
      <c r="AY417" s="8">
        <v>1.8292442282203229E-2</v>
      </c>
      <c r="AZ417" s="8">
        <v>0.15992172779096775</v>
      </c>
      <c r="BA417" s="8">
        <v>5.8553689493108067E-2</v>
      </c>
      <c r="BB417" s="8">
        <v>1.2998718848187258E-2</v>
      </c>
      <c r="BC417" s="8">
        <v>0.11753507468375159</v>
      </c>
      <c r="BD417" s="8">
        <v>4.2796716103441941E-2</v>
      </c>
      <c r="BE417" s="8">
        <v>9.1706771420191919E-3</v>
      </c>
      <c r="BF417" s="8">
        <v>0.15284362923672579</v>
      </c>
      <c r="BG417" s="8">
        <v>0.34725173237316115</v>
      </c>
      <c r="BH417" s="8">
        <v>1.9204972537188707E-6</v>
      </c>
      <c r="BI417" s="8">
        <v>0.16130418519741929</v>
      </c>
      <c r="BJ417" s="8">
        <v>1.2056268048048386</v>
      </c>
      <c r="BK417" s="8">
        <v>0.77703777595870982</v>
      </c>
      <c r="BL417" s="8">
        <v>0.72134716044467717</v>
      </c>
    </row>
    <row r="418" spans="1:64" x14ac:dyDescent="0.25">
      <c r="A418" s="7">
        <v>339114</v>
      </c>
      <c r="B418" s="7" t="s">
        <v>493</v>
      </c>
      <c r="C418" s="8">
        <f t="shared" si="108"/>
        <v>3.2989387861203229E-2</v>
      </c>
      <c r="D418" s="8">
        <f t="shared" si="109"/>
        <v>8.8764921655483855E-3</v>
      </c>
      <c r="E418" s="8">
        <f t="shared" si="110"/>
        <v>7.3236555558854846E-2</v>
      </c>
      <c r="F418" s="8">
        <f t="shared" si="111"/>
        <v>4.5668749392274194E-2</v>
      </c>
      <c r="G418" s="8">
        <f t="shared" si="112"/>
        <v>1.5807342652798387E-2</v>
      </c>
      <c r="H418" s="8">
        <f t="shared" si="113"/>
        <v>9.2852665892032268E-2</v>
      </c>
      <c r="I418" s="8">
        <f t="shared" si="114"/>
        <v>3.8278898622562896E-2</v>
      </c>
      <c r="J418" s="8">
        <f t="shared" si="115"/>
        <v>1.0791504526249999E-2</v>
      </c>
      <c r="K418" s="8">
        <f t="shared" si="116"/>
        <v>6.485707839232259E-2</v>
      </c>
      <c r="L418" s="8">
        <f t="shared" si="117"/>
        <v>3.297991316499678E-2</v>
      </c>
      <c r="M418" s="8">
        <f t="shared" si="118"/>
        <v>8.7289480057924189E-3</v>
      </c>
      <c r="N418" s="8">
        <f t="shared" si="119"/>
        <v>8.4096109799306443E-2</v>
      </c>
      <c r="O418" s="8">
        <f t="shared" si="120"/>
        <v>0.14643077361112908</v>
      </c>
      <c r="P418" s="8">
        <f t="shared" si="121"/>
        <v>7.316805663437097E-7</v>
      </c>
      <c r="Q418" s="8">
        <f t="shared" si="122"/>
        <v>7.6667543653951647E-2</v>
      </c>
      <c r="R418" s="8">
        <f t="shared" si="123"/>
        <v>1</v>
      </c>
      <c r="S418" s="8">
        <f t="shared" si="124"/>
        <v>0.41239327406629039</v>
      </c>
      <c r="T418" s="8">
        <f t="shared" si="125"/>
        <v>0.37199199767032254</v>
      </c>
      <c r="W418" s="7">
        <v>339114</v>
      </c>
      <c r="X418" s="7" t="s">
        <v>493</v>
      </c>
      <c r="Y418" s="364">
        <v>0</v>
      </c>
      <c r="Z418" s="364">
        <v>0</v>
      </c>
      <c r="AA418" s="364">
        <v>0</v>
      </c>
      <c r="AB418" s="364">
        <v>0</v>
      </c>
      <c r="AC418" s="364">
        <v>0</v>
      </c>
      <c r="AD418" s="364">
        <v>0</v>
      </c>
      <c r="AE418" s="364">
        <v>0</v>
      </c>
      <c r="AF418" s="364">
        <v>0</v>
      </c>
      <c r="AG418" s="364">
        <v>0</v>
      </c>
      <c r="AH418" s="364">
        <v>0</v>
      </c>
      <c r="AI418" s="364">
        <v>0</v>
      </c>
      <c r="AJ418" s="364">
        <v>0</v>
      </c>
      <c r="AK418" s="364">
        <v>0</v>
      </c>
      <c r="AL418" s="364">
        <v>0</v>
      </c>
      <c r="AM418" s="364">
        <v>0</v>
      </c>
      <c r="AN418" s="364">
        <v>1</v>
      </c>
      <c r="AO418" s="364">
        <v>0</v>
      </c>
      <c r="AP418" s="364">
        <v>0</v>
      </c>
      <c r="AS418" s="7">
        <v>339114</v>
      </c>
      <c r="AT418" s="7" t="s">
        <v>493</v>
      </c>
      <c r="AU418" s="8">
        <v>3.2989387861203229E-2</v>
      </c>
      <c r="AV418" s="8">
        <v>8.8764921655483855E-3</v>
      </c>
      <c r="AW418" s="8">
        <v>7.3236555558854846E-2</v>
      </c>
      <c r="AX418" s="8">
        <v>4.5668749392274194E-2</v>
      </c>
      <c r="AY418" s="8">
        <v>1.5807342652798387E-2</v>
      </c>
      <c r="AZ418" s="8">
        <v>9.2852665892032268E-2</v>
      </c>
      <c r="BA418" s="8">
        <v>3.8278898622562896E-2</v>
      </c>
      <c r="BB418" s="8">
        <v>1.0791504526249999E-2</v>
      </c>
      <c r="BC418" s="8">
        <v>6.485707839232259E-2</v>
      </c>
      <c r="BD418" s="8">
        <v>3.297991316499678E-2</v>
      </c>
      <c r="BE418" s="8">
        <v>8.7289480057924189E-3</v>
      </c>
      <c r="BF418" s="8">
        <v>8.4096109799306443E-2</v>
      </c>
      <c r="BG418" s="8">
        <v>0.14643077361112908</v>
      </c>
      <c r="BH418" s="8">
        <v>7.316805663437097E-7</v>
      </c>
      <c r="BI418" s="8">
        <v>7.6667543653951647E-2</v>
      </c>
      <c r="BJ418" s="8">
        <v>1.1151024355854839</v>
      </c>
      <c r="BK418" s="8">
        <v>0.41239327406629039</v>
      </c>
      <c r="BL418" s="8">
        <v>0.37199199767032254</v>
      </c>
    </row>
    <row r="419" spans="1:64" x14ac:dyDescent="0.25">
      <c r="A419" s="7">
        <v>339115</v>
      </c>
      <c r="B419" s="7" t="s">
        <v>494</v>
      </c>
      <c r="C419" s="8">
        <f t="shared" si="108"/>
        <v>2.5562813923450004E-2</v>
      </c>
      <c r="D419" s="8">
        <f t="shared" si="109"/>
        <v>7.6387699084322584E-3</v>
      </c>
      <c r="E419" s="8">
        <f t="shared" si="110"/>
        <v>7.6659070259338713E-2</v>
      </c>
      <c r="F419" s="8">
        <f t="shared" si="111"/>
        <v>3.761822698500162E-2</v>
      </c>
      <c r="G419" s="8">
        <f t="shared" si="112"/>
        <v>1.3683928831722579E-2</v>
      </c>
      <c r="H419" s="8">
        <f t="shared" si="113"/>
        <v>0.10158483039762906</v>
      </c>
      <c r="I419" s="8">
        <f t="shared" si="114"/>
        <v>2.6654069981508065E-2</v>
      </c>
      <c r="J419" s="8">
        <f t="shared" si="115"/>
        <v>8.5573337427967758E-3</v>
      </c>
      <c r="K419" s="8">
        <f t="shared" si="116"/>
        <v>5.9479504301274196E-2</v>
      </c>
      <c r="L419" s="8">
        <f t="shared" si="117"/>
        <v>2.192422320303548E-2</v>
      </c>
      <c r="M419" s="8">
        <f t="shared" si="118"/>
        <v>6.2528722428183874E-3</v>
      </c>
      <c r="N419" s="8">
        <f t="shared" si="119"/>
        <v>7.4324012272919349E-2</v>
      </c>
      <c r="O419" s="8">
        <f t="shared" si="120"/>
        <v>0.15316431925241933</v>
      </c>
      <c r="P419" s="8">
        <f t="shared" si="121"/>
        <v>7.0761767594629035E-7</v>
      </c>
      <c r="Q419" s="8">
        <f t="shared" si="122"/>
        <v>7.4705898034499993E-2</v>
      </c>
      <c r="R419" s="8">
        <f t="shared" si="123"/>
        <v>1</v>
      </c>
      <c r="S419" s="8">
        <f t="shared" si="124"/>
        <v>0.37869505073048387</v>
      </c>
      <c r="T419" s="8">
        <f t="shared" si="125"/>
        <v>0.32049735963838716</v>
      </c>
      <c r="W419" s="7">
        <v>339115</v>
      </c>
      <c r="X419" s="7" t="s">
        <v>494</v>
      </c>
      <c r="Y419" s="364">
        <v>0</v>
      </c>
      <c r="Z419" s="364">
        <v>0</v>
      </c>
      <c r="AA419" s="364">
        <v>0</v>
      </c>
      <c r="AB419" s="364">
        <v>0</v>
      </c>
      <c r="AC419" s="364">
        <v>0</v>
      </c>
      <c r="AD419" s="364">
        <v>0</v>
      </c>
      <c r="AE419" s="364">
        <v>0</v>
      </c>
      <c r="AF419" s="364">
        <v>0</v>
      </c>
      <c r="AG419" s="364">
        <v>0</v>
      </c>
      <c r="AH419" s="364">
        <v>0</v>
      </c>
      <c r="AI419" s="364">
        <v>0</v>
      </c>
      <c r="AJ419" s="364">
        <v>0</v>
      </c>
      <c r="AK419" s="364">
        <v>0</v>
      </c>
      <c r="AL419" s="364">
        <v>0</v>
      </c>
      <c r="AM419" s="364">
        <v>0</v>
      </c>
      <c r="AN419" s="364">
        <v>1</v>
      </c>
      <c r="AO419" s="364">
        <v>0</v>
      </c>
      <c r="AP419" s="364">
        <v>0</v>
      </c>
      <c r="AS419" s="7">
        <v>339115</v>
      </c>
      <c r="AT419" s="7" t="s">
        <v>494</v>
      </c>
      <c r="AU419" s="8">
        <v>2.5562813923450004E-2</v>
      </c>
      <c r="AV419" s="8">
        <v>7.6387699084322584E-3</v>
      </c>
      <c r="AW419" s="8">
        <v>7.6659070259338713E-2</v>
      </c>
      <c r="AX419" s="8">
        <v>3.761822698500162E-2</v>
      </c>
      <c r="AY419" s="8">
        <v>1.3683928831722579E-2</v>
      </c>
      <c r="AZ419" s="8">
        <v>0.10158483039762906</v>
      </c>
      <c r="BA419" s="8">
        <v>2.6654069981508065E-2</v>
      </c>
      <c r="BB419" s="8">
        <v>8.5573337427967758E-3</v>
      </c>
      <c r="BC419" s="8">
        <v>5.9479504301274196E-2</v>
      </c>
      <c r="BD419" s="8">
        <v>2.192422320303548E-2</v>
      </c>
      <c r="BE419" s="8">
        <v>6.2528722428183874E-3</v>
      </c>
      <c r="BF419" s="8">
        <v>7.4324012272919349E-2</v>
      </c>
      <c r="BG419" s="8">
        <v>0.15316431925241933</v>
      </c>
      <c r="BH419" s="8">
        <v>7.0761767594629035E-7</v>
      </c>
      <c r="BI419" s="8">
        <v>7.4705898034499993E-2</v>
      </c>
      <c r="BJ419" s="8">
        <v>1.1098606540914515</v>
      </c>
      <c r="BK419" s="8">
        <v>0.37869505073048387</v>
      </c>
      <c r="BL419" s="8">
        <v>0.32049735963838716</v>
      </c>
    </row>
    <row r="420" spans="1:64" x14ac:dyDescent="0.25">
      <c r="A420" s="7">
        <v>339116</v>
      </c>
      <c r="B420" s="7" t="s">
        <v>495</v>
      </c>
      <c r="C420" s="8">
        <f t="shared" si="108"/>
        <v>6.3516340386088693E-2</v>
      </c>
      <c r="D420" s="8">
        <f t="shared" si="109"/>
        <v>1.5380609322751126E-2</v>
      </c>
      <c r="E420" s="8">
        <f t="shared" si="110"/>
        <v>0.12042606208040324</v>
      </c>
      <c r="F420" s="8">
        <f t="shared" si="111"/>
        <v>4.4524005932527415E-2</v>
      </c>
      <c r="G420" s="8">
        <f t="shared" si="112"/>
        <v>1.2788113207130001E-2</v>
      </c>
      <c r="H420" s="8">
        <f t="shared" si="113"/>
        <v>9.8889891805224159E-2</v>
      </c>
      <c r="I420" s="8">
        <f t="shared" si="114"/>
        <v>4.4935413993088702E-2</v>
      </c>
      <c r="J420" s="8">
        <f t="shared" si="115"/>
        <v>1.0581462037813063E-2</v>
      </c>
      <c r="K420" s="8">
        <f t="shared" si="116"/>
        <v>7.7282461739811278E-2</v>
      </c>
      <c r="L420" s="8">
        <f t="shared" si="117"/>
        <v>6.4244769922820952E-2</v>
      </c>
      <c r="M420" s="8">
        <f t="shared" si="118"/>
        <v>1.4722692456940321E-2</v>
      </c>
      <c r="N420" s="8">
        <f t="shared" si="119"/>
        <v>0.1225357983114726</v>
      </c>
      <c r="O420" s="8">
        <f t="shared" si="120"/>
        <v>0.33754040314019357</v>
      </c>
      <c r="P420" s="8">
        <f t="shared" si="121"/>
        <v>3.9789769770130657E-6</v>
      </c>
      <c r="Q420" s="8">
        <f t="shared" si="122"/>
        <v>0.30676961265345165</v>
      </c>
      <c r="R420" s="8">
        <f t="shared" si="123"/>
        <v>1</v>
      </c>
      <c r="S420" s="8">
        <f t="shared" si="124"/>
        <v>0.73684878513854812</v>
      </c>
      <c r="T420" s="8">
        <f t="shared" si="125"/>
        <v>0.71344611196435492</v>
      </c>
      <c r="W420" s="7">
        <v>339116</v>
      </c>
      <c r="X420" s="7" t="s">
        <v>495</v>
      </c>
      <c r="Y420" s="364">
        <v>0</v>
      </c>
      <c r="Z420" s="364">
        <v>0</v>
      </c>
      <c r="AA420" s="364">
        <v>0</v>
      </c>
      <c r="AB420" s="364">
        <v>0</v>
      </c>
      <c r="AC420" s="364">
        <v>0</v>
      </c>
      <c r="AD420" s="364">
        <v>0</v>
      </c>
      <c r="AE420" s="364">
        <v>0</v>
      </c>
      <c r="AF420" s="364">
        <v>0</v>
      </c>
      <c r="AG420" s="364">
        <v>0</v>
      </c>
      <c r="AH420" s="364">
        <v>0</v>
      </c>
      <c r="AI420" s="364">
        <v>0</v>
      </c>
      <c r="AJ420" s="364">
        <v>0</v>
      </c>
      <c r="AK420" s="364">
        <v>0</v>
      </c>
      <c r="AL420" s="364">
        <v>0</v>
      </c>
      <c r="AM420" s="364">
        <v>0</v>
      </c>
      <c r="AN420" s="364">
        <v>1</v>
      </c>
      <c r="AO420" s="364">
        <v>0</v>
      </c>
      <c r="AP420" s="364">
        <v>0</v>
      </c>
      <c r="AS420" s="7">
        <v>339116</v>
      </c>
      <c r="AT420" s="7" t="s">
        <v>495</v>
      </c>
      <c r="AU420" s="8">
        <v>6.3516340386088693E-2</v>
      </c>
      <c r="AV420" s="8">
        <v>1.5380609322751126E-2</v>
      </c>
      <c r="AW420" s="8">
        <v>0.12042606208040324</v>
      </c>
      <c r="AX420" s="8">
        <v>4.4524005932527415E-2</v>
      </c>
      <c r="AY420" s="8">
        <v>1.2788113207130001E-2</v>
      </c>
      <c r="AZ420" s="8">
        <v>9.8889891805224159E-2</v>
      </c>
      <c r="BA420" s="8">
        <v>4.4935413993088702E-2</v>
      </c>
      <c r="BB420" s="8">
        <v>1.0581462037813063E-2</v>
      </c>
      <c r="BC420" s="8">
        <v>7.7282461739811278E-2</v>
      </c>
      <c r="BD420" s="8">
        <v>6.4244769922820952E-2</v>
      </c>
      <c r="BE420" s="8">
        <v>1.4722692456940321E-2</v>
      </c>
      <c r="BF420" s="8">
        <v>0.1225357983114726</v>
      </c>
      <c r="BG420" s="8">
        <v>0.33754040314019357</v>
      </c>
      <c r="BH420" s="8">
        <v>3.9789769770130657E-6</v>
      </c>
      <c r="BI420" s="8">
        <v>0.30676961265345165</v>
      </c>
      <c r="BJ420" s="8">
        <v>1.1993246246922582</v>
      </c>
      <c r="BK420" s="8">
        <v>0.73684878513854812</v>
      </c>
      <c r="BL420" s="8">
        <v>0.71344611196435492</v>
      </c>
    </row>
    <row r="421" spans="1:64" x14ac:dyDescent="0.25">
      <c r="A421" s="7">
        <v>339910</v>
      </c>
      <c r="B421" s="7" t="s">
        <v>496</v>
      </c>
      <c r="C421" s="8">
        <f t="shared" si="108"/>
        <v>7.4748829364100003E-2</v>
      </c>
      <c r="D421" s="8">
        <f t="shared" si="109"/>
        <v>1.19236636135E-2</v>
      </c>
      <c r="E421" s="8">
        <f t="shared" si="110"/>
        <v>6.3666897929699998E-2</v>
      </c>
      <c r="F421" s="8">
        <f t="shared" si="111"/>
        <v>8.4105652868799993E-2</v>
      </c>
      <c r="G421" s="8">
        <f t="shared" si="112"/>
        <v>1.6710337395799999E-2</v>
      </c>
      <c r="H421" s="8">
        <f t="shared" si="113"/>
        <v>5.2905027923000003E-2</v>
      </c>
      <c r="I421" s="8">
        <f t="shared" si="114"/>
        <v>8.8618073692000005E-2</v>
      </c>
      <c r="J421" s="8">
        <f t="shared" si="115"/>
        <v>1.49231441578E-2</v>
      </c>
      <c r="K421" s="8">
        <f t="shared" si="116"/>
        <v>4.4621587938600001E-2</v>
      </c>
      <c r="L421" s="8">
        <f t="shared" si="117"/>
        <v>0.10281832919099999</v>
      </c>
      <c r="M421" s="8">
        <f t="shared" si="118"/>
        <v>1.6074242934100001E-2</v>
      </c>
      <c r="N421" s="8">
        <f t="shared" si="119"/>
        <v>0.113226141428</v>
      </c>
      <c r="O421" s="8">
        <f t="shared" si="120"/>
        <v>0.39263489643999999</v>
      </c>
      <c r="P421" s="8">
        <f t="shared" si="121"/>
        <v>5.6508817602500004E-6</v>
      </c>
      <c r="Q421" s="8">
        <f t="shared" si="122"/>
        <v>0.27245443471199998</v>
      </c>
      <c r="R421" s="8">
        <f t="shared" si="123"/>
        <v>1.1503393909099999</v>
      </c>
      <c r="S421" s="8">
        <f t="shared" si="124"/>
        <v>1.1537210181899999</v>
      </c>
      <c r="T421" s="8">
        <f t="shared" si="125"/>
        <v>1.14816280579</v>
      </c>
      <c r="W421" s="7">
        <v>339910</v>
      </c>
      <c r="X421" s="7" t="s">
        <v>496</v>
      </c>
      <c r="Y421" s="364">
        <v>7.4748829364100003E-2</v>
      </c>
      <c r="Z421" s="364">
        <v>1.19236636135E-2</v>
      </c>
      <c r="AA421" s="364">
        <v>6.3666897929699998E-2</v>
      </c>
      <c r="AB421" s="364">
        <v>8.4105652868799993E-2</v>
      </c>
      <c r="AC421" s="364">
        <v>1.6710337395799999E-2</v>
      </c>
      <c r="AD421" s="364">
        <v>5.2905027923000003E-2</v>
      </c>
      <c r="AE421" s="364">
        <v>8.8618073692000005E-2</v>
      </c>
      <c r="AF421" s="364">
        <v>1.49231441578E-2</v>
      </c>
      <c r="AG421" s="364">
        <v>4.4621587938600001E-2</v>
      </c>
      <c r="AH421" s="364">
        <v>0.10281832919099999</v>
      </c>
      <c r="AI421" s="364">
        <v>1.6074242934100001E-2</v>
      </c>
      <c r="AJ421" s="364">
        <v>0.113226141428</v>
      </c>
      <c r="AK421" s="364">
        <v>0.39263489643999999</v>
      </c>
      <c r="AL421" s="364">
        <v>5.6508817602500004E-6</v>
      </c>
      <c r="AM421" s="364">
        <v>0.27245443471199998</v>
      </c>
      <c r="AN421" s="364">
        <v>1.1503393909099999</v>
      </c>
      <c r="AO421" s="364">
        <v>1.1537210181899999</v>
      </c>
      <c r="AP421" s="364">
        <v>1.14816280579</v>
      </c>
      <c r="AS421" s="7">
        <v>339910</v>
      </c>
      <c r="AT421" s="7" t="s">
        <v>496</v>
      </c>
      <c r="AU421" s="8">
        <v>0.12604488066298386</v>
      </c>
      <c r="AV421" s="8">
        <v>3.100694605500694E-2</v>
      </c>
      <c r="AW421" s="8">
        <v>0.14560100208297252</v>
      </c>
      <c r="AX421" s="8">
        <v>0.12323985250841449</v>
      </c>
      <c r="AY421" s="8">
        <v>4.0023426306051609E-2</v>
      </c>
      <c r="AZ421" s="8">
        <v>0.13014715119553227</v>
      </c>
      <c r="BA421" s="8">
        <v>0.1572270201655484</v>
      </c>
      <c r="BB421" s="8">
        <v>4.1960519138966125E-2</v>
      </c>
      <c r="BC421" s="8">
        <v>0.14860798997587096</v>
      </c>
      <c r="BD421" s="8">
        <v>0.17759974579811452</v>
      </c>
      <c r="BE421" s="8">
        <v>4.3407983137803217E-2</v>
      </c>
      <c r="BF421" s="8">
        <v>0.23580414286506457</v>
      </c>
      <c r="BG421" s="8">
        <v>0.39263320790258099</v>
      </c>
      <c r="BH421" s="8">
        <v>5.9047092484445145E-6</v>
      </c>
      <c r="BI421" s="8">
        <v>0.27245663948399984</v>
      </c>
      <c r="BJ421" s="8">
        <v>1.3026544417048385</v>
      </c>
      <c r="BK421" s="8">
        <v>1.2934104300098384</v>
      </c>
      <c r="BL421" s="8">
        <v>1.3477939163779034</v>
      </c>
    </row>
    <row r="422" spans="1:64" x14ac:dyDescent="0.25">
      <c r="A422" s="7">
        <v>339920</v>
      </c>
      <c r="B422" s="7" t="s">
        <v>497</v>
      </c>
      <c r="C422" s="8">
        <f t="shared" si="108"/>
        <v>9.3354056164662899E-2</v>
      </c>
      <c r="D422" s="8">
        <f t="shared" si="109"/>
        <v>2.2326565028190328E-2</v>
      </c>
      <c r="E422" s="8">
        <f t="shared" si="110"/>
        <v>0.14932161359259843</v>
      </c>
      <c r="F422" s="8">
        <f t="shared" si="111"/>
        <v>8.2455407664961317E-2</v>
      </c>
      <c r="G422" s="8">
        <f t="shared" si="112"/>
        <v>2.5758417254614516E-2</v>
      </c>
      <c r="H422" s="8">
        <f t="shared" si="113"/>
        <v>0.12036806287325647</v>
      </c>
      <c r="I422" s="8">
        <f t="shared" si="114"/>
        <v>9.426633666984674E-2</v>
      </c>
      <c r="J422" s="8">
        <f t="shared" si="115"/>
        <v>2.3543621409569521E-2</v>
      </c>
      <c r="K422" s="8">
        <f t="shared" si="116"/>
        <v>0.1245779641356629</v>
      </c>
      <c r="L422" s="8">
        <f t="shared" si="117"/>
        <v>0.10196859926505486</v>
      </c>
      <c r="M422" s="8">
        <f t="shared" si="118"/>
        <v>2.4273588757087097E-2</v>
      </c>
      <c r="N422" s="8">
        <f t="shared" si="119"/>
        <v>0.18556862111208067</v>
      </c>
      <c r="O422" s="8">
        <f t="shared" si="120"/>
        <v>0.38257829306354879</v>
      </c>
      <c r="P422" s="8">
        <f t="shared" si="121"/>
        <v>4.6880651306309663E-6</v>
      </c>
      <c r="Q422" s="8">
        <f t="shared" si="122"/>
        <v>0.25939833350258068</v>
      </c>
      <c r="R422" s="8">
        <f t="shared" si="123"/>
        <v>1</v>
      </c>
      <c r="S422" s="8">
        <f t="shared" si="124"/>
        <v>0.98664640392193548</v>
      </c>
      <c r="T422" s="8">
        <f t="shared" si="125"/>
        <v>1.0004540512474194</v>
      </c>
      <c r="W422" s="7">
        <v>339920</v>
      </c>
      <c r="X422" s="7" t="s">
        <v>497</v>
      </c>
      <c r="Y422" s="364">
        <v>0</v>
      </c>
      <c r="Z422" s="364">
        <v>0</v>
      </c>
      <c r="AA422" s="364">
        <v>0</v>
      </c>
      <c r="AB422" s="364">
        <v>0</v>
      </c>
      <c r="AC422" s="364">
        <v>0</v>
      </c>
      <c r="AD422" s="364">
        <v>0</v>
      </c>
      <c r="AE422" s="364">
        <v>0</v>
      </c>
      <c r="AF422" s="364">
        <v>0</v>
      </c>
      <c r="AG422" s="364">
        <v>0</v>
      </c>
      <c r="AH422" s="364">
        <v>0</v>
      </c>
      <c r="AI422" s="364">
        <v>0</v>
      </c>
      <c r="AJ422" s="364">
        <v>0</v>
      </c>
      <c r="AK422" s="364">
        <v>0</v>
      </c>
      <c r="AL422" s="364">
        <v>0</v>
      </c>
      <c r="AM422" s="364">
        <v>0</v>
      </c>
      <c r="AN422" s="364">
        <v>1</v>
      </c>
      <c r="AO422" s="364">
        <v>0</v>
      </c>
      <c r="AP422" s="364">
        <v>0</v>
      </c>
      <c r="AS422" s="7">
        <v>339920</v>
      </c>
      <c r="AT422" s="7" t="s">
        <v>497</v>
      </c>
      <c r="AU422" s="8">
        <v>9.3354056164662899E-2</v>
      </c>
      <c r="AV422" s="8">
        <v>2.2326565028190328E-2</v>
      </c>
      <c r="AW422" s="8">
        <v>0.14932161359259843</v>
      </c>
      <c r="AX422" s="8">
        <v>8.2455407664961317E-2</v>
      </c>
      <c r="AY422" s="8">
        <v>2.5758417254614516E-2</v>
      </c>
      <c r="AZ422" s="8">
        <v>0.12036806287325647</v>
      </c>
      <c r="BA422" s="8">
        <v>9.426633666984674E-2</v>
      </c>
      <c r="BB422" s="8">
        <v>2.3543621409569521E-2</v>
      </c>
      <c r="BC422" s="8">
        <v>0.1245779641356629</v>
      </c>
      <c r="BD422" s="8">
        <v>0.10196859926505486</v>
      </c>
      <c r="BE422" s="8">
        <v>2.4273588757087097E-2</v>
      </c>
      <c r="BF422" s="8">
        <v>0.18556862111208067</v>
      </c>
      <c r="BG422" s="8">
        <v>0.38257829306354879</v>
      </c>
      <c r="BH422" s="8">
        <v>4.6880651306309663E-6</v>
      </c>
      <c r="BI422" s="8">
        <v>0.25939833350258068</v>
      </c>
      <c r="BJ422" s="8">
        <v>1.2650022347856449</v>
      </c>
      <c r="BK422" s="8">
        <v>0.98664640392193548</v>
      </c>
      <c r="BL422" s="8">
        <v>1.0004540512474194</v>
      </c>
    </row>
    <row r="423" spans="1:64" x14ac:dyDescent="0.25">
      <c r="A423" s="7">
        <v>339930</v>
      </c>
      <c r="B423" s="7" t="s">
        <v>498</v>
      </c>
      <c r="C423" s="8">
        <f t="shared" si="108"/>
        <v>4.2032579877083878E-2</v>
      </c>
      <c r="D423" s="8">
        <f t="shared" si="109"/>
        <v>1.0771420673278709E-2</v>
      </c>
      <c r="E423" s="8">
        <f t="shared" si="110"/>
        <v>0.11917308993564837</v>
      </c>
      <c r="F423" s="8">
        <f t="shared" si="111"/>
        <v>1.6710363911845164E-2</v>
      </c>
      <c r="G423" s="8">
        <f t="shared" si="112"/>
        <v>5.5540634161875806E-3</v>
      </c>
      <c r="H423" s="8">
        <f t="shared" si="113"/>
        <v>5.7693020043624192E-2</v>
      </c>
      <c r="I423" s="8">
        <f t="shared" si="114"/>
        <v>2.4310059879679033E-2</v>
      </c>
      <c r="J423" s="8">
        <f t="shared" si="115"/>
        <v>6.1842810325935483E-3</v>
      </c>
      <c r="K423" s="8">
        <f t="shared" si="116"/>
        <v>6.4675338936511298E-2</v>
      </c>
      <c r="L423" s="8">
        <f t="shared" si="117"/>
        <v>3.3798942716722583E-2</v>
      </c>
      <c r="M423" s="8">
        <f t="shared" si="118"/>
        <v>8.6204309081158066E-3</v>
      </c>
      <c r="N423" s="8">
        <f t="shared" si="119"/>
        <v>0.10334667261244354</v>
      </c>
      <c r="O423" s="8">
        <f t="shared" si="120"/>
        <v>0.35415267563948383</v>
      </c>
      <c r="P423" s="8">
        <f t="shared" si="121"/>
        <v>6.5736642827245165E-6</v>
      </c>
      <c r="Q423" s="8">
        <f t="shared" si="122"/>
        <v>0.31980653106509693</v>
      </c>
      <c r="R423" s="8">
        <f t="shared" si="123"/>
        <v>1</v>
      </c>
      <c r="S423" s="8">
        <f t="shared" si="124"/>
        <v>0.59608486672645145</v>
      </c>
      <c r="T423" s="8">
        <f t="shared" si="125"/>
        <v>0.611298712106774</v>
      </c>
      <c r="W423" s="7">
        <v>339930</v>
      </c>
      <c r="X423" s="7" t="s">
        <v>498</v>
      </c>
      <c r="Y423" s="364">
        <v>0</v>
      </c>
      <c r="Z423" s="364">
        <v>0</v>
      </c>
      <c r="AA423" s="364">
        <v>0</v>
      </c>
      <c r="AB423" s="364">
        <v>0</v>
      </c>
      <c r="AC423" s="364">
        <v>0</v>
      </c>
      <c r="AD423" s="364">
        <v>0</v>
      </c>
      <c r="AE423" s="364">
        <v>0</v>
      </c>
      <c r="AF423" s="364">
        <v>0</v>
      </c>
      <c r="AG423" s="364">
        <v>0</v>
      </c>
      <c r="AH423" s="364">
        <v>0</v>
      </c>
      <c r="AI423" s="364">
        <v>0</v>
      </c>
      <c r="AJ423" s="364">
        <v>0</v>
      </c>
      <c r="AK423" s="364">
        <v>0</v>
      </c>
      <c r="AL423" s="364">
        <v>0</v>
      </c>
      <c r="AM423" s="364">
        <v>0</v>
      </c>
      <c r="AN423" s="364">
        <v>1</v>
      </c>
      <c r="AO423" s="364">
        <v>0</v>
      </c>
      <c r="AP423" s="364">
        <v>0</v>
      </c>
      <c r="AS423" s="7">
        <v>339930</v>
      </c>
      <c r="AT423" s="7" t="s">
        <v>498</v>
      </c>
      <c r="AU423" s="8">
        <v>4.2032579877083878E-2</v>
      </c>
      <c r="AV423" s="8">
        <v>1.0771420673278709E-2</v>
      </c>
      <c r="AW423" s="8">
        <v>0.11917308993564837</v>
      </c>
      <c r="AX423" s="8">
        <v>1.6710363911845164E-2</v>
      </c>
      <c r="AY423" s="8">
        <v>5.5540634161875806E-3</v>
      </c>
      <c r="AZ423" s="8">
        <v>5.7693020043624192E-2</v>
      </c>
      <c r="BA423" s="8">
        <v>2.4310059879679033E-2</v>
      </c>
      <c r="BB423" s="8">
        <v>6.1842810325935483E-3</v>
      </c>
      <c r="BC423" s="8">
        <v>6.4675338936511298E-2</v>
      </c>
      <c r="BD423" s="8">
        <v>3.3798942716722583E-2</v>
      </c>
      <c r="BE423" s="8">
        <v>8.6204309081158066E-3</v>
      </c>
      <c r="BF423" s="8">
        <v>0.10334667261244354</v>
      </c>
      <c r="BG423" s="8">
        <v>0.35415267563948383</v>
      </c>
      <c r="BH423" s="8">
        <v>6.5736642827245165E-6</v>
      </c>
      <c r="BI423" s="8">
        <v>0.31980653106509693</v>
      </c>
      <c r="BJ423" s="8">
        <v>1.1719770904856452</v>
      </c>
      <c r="BK423" s="8">
        <v>0.59608486672645145</v>
      </c>
      <c r="BL423" s="8">
        <v>0.611298712106774</v>
      </c>
    </row>
    <row r="424" spans="1:64" x14ac:dyDescent="0.25">
      <c r="A424" s="7">
        <v>339940</v>
      </c>
      <c r="B424" s="7" t="s">
        <v>499</v>
      </c>
      <c r="C424" s="8">
        <f t="shared" si="108"/>
        <v>7.3458500628822573E-2</v>
      </c>
      <c r="D424" s="8">
        <f t="shared" si="109"/>
        <v>1.9757665882687101E-2</v>
      </c>
      <c r="E424" s="8">
        <f t="shared" si="110"/>
        <v>7.329464156589191E-2</v>
      </c>
      <c r="F424" s="8">
        <f t="shared" si="111"/>
        <v>4.9092329599991942E-2</v>
      </c>
      <c r="G424" s="8">
        <f t="shared" si="112"/>
        <v>1.8832600215048869E-2</v>
      </c>
      <c r="H424" s="8">
        <f t="shared" si="113"/>
        <v>6.3287591130474191E-2</v>
      </c>
      <c r="I424" s="8">
        <f t="shared" si="114"/>
        <v>7.4600049821017728E-2</v>
      </c>
      <c r="J424" s="8">
        <f t="shared" si="115"/>
        <v>2.1617799023527423E-2</v>
      </c>
      <c r="K424" s="8">
        <f t="shared" si="116"/>
        <v>7.5485198525903227E-2</v>
      </c>
      <c r="L424" s="8">
        <f t="shared" si="117"/>
        <v>0.10719291965979034</v>
      </c>
      <c r="M424" s="8">
        <f t="shared" si="118"/>
        <v>2.9614587575046779E-2</v>
      </c>
      <c r="N424" s="8">
        <f t="shared" si="119"/>
        <v>0.1182186933271242</v>
      </c>
      <c r="O424" s="8">
        <f t="shared" si="120"/>
        <v>0.16548184113777423</v>
      </c>
      <c r="P424" s="8">
        <f t="shared" si="121"/>
        <v>5.1587824026480657E-6</v>
      </c>
      <c r="Q424" s="8">
        <f t="shared" si="122"/>
        <v>0.14477940314019352</v>
      </c>
      <c r="R424" s="8">
        <f t="shared" si="123"/>
        <v>1</v>
      </c>
      <c r="S424" s="8">
        <f t="shared" si="124"/>
        <v>0.58282542417129035</v>
      </c>
      <c r="T424" s="8">
        <f t="shared" si="125"/>
        <v>0.62331595059661271</v>
      </c>
      <c r="W424" s="7">
        <v>339940</v>
      </c>
      <c r="X424" s="7" t="s">
        <v>499</v>
      </c>
      <c r="Y424" s="364">
        <v>0</v>
      </c>
      <c r="Z424" s="364">
        <v>0</v>
      </c>
      <c r="AA424" s="364">
        <v>0</v>
      </c>
      <c r="AB424" s="364">
        <v>0</v>
      </c>
      <c r="AC424" s="364">
        <v>0</v>
      </c>
      <c r="AD424" s="364">
        <v>0</v>
      </c>
      <c r="AE424" s="364">
        <v>0</v>
      </c>
      <c r="AF424" s="364">
        <v>0</v>
      </c>
      <c r="AG424" s="364">
        <v>0</v>
      </c>
      <c r="AH424" s="364">
        <v>0</v>
      </c>
      <c r="AI424" s="364">
        <v>0</v>
      </c>
      <c r="AJ424" s="364">
        <v>0</v>
      </c>
      <c r="AK424" s="364">
        <v>0</v>
      </c>
      <c r="AL424" s="364">
        <v>0</v>
      </c>
      <c r="AM424" s="364">
        <v>0</v>
      </c>
      <c r="AN424" s="364">
        <v>1</v>
      </c>
      <c r="AO424" s="364">
        <v>0</v>
      </c>
      <c r="AP424" s="364">
        <v>0</v>
      </c>
      <c r="AS424" s="7">
        <v>339940</v>
      </c>
      <c r="AT424" s="7" t="s">
        <v>499</v>
      </c>
      <c r="AU424" s="8">
        <v>7.3458500628822573E-2</v>
      </c>
      <c r="AV424" s="8">
        <v>1.9757665882687101E-2</v>
      </c>
      <c r="AW424" s="8">
        <v>7.329464156589191E-2</v>
      </c>
      <c r="AX424" s="8">
        <v>4.9092329599991942E-2</v>
      </c>
      <c r="AY424" s="8">
        <v>1.8832600215048869E-2</v>
      </c>
      <c r="AZ424" s="8">
        <v>6.3287591130474191E-2</v>
      </c>
      <c r="BA424" s="8">
        <v>7.4600049821017728E-2</v>
      </c>
      <c r="BB424" s="8">
        <v>2.1617799023527423E-2</v>
      </c>
      <c r="BC424" s="8">
        <v>7.5485198525903227E-2</v>
      </c>
      <c r="BD424" s="8">
        <v>0.10719291965979034</v>
      </c>
      <c r="BE424" s="8">
        <v>2.9614587575046779E-2</v>
      </c>
      <c r="BF424" s="8">
        <v>0.1182186933271242</v>
      </c>
      <c r="BG424" s="8">
        <v>0.16548184113777423</v>
      </c>
      <c r="BH424" s="8">
        <v>5.1587824026480657E-6</v>
      </c>
      <c r="BI424" s="8">
        <v>0.14477940314019352</v>
      </c>
      <c r="BJ424" s="8">
        <v>1.1665108080772582</v>
      </c>
      <c r="BK424" s="8">
        <v>0.58282542417129035</v>
      </c>
      <c r="BL424" s="8">
        <v>0.62331595059661271</v>
      </c>
    </row>
    <row r="425" spans="1:64" x14ac:dyDescent="0.25">
      <c r="A425" s="7">
        <v>339950</v>
      </c>
      <c r="B425" s="7" t="s">
        <v>500</v>
      </c>
      <c r="C425" s="8">
        <f t="shared" si="108"/>
        <v>7.9637012397899998E-2</v>
      </c>
      <c r="D425" s="8">
        <f t="shared" si="109"/>
        <v>1.2627002802300001E-2</v>
      </c>
      <c r="E425" s="8">
        <f t="shared" si="110"/>
        <v>5.7099605211999999E-2</v>
      </c>
      <c r="F425" s="8">
        <f t="shared" si="111"/>
        <v>6.47147561559E-2</v>
      </c>
      <c r="G425" s="8">
        <f t="shared" si="112"/>
        <v>1.35194810479E-2</v>
      </c>
      <c r="H425" s="8">
        <f t="shared" si="113"/>
        <v>5.4415121559499999E-2</v>
      </c>
      <c r="I425" s="8">
        <f t="shared" si="114"/>
        <v>5.8127689501800001E-2</v>
      </c>
      <c r="J425" s="8">
        <f t="shared" si="115"/>
        <v>9.1275575692400003E-3</v>
      </c>
      <c r="K425" s="8">
        <f t="shared" si="116"/>
        <v>3.4397231966899998E-2</v>
      </c>
      <c r="L425" s="8">
        <f t="shared" si="117"/>
        <v>8.24586039795E-2</v>
      </c>
      <c r="M425" s="8">
        <f t="shared" si="118"/>
        <v>1.30474195127E-2</v>
      </c>
      <c r="N425" s="8">
        <f t="shared" si="119"/>
        <v>7.0610039802800006E-2</v>
      </c>
      <c r="O425" s="8">
        <f t="shared" si="120"/>
        <v>0.50243629995299999</v>
      </c>
      <c r="P425" s="8">
        <f t="shared" si="121"/>
        <v>7.1954827613699997E-6</v>
      </c>
      <c r="Q425" s="8">
        <f t="shared" si="122"/>
        <v>0.45206194383699999</v>
      </c>
      <c r="R425" s="8">
        <f t="shared" si="123"/>
        <v>1.14936362041</v>
      </c>
      <c r="S425" s="8">
        <f t="shared" si="124"/>
        <v>1.1326493587599999</v>
      </c>
      <c r="T425" s="8">
        <f t="shared" si="125"/>
        <v>1.10165247904</v>
      </c>
      <c r="W425" s="7">
        <v>339950</v>
      </c>
      <c r="X425" s="7" t="s">
        <v>500</v>
      </c>
      <c r="Y425" s="364">
        <v>7.9637012397899998E-2</v>
      </c>
      <c r="Z425" s="364">
        <v>1.2627002802300001E-2</v>
      </c>
      <c r="AA425" s="364">
        <v>5.7099605211999999E-2</v>
      </c>
      <c r="AB425" s="364">
        <v>6.47147561559E-2</v>
      </c>
      <c r="AC425" s="364">
        <v>1.35194810479E-2</v>
      </c>
      <c r="AD425" s="364">
        <v>5.4415121559499999E-2</v>
      </c>
      <c r="AE425" s="364">
        <v>5.8127689501800001E-2</v>
      </c>
      <c r="AF425" s="364">
        <v>9.1275575692400003E-3</v>
      </c>
      <c r="AG425" s="364">
        <v>3.4397231966899998E-2</v>
      </c>
      <c r="AH425" s="364">
        <v>8.24586039795E-2</v>
      </c>
      <c r="AI425" s="364">
        <v>1.30474195127E-2</v>
      </c>
      <c r="AJ425" s="364">
        <v>7.0610039802800006E-2</v>
      </c>
      <c r="AK425" s="364">
        <v>0.50243629995299999</v>
      </c>
      <c r="AL425" s="364">
        <v>7.1954827613699997E-6</v>
      </c>
      <c r="AM425" s="364">
        <v>0.45206194383699999</v>
      </c>
      <c r="AN425" s="364">
        <v>1.14936362041</v>
      </c>
      <c r="AO425" s="364">
        <v>1.1326493587599999</v>
      </c>
      <c r="AP425" s="364">
        <v>1.10165247904</v>
      </c>
      <c r="AS425" s="7">
        <v>339950</v>
      </c>
      <c r="AT425" s="7" t="s">
        <v>500</v>
      </c>
      <c r="AU425" s="8">
        <v>0.10846231388022257</v>
      </c>
      <c r="AV425" s="8">
        <v>2.610359029730806E-2</v>
      </c>
      <c r="AW425" s="8">
        <v>0.1493000181031145</v>
      </c>
      <c r="AX425" s="8">
        <v>6.5619866575243546E-2</v>
      </c>
      <c r="AY425" s="8">
        <v>2.1358286553803545E-2</v>
      </c>
      <c r="AZ425" s="8">
        <v>0.1078568980943161</v>
      </c>
      <c r="BA425" s="8">
        <v>7.9933790082190287E-2</v>
      </c>
      <c r="BB425" s="8">
        <v>2.0465291855741613E-2</v>
      </c>
      <c r="BC425" s="8">
        <v>0.10917850223162094</v>
      </c>
      <c r="BD425" s="8">
        <v>0.11483206109651937</v>
      </c>
      <c r="BE425" s="8">
        <v>2.8229735764893547E-2</v>
      </c>
      <c r="BF425" s="8">
        <v>0.17655803774797579</v>
      </c>
      <c r="BG425" s="8">
        <v>0.50243454350366168</v>
      </c>
      <c r="BH425" s="8">
        <v>9.2998138756272575E-6</v>
      </c>
      <c r="BI425" s="8">
        <v>0.45206378526424129</v>
      </c>
      <c r="BJ425" s="8">
        <v>1.2838643093767745</v>
      </c>
      <c r="BK425" s="8">
        <v>1.194838277030323</v>
      </c>
      <c r="BL425" s="8">
        <v>1.2095775841691938</v>
      </c>
    </row>
    <row r="426" spans="1:64" x14ac:dyDescent="0.25">
      <c r="A426" s="7">
        <v>339991</v>
      </c>
      <c r="B426" s="7" t="s">
        <v>501</v>
      </c>
      <c r="C426" s="8">
        <f t="shared" si="108"/>
        <v>3.9130119582969358E-2</v>
      </c>
      <c r="D426" s="8">
        <f t="shared" si="109"/>
        <v>1.0338092022804838E-2</v>
      </c>
      <c r="E426" s="8">
        <f t="shared" si="110"/>
        <v>6.1787808994353238E-2</v>
      </c>
      <c r="F426" s="8">
        <f t="shared" si="111"/>
        <v>3.8895215588212899E-2</v>
      </c>
      <c r="G426" s="8">
        <f t="shared" si="112"/>
        <v>1.2486061669443547E-2</v>
      </c>
      <c r="H426" s="8">
        <f t="shared" si="113"/>
        <v>6.2628501757574187E-2</v>
      </c>
      <c r="I426" s="8">
        <f t="shared" si="114"/>
        <v>3.8249939031827419E-2</v>
      </c>
      <c r="J426" s="8">
        <f t="shared" si="115"/>
        <v>1.0372625718425805E-2</v>
      </c>
      <c r="K426" s="8">
        <f t="shared" si="116"/>
        <v>5.1044949714722579E-2</v>
      </c>
      <c r="L426" s="8">
        <f t="shared" si="117"/>
        <v>4.1859619893346772E-2</v>
      </c>
      <c r="M426" s="8">
        <f t="shared" si="118"/>
        <v>1.1180267242241937E-2</v>
      </c>
      <c r="N426" s="8">
        <f t="shared" si="119"/>
        <v>7.542627393420967E-2</v>
      </c>
      <c r="O426" s="8">
        <f t="shared" si="120"/>
        <v>0.14023747915561288</v>
      </c>
      <c r="P426" s="8">
        <f t="shared" si="121"/>
        <v>1.3499116685341936E-6</v>
      </c>
      <c r="Q426" s="8">
        <f t="shared" si="122"/>
        <v>9.767042037367743E-2</v>
      </c>
      <c r="R426" s="8">
        <f t="shared" si="123"/>
        <v>1</v>
      </c>
      <c r="S426" s="8">
        <f t="shared" si="124"/>
        <v>0.38820494030548386</v>
      </c>
      <c r="T426" s="8">
        <f t="shared" si="125"/>
        <v>0.37385944994870957</v>
      </c>
      <c r="W426" s="7">
        <v>339991</v>
      </c>
      <c r="X426" s="7" t="s">
        <v>501</v>
      </c>
      <c r="Y426" s="364">
        <v>0</v>
      </c>
      <c r="Z426" s="364">
        <v>0</v>
      </c>
      <c r="AA426" s="364">
        <v>0</v>
      </c>
      <c r="AB426" s="364">
        <v>0</v>
      </c>
      <c r="AC426" s="364">
        <v>0</v>
      </c>
      <c r="AD426" s="364">
        <v>0</v>
      </c>
      <c r="AE426" s="364">
        <v>0</v>
      </c>
      <c r="AF426" s="364">
        <v>0</v>
      </c>
      <c r="AG426" s="364">
        <v>0</v>
      </c>
      <c r="AH426" s="364">
        <v>0</v>
      </c>
      <c r="AI426" s="364">
        <v>0</v>
      </c>
      <c r="AJ426" s="364">
        <v>0</v>
      </c>
      <c r="AK426" s="364">
        <v>0</v>
      </c>
      <c r="AL426" s="364">
        <v>0</v>
      </c>
      <c r="AM426" s="364">
        <v>0</v>
      </c>
      <c r="AN426" s="364">
        <v>1</v>
      </c>
      <c r="AO426" s="364">
        <v>0</v>
      </c>
      <c r="AP426" s="364">
        <v>0</v>
      </c>
      <c r="AS426" s="7">
        <v>339991</v>
      </c>
      <c r="AT426" s="7" t="s">
        <v>501</v>
      </c>
      <c r="AU426" s="8">
        <v>3.9130119582969358E-2</v>
      </c>
      <c r="AV426" s="8">
        <v>1.0338092022804838E-2</v>
      </c>
      <c r="AW426" s="8">
        <v>6.1787808994353238E-2</v>
      </c>
      <c r="AX426" s="8">
        <v>3.8895215588212899E-2</v>
      </c>
      <c r="AY426" s="8">
        <v>1.2486061669443547E-2</v>
      </c>
      <c r="AZ426" s="8">
        <v>6.2628501757574187E-2</v>
      </c>
      <c r="BA426" s="8">
        <v>3.8249939031827419E-2</v>
      </c>
      <c r="BB426" s="8">
        <v>1.0372625718425805E-2</v>
      </c>
      <c r="BC426" s="8">
        <v>5.1044949714722579E-2</v>
      </c>
      <c r="BD426" s="8">
        <v>4.1859619893346772E-2</v>
      </c>
      <c r="BE426" s="8">
        <v>1.1180267242241937E-2</v>
      </c>
      <c r="BF426" s="8">
        <v>7.542627393420967E-2</v>
      </c>
      <c r="BG426" s="8">
        <v>0.14023747915561288</v>
      </c>
      <c r="BH426" s="8">
        <v>1.3499116685341936E-6</v>
      </c>
      <c r="BI426" s="8">
        <v>9.767042037367743E-2</v>
      </c>
      <c r="BJ426" s="8">
        <v>1.1112560206001612</v>
      </c>
      <c r="BK426" s="8">
        <v>0.38820494030548386</v>
      </c>
      <c r="BL426" s="8">
        <v>0.37385944994870957</v>
      </c>
    </row>
    <row r="427" spans="1:64" x14ac:dyDescent="0.25">
      <c r="A427" s="7">
        <v>339992</v>
      </c>
      <c r="B427" s="7" t="s">
        <v>502</v>
      </c>
      <c r="C427" s="8">
        <f t="shared" si="108"/>
        <v>7.6189785228195167E-2</v>
      </c>
      <c r="D427" s="8">
        <f t="shared" si="109"/>
        <v>1.8230048583113063E-2</v>
      </c>
      <c r="E427" s="8">
        <f t="shared" si="110"/>
        <v>0.12261675967433225</v>
      </c>
      <c r="F427" s="8">
        <f t="shared" si="111"/>
        <v>5.9111701611146775E-2</v>
      </c>
      <c r="G427" s="8">
        <f t="shared" si="112"/>
        <v>1.8310909836553386E-2</v>
      </c>
      <c r="H427" s="8">
        <f t="shared" si="113"/>
        <v>8.8636580451380634E-2</v>
      </c>
      <c r="I427" s="8">
        <f t="shared" si="114"/>
        <v>7.3789021997767726E-2</v>
      </c>
      <c r="J427" s="8">
        <f t="shared" si="115"/>
        <v>1.8092513088740488E-2</v>
      </c>
      <c r="K427" s="8">
        <f t="shared" si="116"/>
        <v>9.6561705072629039E-2</v>
      </c>
      <c r="L427" s="8">
        <f t="shared" si="117"/>
        <v>8.192010799158389E-2</v>
      </c>
      <c r="M427" s="8">
        <f t="shared" si="118"/>
        <v>1.9646256345749995E-2</v>
      </c>
      <c r="N427" s="8">
        <f t="shared" si="119"/>
        <v>0.15216911736828867</v>
      </c>
      <c r="O427" s="8">
        <f t="shared" si="120"/>
        <v>0.32149065367509677</v>
      </c>
      <c r="P427" s="8">
        <f t="shared" si="121"/>
        <v>5.4131436566622585E-6</v>
      </c>
      <c r="Q427" s="8">
        <f t="shared" si="122"/>
        <v>0.2272400137902259</v>
      </c>
      <c r="R427" s="8">
        <f t="shared" si="123"/>
        <v>1</v>
      </c>
      <c r="S427" s="8">
        <f t="shared" si="124"/>
        <v>0.79509144996338721</v>
      </c>
      <c r="T427" s="8">
        <f t="shared" si="125"/>
        <v>0.81747549822370968</v>
      </c>
      <c r="W427" s="7">
        <v>339992</v>
      </c>
      <c r="X427" s="7" t="s">
        <v>502</v>
      </c>
      <c r="Y427" s="364">
        <v>0</v>
      </c>
      <c r="Z427" s="364">
        <v>0</v>
      </c>
      <c r="AA427" s="364">
        <v>0</v>
      </c>
      <c r="AB427" s="364">
        <v>0</v>
      </c>
      <c r="AC427" s="364">
        <v>0</v>
      </c>
      <c r="AD427" s="364">
        <v>0</v>
      </c>
      <c r="AE427" s="364">
        <v>0</v>
      </c>
      <c r="AF427" s="364">
        <v>0</v>
      </c>
      <c r="AG427" s="364">
        <v>0</v>
      </c>
      <c r="AH427" s="364">
        <v>0</v>
      </c>
      <c r="AI427" s="364">
        <v>0</v>
      </c>
      <c r="AJ427" s="364">
        <v>0</v>
      </c>
      <c r="AK427" s="364">
        <v>0</v>
      </c>
      <c r="AL427" s="364">
        <v>0</v>
      </c>
      <c r="AM427" s="364">
        <v>0</v>
      </c>
      <c r="AN427" s="364">
        <v>1</v>
      </c>
      <c r="AO427" s="364">
        <v>0</v>
      </c>
      <c r="AP427" s="364">
        <v>0</v>
      </c>
      <c r="AS427" s="7">
        <v>339992</v>
      </c>
      <c r="AT427" s="7" t="s">
        <v>502</v>
      </c>
      <c r="AU427" s="8">
        <v>7.6189785228195167E-2</v>
      </c>
      <c r="AV427" s="8">
        <v>1.8230048583113063E-2</v>
      </c>
      <c r="AW427" s="8">
        <v>0.12261675967433225</v>
      </c>
      <c r="AX427" s="8">
        <v>5.9111701611146775E-2</v>
      </c>
      <c r="AY427" s="8">
        <v>1.8310909836553386E-2</v>
      </c>
      <c r="AZ427" s="8">
        <v>8.8636580451380634E-2</v>
      </c>
      <c r="BA427" s="8">
        <v>7.3789021997767726E-2</v>
      </c>
      <c r="BB427" s="8">
        <v>1.8092513088740488E-2</v>
      </c>
      <c r="BC427" s="8">
        <v>9.6561705072629039E-2</v>
      </c>
      <c r="BD427" s="8">
        <v>8.192010799158389E-2</v>
      </c>
      <c r="BE427" s="8">
        <v>1.9646256345749995E-2</v>
      </c>
      <c r="BF427" s="8">
        <v>0.15216911736828867</v>
      </c>
      <c r="BG427" s="8">
        <v>0.32149065367509677</v>
      </c>
      <c r="BH427" s="8">
        <v>5.4131436566622585E-6</v>
      </c>
      <c r="BI427" s="8">
        <v>0.2272400137902259</v>
      </c>
      <c r="BJ427" s="8">
        <v>1.2170365934853229</v>
      </c>
      <c r="BK427" s="8">
        <v>0.79509144996338721</v>
      </c>
      <c r="BL427" s="8">
        <v>0.81747549822370968</v>
      </c>
    </row>
    <row r="428" spans="1:64" x14ac:dyDescent="0.25">
      <c r="A428" s="7">
        <v>339993</v>
      </c>
      <c r="B428" s="7" t="s">
        <v>503</v>
      </c>
      <c r="C428" s="8">
        <f t="shared" si="108"/>
        <v>3.2969587100087093E-2</v>
      </c>
      <c r="D428" s="8">
        <f t="shared" si="109"/>
        <v>9.2168515626951629E-3</v>
      </c>
      <c r="E428" s="8">
        <f t="shared" si="110"/>
        <v>5.4359865009629034E-2</v>
      </c>
      <c r="F428" s="8">
        <f t="shared" si="111"/>
        <v>1.6573830526300001E-2</v>
      </c>
      <c r="G428" s="8">
        <f t="shared" si="112"/>
        <v>5.8410472897014514E-3</v>
      </c>
      <c r="H428" s="8">
        <f t="shared" si="113"/>
        <v>2.7186230591851615E-2</v>
      </c>
      <c r="I428" s="8">
        <f t="shared" si="114"/>
        <v>3.2925834658680646E-2</v>
      </c>
      <c r="J428" s="8">
        <f t="shared" si="115"/>
        <v>9.450887338937097E-3</v>
      </c>
      <c r="K428" s="8">
        <f t="shared" si="116"/>
        <v>4.5496782802991929E-2</v>
      </c>
      <c r="L428" s="8">
        <f t="shared" si="117"/>
        <v>3.5853538067530652E-2</v>
      </c>
      <c r="M428" s="8">
        <f t="shared" si="118"/>
        <v>1.0055701946358063E-2</v>
      </c>
      <c r="N428" s="8">
        <f t="shared" si="119"/>
        <v>6.6237332802129026E-2</v>
      </c>
      <c r="O428" s="8">
        <f t="shared" si="120"/>
        <v>0.11540963226972581</v>
      </c>
      <c r="P428" s="8">
        <f t="shared" si="121"/>
        <v>2.430066209424355E-6</v>
      </c>
      <c r="Q428" s="8">
        <f t="shared" si="122"/>
        <v>7.9986730489806437E-2</v>
      </c>
      <c r="R428" s="8">
        <f t="shared" si="123"/>
        <v>1</v>
      </c>
      <c r="S428" s="8">
        <f t="shared" si="124"/>
        <v>0.27540756002048389</v>
      </c>
      <c r="T428" s="8">
        <f t="shared" si="125"/>
        <v>0.31367995641370966</v>
      </c>
      <c r="W428" s="7">
        <v>339993</v>
      </c>
      <c r="X428" s="7" t="s">
        <v>503</v>
      </c>
      <c r="Y428" s="364">
        <v>0</v>
      </c>
      <c r="Z428" s="364">
        <v>0</v>
      </c>
      <c r="AA428" s="364">
        <v>0</v>
      </c>
      <c r="AB428" s="364">
        <v>0</v>
      </c>
      <c r="AC428" s="364">
        <v>0</v>
      </c>
      <c r="AD428" s="364">
        <v>0</v>
      </c>
      <c r="AE428" s="364">
        <v>0</v>
      </c>
      <c r="AF428" s="364">
        <v>0</v>
      </c>
      <c r="AG428" s="364">
        <v>0</v>
      </c>
      <c r="AH428" s="364">
        <v>0</v>
      </c>
      <c r="AI428" s="364">
        <v>0</v>
      </c>
      <c r="AJ428" s="364">
        <v>0</v>
      </c>
      <c r="AK428" s="364">
        <v>0</v>
      </c>
      <c r="AL428" s="364">
        <v>0</v>
      </c>
      <c r="AM428" s="364">
        <v>0</v>
      </c>
      <c r="AN428" s="364">
        <v>1</v>
      </c>
      <c r="AO428" s="364">
        <v>0</v>
      </c>
      <c r="AP428" s="364">
        <v>0</v>
      </c>
      <c r="AS428" s="7">
        <v>339993</v>
      </c>
      <c r="AT428" s="7" t="s">
        <v>503</v>
      </c>
      <c r="AU428" s="8">
        <v>3.2969587100087093E-2</v>
      </c>
      <c r="AV428" s="8">
        <v>9.2168515626951629E-3</v>
      </c>
      <c r="AW428" s="8">
        <v>5.4359865009629034E-2</v>
      </c>
      <c r="AX428" s="8">
        <v>1.6573830526300001E-2</v>
      </c>
      <c r="AY428" s="8">
        <v>5.8410472897014514E-3</v>
      </c>
      <c r="AZ428" s="8">
        <v>2.7186230591851615E-2</v>
      </c>
      <c r="BA428" s="8">
        <v>3.2925834658680646E-2</v>
      </c>
      <c r="BB428" s="8">
        <v>9.450887338937097E-3</v>
      </c>
      <c r="BC428" s="8">
        <v>4.5496782802991929E-2</v>
      </c>
      <c r="BD428" s="8">
        <v>3.5853538067530652E-2</v>
      </c>
      <c r="BE428" s="8">
        <v>1.0055701946358063E-2</v>
      </c>
      <c r="BF428" s="8">
        <v>6.6237332802129026E-2</v>
      </c>
      <c r="BG428" s="8">
        <v>0.11540963226972581</v>
      </c>
      <c r="BH428" s="8">
        <v>2.430066209424355E-6</v>
      </c>
      <c r="BI428" s="8">
        <v>7.9986730489806437E-2</v>
      </c>
      <c r="BJ428" s="8">
        <v>1.0965463036724195</v>
      </c>
      <c r="BK428" s="8">
        <v>0.27540756002048389</v>
      </c>
      <c r="BL428" s="8">
        <v>0.31367995641370966</v>
      </c>
    </row>
    <row r="429" spans="1:64" x14ac:dyDescent="0.25">
      <c r="A429" s="7">
        <v>339994</v>
      </c>
      <c r="B429" s="7" t="s">
        <v>504</v>
      </c>
      <c r="C429" s="8">
        <f t="shared" si="108"/>
        <v>3.553455436234193E-2</v>
      </c>
      <c r="D429" s="8">
        <f t="shared" si="109"/>
        <v>9.45643170761774E-3</v>
      </c>
      <c r="E429" s="8">
        <f t="shared" si="110"/>
        <v>5.8261089771000002E-2</v>
      </c>
      <c r="F429" s="8">
        <f t="shared" si="111"/>
        <v>2.8912531609980648E-2</v>
      </c>
      <c r="G429" s="8">
        <f t="shared" si="112"/>
        <v>9.4483629373917754E-3</v>
      </c>
      <c r="H429" s="8">
        <f t="shared" si="113"/>
        <v>4.4329306573067738E-2</v>
      </c>
      <c r="I429" s="8">
        <f t="shared" si="114"/>
        <v>3.4911689281724195E-2</v>
      </c>
      <c r="J429" s="8">
        <f t="shared" si="115"/>
        <v>9.5529298714241949E-3</v>
      </c>
      <c r="K429" s="8">
        <f t="shared" si="116"/>
        <v>4.7623116215033866E-2</v>
      </c>
      <c r="L429" s="8">
        <f t="shared" si="117"/>
        <v>3.8646017302308058E-2</v>
      </c>
      <c r="M429" s="8">
        <f t="shared" si="118"/>
        <v>1.0320080770020968E-2</v>
      </c>
      <c r="N429" s="8">
        <f t="shared" si="119"/>
        <v>7.1397920640080645E-2</v>
      </c>
      <c r="O429" s="8">
        <f t="shared" si="120"/>
        <v>0.13199958647409679</v>
      </c>
      <c r="P429" s="8">
        <f t="shared" si="121"/>
        <v>1.7083879468012903E-6</v>
      </c>
      <c r="Q429" s="8">
        <f t="shared" si="122"/>
        <v>9.2640129718774167E-2</v>
      </c>
      <c r="R429" s="8">
        <f t="shared" si="123"/>
        <v>1</v>
      </c>
      <c r="S429" s="8">
        <f t="shared" si="124"/>
        <v>0.34075471724935485</v>
      </c>
      <c r="T429" s="8">
        <f t="shared" si="125"/>
        <v>0.35015225149725804</v>
      </c>
      <c r="W429" s="7">
        <v>339994</v>
      </c>
      <c r="X429" s="7" t="s">
        <v>504</v>
      </c>
      <c r="Y429" s="364">
        <v>0</v>
      </c>
      <c r="Z429" s="364">
        <v>0</v>
      </c>
      <c r="AA429" s="364">
        <v>0</v>
      </c>
      <c r="AB429" s="364">
        <v>0</v>
      </c>
      <c r="AC429" s="364">
        <v>0</v>
      </c>
      <c r="AD429" s="364">
        <v>0</v>
      </c>
      <c r="AE429" s="364">
        <v>0</v>
      </c>
      <c r="AF429" s="364">
        <v>0</v>
      </c>
      <c r="AG429" s="364">
        <v>0</v>
      </c>
      <c r="AH429" s="364">
        <v>0</v>
      </c>
      <c r="AI429" s="364">
        <v>0</v>
      </c>
      <c r="AJ429" s="364">
        <v>0</v>
      </c>
      <c r="AK429" s="364">
        <v>0</v>
      </c>
      <c r="AL429" s="364">
        <v>0</v>
      </c>
      <c r="AM429" s="364">
        <v>0</v>
      </c>
      <c r="AN429" s="364">
        <v>1</v>
      </c>
      <c r="AO429" s="364">
        <v>0</v>
      </c>
      <c r="AP429" s="364">
        <v>0</v>
      </c>
      <c r="AS429" s="7">
        <v>339994</v>
      </c>
      <c r="AT429" s="7" t="s">
        <v>504</v>
      </c>
      <c r="AU429" s="8">
        <v>3.553455436234193E-2</v>
      </c>
      <c r="AV429" s="8">
        <v>9.45643170761774E-3</v>
      </c>
      <c r="AW429" s="8">
        <v>5.8261089771000002E-2</v>
      </c>
      <c r="AX429" s="8">
        <v>2.8912531609980648E-2</v>
      </c>
      <c r="AY429" s="8">
        <v>9.4483629373917754E-3</v>
      </c>
      <c r="AZ429" s="8">
        <v>4.4329306573067738E-2</v>
      </c>
      <c r="BA429" s="8">
        <v>3.4911689281724195E-2</v>
      </c>
      <c r="BB429" s="8">
        <v>9.5529298714241949E-3</v>
      </c>
      <c r="BC429" s="8">
        <v>4.7623116215033866E-2</v>
      </c>
      <c r="BD429" s="8">
        <v>3.8646017302308058E-2</v>
      </c>
      <c r="BE429" s="8">
        <v>1.0320080770020968E-2</v>
      </c>
      <c r="BF429" s="8">
        <v>7.1397920640080645E-2</v>
      </c>
      <c r="BG429" s="8">
        <v>0.13199958647409679</v>
      </c>
      <c r="BH429" s="8">
        <v>1.7083879468012903E-6</v>
      </c>
      <c r="BI429" s="8">
        <v>9.2640129718774167E-2</v>
      </c>
      <c r="BJ429" s="8">
        <v>1.1032504629375808</v>
      </c>
      <c r="BK429" s="8">
        <v>0.34075471724935485</v>
      </c>
      <c r="BL429" s="8">
        <v>0.35015225149725804</v>
      </c>
    </row>
    <row r="430" spans="1:64" x14ac:dyDescent="0.25">
      <c r="A430" s="7">
        <v>339995</v>
      </c>
      <c r="B430" s="7" t="s">
        <v>505</v>
      </c>
      <c r="C430" s="8">
        <f t="shared" si="108"/>
        <v>9.5646494076451621E-3</v>
      </c>
      <c r="D430" s="8">
        <f t="shared" si="109"/>
        <v>2.4463540013419357E-3</v>
      </c>
      <c r="E430" s="8">
        <f t="shared" si="110"/>
        <v>1.4467512939338709E-2</v>
      </c>
      <c r="F430" s="8">
        <f t="shared" si="111"/>
        <v>6.4014193539758072E-3</v>
      </c>
      <c r="G430" s="8">
        <f t="shared" si="112"/>
        <v>2.210001653230645E-3</v>
      </c>
      <c r="H430" s="8">
        <f t="shared" si="113"/>
        <v>9.2389550797387088E-3</v>
      </c>
      <c r="I430" s="8">
        <f t="shared" si="114"/>
        <v>8.9952512286290316E-3</v>
      </c>
      <c r="J430" s="8">
        <f t="shared" si="115"/>
        <v>2.4284344252032256E-3</v>
      </c>
      <c r="K430" s="8">
        <f t="shared" si="116"/>
        <v>1.1669790701225808E-2</v>
      </c>
      <c r="L430" s="8">
        <f t="shared" si="117"/>
        <v>1.0178797165725804E-2</v>
      </c>
      <c r="M430" s="8">
        <f t="shared" si="118"/>
        <v>2.6333606745774195E-3</v>
      </c>
      <c r="N430" s="8">
        <f t="shared" si="119"/>
        <v>1.7790757715790324E-2</v>
      </c>
      <c r="O430" s="8">
        <f t="shared" si="120"/>
        <v>3.3009226285161293E-2</v>
      </c>
      <c r="P430" s="8">
        <f t="shared" si="121"/>
        <v>5.8099761354064509E-7</v>
      </c>
      <c r="Q430" s="8">
        <f t="shared" si="122"/>
        <v>2.3032352756451616E-2</v>
      </c>
      <c r="R430" s="8">
        <f t="shared" si="123"/>
        <v>1</v>
      </c>
      <c r="S430" s="8">
        <f t="shared" si="124"/>
        <v>8.236650511919355E-2</v>
      </c>
      <c r="T430" s="8">
        <f t="shared" si="125"/>
        <v>8.7609605387419354E-2</v>
      </c>
      <c r="W430" s="7">
        <v>339995</v>
      </c>
      <c r="X430" s="7" t="s">
        <v>505</v>
      </c>
      <c r="Y430" s="364">
        <v>0</v>
      </c>
      <c r="Z430" s="364">
        <v>0</v>
      </c>
      <c r="AA430" s="364">
        <v>0</v>
      </c>
      <c r="AB430" s="364">
        <v>0</v>
      </c>
      <c r="AC430" s="364">
        <v>0</v>
      </c>
      <c r="AD430" s="364">
        <v>0</v>
      </c>
      <c r="AE430" s="364">
        <v>0</v>
      </c>
      <c r="AF430" s="364">
        <v>0</v>
      </c>
      <c r="AG430" s="364">
        <v>0</v>
      </c>
      <c r="AH430" s="364">
        <v>0</v>
      </c>
      <c r="AI430" s="364">
        <v>0</v>
      </c>
      <c r="AJ430" s="364">
        <v>0</v>
      </c>
      <c r="AK430" s="364">
        <v>0</v>
      </c>
      <c r="AL430" s="364">
        <v>0</v>
      </c>
      <c r="AM430" s="364">
        <v>0</v>
      </c>
      <c r="AN430" s="364">
        <v>1</v>
      </c>
      <c r="AO430" s="364">
        <v>0</v>
      </c>
      <c r="AP430" s="364">
        <v>0</v>
      </c>
      <c r="AS430" s="7">
        <v>339995</v>
      </c>
      <c r="AT430" s="7" t="s">
        <v>505</v>
      </c>
      <c r="AU430" s="8">
        <v>9.5646494076451621E-3</v>
      </c>
      <c r="AV430" s="8">
        <v>2.4463540013419357E-3</v>
      </c>
      <c r="AW430" s="8">
        <v>1.4467512939338709E-2</v>
      </c>
      <c r="AX430" s="8">
        <v>6.4014193539758072E-3</v>
      </c>
      <c r="AY430" s="8">
        <v>2.210001653230645E-3</v>
      </c>
      <c r="AZ430" s="8">
        <v>9.2389550797387088E-3</v>
      </c>
      <c r="BA430" s="8">
        <v>8.9952512286290316E-3</v>
      </c>
      <c r="BB430" s="8">
        <v>2.4284344252032256E-3</v>
      </c>
      <c r="BC430" s="8">
        <v>1.1669790701225808E-2</v>
      </c>
      <c r="BD430" s="8">
        <v>1.0178797165725804E-2</v>
      </c>
      <c r="BE430" s="8">
        <v>2.6333606745774195E-3</v>
      </c>
      <c r="BF430" s="8">
        <v>1.7790757715790324E-2</v>
      </c>
      <c r="BG430" s="8">
        <v>3.3009226285161293E-2</v>
      </c>
      <c r="BH430" s="8">
        <v>5.8099761354064509E-7</v>
      </c>
      <c r="BI430" s="8">
        <v>2.3032352756451616E-2</v>
      </c>
      <c r="BJ430" s="8">
        <v>1.0264785163482257</v>
      </c>
      <c r="BK430" s="8">
        <v>8.236650511919355E-2</v>
      </c>
      <c r="BL430" s="8">
        <v>8.7609605387419354E-2</v>
      </c>
    </row>
    <row r="431" spans="1:64" x14ac:dyDescent="0.25">
      <c r="A431" s="7">
        <v>339999</v>
      </c>
      <c r="B431" s="7" t="s">
        <v>506</v>
      </c>
      <c r="C431" s="8">
        <f t="shared" si="108"/>
        <v>8.1705902386899995E-2</v>
      </c>
      <c r="D431" s="8">
        <f t="shared" si="109"/>
        <v>1.26509019707E-2</v>
      </c>
      <c r="E431" s="8">
        <f t="shared" si="110"/>
        <v>8.0829413442499998E-2</v>
      </c>
      <c r="F431" s="8">
        <f t="shared" si="111"/>
        <v>5.8148557872499999E-2</v>
      </c>
      <c r="G431" s="8">
        <f t="shared" si="112"/>
        <v>1.19790196304E-2</v>
      </c>
      <c r="H431" s="8">
        <f t="shared" si="113"/>
        <v>4.7659372314999997E-2</v>
      </c>
      <c r="I431" s="8">
        <f t="shared" si="114"/>
        <v>7.34280991248E-2</v>
      </c>
      <c r="J431" s="8">
        <f t="shared" si="115"/>
        <v>1.1597245100799999E-2</v>
      </c>
      <c r="K431" s="8">
        <f t="shared" si="116"/>
        <v>4.2711148400400002E-2</v>
      </c>
      <c r="L431" s="8">
        <f t="shared" si="117"/>
        <v>8.3733072684000001E-2</v>
      </c>
      <c r="M431" s="8">
        <f t="shared" si="118"/>
        <v>1.28926141965E-2</v>
      </c>
      <c r="N431" s="8">
        <f t="shared" si="119"/>
        <v>0.1110669078</v>
      </c>
      <c r="O431" s="8">
        <f t="shared" si="120"/>
        <v>0.51082830286000003</v>
      </c>
      <c r="P431" s="8">
        <f t="shared" si="121"/>
        <v>7.8638089382999996E-6</v>
      </c>
      <c r="Q431" s="8">
        <f t="shared" si="122"/>
        <v>0.35524874995400002</v>
      </c>
      <c r="R431" s="8">
        <f t="shared" si="123"/>
        <v>1.1751862178000001</v>
      </c>
      <c r="S431" s="8">
        <f t="shared" si="124"/>
        <v>1.1177869498199999</v>
      </c>
      <c r="T431" s="8">
        <f t="shared" si="125"/>
        <v>1.12773649263</v>
      </c>
      <c r="W431" s="7">
        <v>339999</v>
      </c>
      <c r="X431" s="7" t="s">
        <v>506</v>
      </c>
      <c r="Y431" s="364">
        <v>8.1705902386899995E-2</v>
      </c>
      <c r="Z431" s="364">
        <v>1.26509019707E-2</v>
      </c>
      <c r="AA431" s="364">
        <v>8.0829413442499998E-2</v>
      </c>
      <c r="AB431" s="364">
        <v>5.8148557872499999E-2</v>
      </c>
      <c r="AC431" s="364">
        <v>1.19790196304E-2</v>
      </c>
      <c r="AD431" s="364">
        <v>4.7659372314999997E-2</v>
      </c>
      <c r="AE431" s="364">
        <v>7.34280991248E-2</v>
      </c>
      <c r="AF431" s="364">
        <v>1.1597245100799999E-2</v>
      </c>
      <c r="AG431" s="364">
        <v>4.2711148400400002E-2</v>
      </c>
      <c r="AH431" s="364">
        <v>8.3733072684000001E-2</v>
      </c>
      <c r="AI431" s="364">
        <v>1.28926141965E-2</v>
      </c>
      <c r="AJ431" s="364">
        <v>0.1110669078</v>
      </c>
      <c r="AK431" s="364">
        <v>0.51082830286000003</v>
      </c>
      <c r="AL431" s="364">
        <v>7.8638089382999996E-6</v>
      </c>
      <c r="AM431" s="364">
        <v>0.35524874995400002</v>
      </c>
      <c r="AN431" s="364">
        <v>1.1751862178000001</v>
      </c>
      <c r="AO431" s="364">
        <v>1.1177869498199999</v>
      </c>
      <c r="AP431" s="364">
        <v>1.12773649263</v>
      </c>
      <c r="AS431" s="7">
        <v>339999</v>
      </c>
      <c r="AT431" s="7" t="s">
        <v>506</v>
      </c>
      <c r="AU431" s="8">
        <v>0.10684841433659033</v>
      </c>
      <c r="AV431" s="8">
        <v>2.3795943127198065E-2</v>
      </c>
      <c r="AW431" s="8">
        <v>0.17219742619465486</v>
      </c>
      <c r="AX431" s="8">
        <v>9.4130947838167764E-2</v>
      </c>
      <c r="AY431" s="8">
        <v>2.75601758360716E-2</v>
      </c>
      <c r="AZ431" s="8">
        <v>0.14208719991117741</v>
      </c>
      <c r="BA431" s="8">
        <v>0.10386643634888548</v>
      </c>
      <c r="BB431" s="8">
        <v>2.3836921371030481E-2</v>
      </c>
      <c r="BC431" s="8">
        <v>0.13304428037069033</v>
      </c>
      <c r="BD431" s="8">
        <v>0.11459025578324837</v>
      </c>
      <c r="BE431" s="8">
        <v>2.5538809461821455E-2</v>
      </c>
      <c r="BF431" s="8">
        <v>0.21607729545501292</v>
      </c>
      <c r="BG431" s="8">
        <v>0.51082693336677354</v>
      </c>
      <c r="BH431" s="8">
        <v>7.4346670385654845E-6</v>
      </c>
      <c r="BI431" s="8">
        <v>0.35524639108525841</v>
      </c>
      <c r="BJ431" s="8">
        <v>1.3028385578519355</v>
      </c>
      <c r="BK431" s="8">
        <v>1.263778323585484</v>
      </c>
      <c r="BL431" s="8">
        <v>1.2607460251872584</v>
      </c>
    </row>
    <row r="432" spans="1:64" x14ac:dyDescent="0.25">
      <c r="A432" s="7">
        <v>423110</v>
      </c>
      <c r="B432" s="7" t="s">
        <v>507</v>
      </c>
      <c r="C432" s="8">
        <f t="shared" si="108"/>
        <v>0.13727885451800001</v>
      </c>
      <c r="D432" s="8">
        <f t="shared" si="109"/>
        <v>2.1348822925999999E-2</v>
      </c>
      <c r="E432" s="8">
        <f t="shared" si="110"/>
        <v>0.101523095636</v>
      </c>
      <c r="F432" s="8">
        <f t="shared" si="111"/>
        <v>0.386649332362</v>
      </c>
      <c r="G432" s="8">
        <f t="shared" si="112"/>
        <v>6.7669277453200005E-2</v>
      </c>
      <c r="H432" s="8">
        <f t="shared" si="113"/>
        <v>0.108006867506</v>
      </c>
      <c r="I432" s="8">
        <f t="shared" si="114"/>
        <v>0.26114013947999998</v>
      </c>
      <c r="J432" s="8">
        <f t="shared" si="115"/>
        <v>4.2024415151799999E-2</v>
      </c>
      <c r="K432" s="8">
        <f t="shared" si="116"/>
        <v>7.5929070081799999E-2</v>
      </c>
      <c r="L432" s="8">
        <f t="shared" si="117"/>
        <v>0.147392107444</v>
      </c>
      <c r="M432" s="8">
        <f t="shared" si="118"/>
        <v>2.3101754255399998E-2</v>
      </c>
      <c r="N432" s="8">
        <f t="shared" si="119"/>
        <v>0.15683733542100001</v>
      </c>
      <c r="O432" s="8">
        <f t="shared" si="120"/>
        <v>0.487556444516</v>
      </c>
      <c r="P432" s="8">
        <f t="shared" si="121"/>
        <v>2.5777959128699999E-6</v>
      </c>
      <c r="Q432" s="8">
        <f t="shared" si="122"/>
        <v>0.16968560036300001</v>
      </c>
      <c r="R432" s="8">
        <f t="shared" si="123"/>
        <v>1.2601507730799999</v>
      </c>
      <c r="S432" s="8">
        <f t="shared" si="124"/>
        <v>1.5623254773199999</v>
      </c>
      <c r="T432" s="8">
        <f t="shared" si="125"/>
        <v>1.3790936247100001</v>
      </c>
      <c r="W432" s="7">
        <v>423110</v>
      </c>
      <c r="X432" s="7" t="s">
        <v>507</v>
      </c>
      <c r="Y432" s="364">
        <v>0.13727885451800001</v>
      </c>
      <c r="Z432" s="364">
        <v>2.1348822925999999E-2</v>
      </c>
      <c r="AA432" s="364">
        <v>0.101523095636</v>
      </c>
      <c r="AB432" s="364">
        <v>0.386649332362</v>
      </c>
      <c r="AC432" s="364">
        <v>6.7669277453200005E-2</v>
      </c>
      <c r="AD432" s="364">
        <v>0.108006867506</v>
      </c>
      <c r="AE432" s="364">
        <v>0.26114013947999998</v>
      </c>
      <c r="AF432" s="364">
        <v>4.2024415151799999E-2</v>
      </c>
      <c r="AG432" s="364">
        <v>7.5929070081799999E-2</v>
      </c>
      <c r="AH432" s="364">
        <v>0.147392107444</v>
      </c>
      <c r="AI432" s="364">
        <v>2.3101754255399998E-2</v>
      </c>
      <c r="AJ432" s="364">
        <v>0.15683733542100001</v>
      </c>
      <c r="AK432" s="364">
        <v>0.487556444516</v>
      </c>
      <c r="AL432" s="364">
        <v>2.5777959128699999E-6</v>
      </c>
      <c r="AM432" s="364">
        <v>0.16968560036300001</v>
      </c>
      <c r="AN432" s="364">
        <v>1.2601507730799999</v>
      </c>
      <c r="AO432" s="364">
        <v>1.5623254773199999</v>
      </c>
      <c r="AP432" s="364">
        <v>1.3790936247100001</v>
      </c>
      <c r="AS432" s="7">
        <v>423110</v>
      </c>
      <c r="AT432" s="7" t="s">
        <v>507</v>
      </c>
      <c r="AU432" s="8">
        <v>0.16247657033054835</v>
      </c>
      <c r="AV432" s="8">
        <v>4.2729327340056446E-2</v>
      </c>
      <c r="AW432" s="8">
        <v>0.18688212197510004</v>
      </c>
      <c r="AX432" s="8">
        <v>0.48306514381685484</v>
      </c>
      <c r="AY432" s="8">
        <v>0.12857543464617904</v>
      </c>
      <c r="AZ432" s="8">
        <v>0.31809416563062742</v>
      </c>
      <c r="BA432" s="8">
        <v>0.34152231863153237</v>
      </c>
      <c r="BB432" s="8">
        <v>9.1584954772904847E-2</v>
      </c>
      <c r="BC432" s="8">
        <v>0.27090086293896448</v>
      </c>
      <c r="BD432" s="8">
        <v>0.18158341631641942</v>
      </c>
      <c r="BE432" s="8">
        <v>4.7968356130472574E-2</v>
      </c>
      <c r="BF432" s="8">
        <v>0.24903668672124196</v>
      </c>
      <c r="BG432" s="8">
        <v>0.38532827245567719</v>
      </c>
      <c r="BH432" s="8">
        <v>2.2107273229522256E-6</v>
      </c>
      <c r="BI432" s="8">
        <v>0.13410682608162891</v>
      </c>
      <c r="BJ432" s="8">
        <v>1.3920880196458065</v>
      </c>
      <c r="BK432" s="8">
        <v>1.7200573247380646</v>
      </c>
      <c r="BL432" s="8">
        <v>1.4943307169888711</v>
      </c>
    </row>
    <row r="433" spans="1:64" x14ac:dyDescent="0.25">
      <c r="A433" s="7">
        <v>423120</v>
      </c>
      <c r="B433" s="7" t="s">
        <v>508</v>
      </c>
      <c r="C433" s="8">
        <f t="shared" si="108"/>
        <v>0.13733278687</v>
      </c>
      <c r="D433" s="8">
        <f t="shared" si="109"/>
        <v>2.1363425592699999E-2</v>
      </c>
      <c r="E433" s="8">
        <f t="shared" si="110"/>
        <v>0.101123565025</v>
      </c>
      <c r="F433" s="8">
        <f t="shared" si="111"/>
        <v>0.20760957207299999</v>
      </c>
      <c r="G433" s="8">
        <f t="shared" si="112"/>
        <v>3.6352532994E-2</v>
      </c>
      <c r="H433" s="8">
        <f t="shared" si="113"/>
        <v>5.6871776660399997E-2</v>
      </c>
      <c r="I433" s="8">
        <f t="shared" si="114"/>
        <v>0.26156932777500003</v>
      </c>
      <c r="J433" s="8">
        <f t="shared" si="115"/>
        <v>4.2117749516299999E-2</v>
      </c>
      <c r="K433" s="8">
        <f t="shared" si="116"/>
        <v>7.4771838712300004E-2</v>
      </c>
      <c r="L433" s="8">
        <f t="shared" si="117"/>
        <v>0.14741898357200001</v>
      </c>
      <c r="M433" s="8">
        <f t="shared" si="118"/>
        <v>2.31170817371E-2</v>
      </c>
      <c r="N433" s="8">
        <f t="shared" si="119"/>
        <v>0.15654165943699999</v>
      </c>
      <c r="O433" s="8">
        <f t="shared" si="120"/>
        <v>0.48756977637999999</v>
      </c>
      <c r="P433" s="8">
        <f t="shared" si="121"/>
        <v>4.8020612507700004E-6</v>
      </c>
      <c r="Q433" s="8">
        <f t="shared" si="122"/>
        <v>0.169427194956</v>
      </c>
      <c r="R433" s="8">
        <f t="shared" si="123"/>
        <v>1.25981977749</v>
      </c>
      <c r="S433" s="8">
        <f t="shared" si="124"/>
        <v>1.30083388173</v>
      </c>
      <c r="T433" s="8">
        <f t="shared" si="125"/>
        <v>1.378458916</v>
      </c>
      <c r="W433" s="7">
        <v>423120</v>
      </c>
      <c r="X433" s="7" t="s">
        <v>508</v>
      </c>
      <c r="Y433" s="364">
        <v>0.13733278687</v>
      </c>
      <c r="Z433" s="364">
        <v>2.1363425592699999E-2</v>
      </c>
      <c r="AA433" s="364">
        <v>0.101123565025</v>
      </c>
      <c r="AB433" s="364">
        <v>0.20760957207299999</v>
      </c>
      <c r="AC433" s="364">
        <v>3.6352532994E-2</v>
      </c>
      <c r="AD433" s="364">
        <v>5.6871776660399997E-2</v>
      </c>
      <c r="AE433" s="364">
        <v>0.26156932777500003</v>
      </c>
      <c r="AF433" s="364">
        <v>4.2117749516299999E-2</v>
      </c>
      <c r="AG433" s="364">
        <v>7.4771838712300004E-2</v>
      </c>
      <c r="AH433" s="364">
        <v>0.14741898357200001</v>
      </c>
      <c r="AI433" s="364">
        <v>2.31170817371E-2</v>
      </c>
      <c r="AJ433" s="364">
        <v>0.15654165943699999</v>
      </c>
      <c r="AK433" s="364">
        <v>0.48756977637999999</v>
      </c>
      <c r="AL433" s="364">
        <v>4.8020612507700004E-6</v>
      </c>
      <c r="AM433" s="364">
        <v>0.169427194956</v>
      </c>
      <c r="AN433" s="364">
        <v>1.25981977749</v>
      </c>
      <c r="AO433" s="364">
        <v>1.30083388173</v>
      </c>
      <c r="AP433" s="364">
        <v>1.378458916</v>
      </c>
      <c r="AS433" s="7">
        <v>423120</v>
      </c>
      <c r="AT433" s="7" t="s">
        <v>508</v>
      </c>
      <c r="AU433" s="8">
        <v>0.16562169289379031</v>
      </c>
      <c r="AV433" s="8">
        <v>4.2920121434856469E-2</v>
      </c>
      <c r="AW433" s="8">
        <v>0.19022109965289039</v>
      </c>
      <c r="AX433" s="8">
        <v>0.3823933388813387</v>
      </c>
      <c r="AY433" s="8">
        <v>0.10129892960592581</v>
      </c>
      <c r="AZ433" s="8">
        <v>0.25508316303142259</v>
      </c>
      <c r="BA433" s="8">
        <v>0.34765618133741938</v>
      </c>
      <c r="BB433" s="8">
        <v>9.2012243966114488E-2</v>
      </c>
      <c r="BC433" s="8">
        <v>0.27456172329009038</v>
      </c>
      <c r="BD433" s="8">
        <v>0.18508899150761293</v>
      </c>
      <c r="BE433" s="8">
        <v>4.8203219567293558E-2</v>
      </c>
      <c r="BF433" s="8">
        <v>0.25389947330601614</v>
      </c>
      <c r="BG433" s="8">
        <v>0.40106692364903174</v>
      </c>
      <c r="BH433" s="8">
        <v>2.6475236949387101E-6</v>
      </c>
      <c r="BI433" s="8">
        <v>0.13936621544980662</v>
      </c>
      <c r="BJ433" s="8">
        <v>1.3987645268845157</v>
      </c>
      <c r="BK433" s="8">
        <v>1.5613560766799996</v>
      </c>
      <c r="BL433" s="8">
        <v>1.5368107937546776</v>
      </c>
    </row>
    <row r="434" spans="1:64" x14ac:dyDescent="0.25">
      <c r="A434" s="7">
        <v>423130</v>
      </c>
      <c r="B434" s="7" t="s">
        <v>509</v>
      </c>
      <c r="C434" s="8">
        <f t="shared" si="108"/>
        <v>0.10851596196183871</v>
      </c>
      <c r="D434" s="8">
        <f t="shared" si="109"/>
        <v>3.1032044841648392E-2</v>
      </c>
      <c r="E434" s="8">
        <f t="shared" si="110"/>
        <v>0.13119008763896772</v>
      </c>
      <c r="F434" s="8">
        <f t="shared" si="111"/>
        <v>0.21364019441053714</v>
      </c>
      <c r="G434" s="8">
        <f t="shared" si="112"/>
        <v>6.0701143239841444E-2</v>
      </c>
      <c r="H434" s="8">
        <f t="shared" si="113"/>
        <v>0.15737318442115159</v>
      </c>
      <c r="I434" s="8">
        <f t="shared" si="114"/>
        <v>0.23382411630508063</v>
      </c>
      <c r="J434" s="8">
        <f t="shared" si="115"/>
        <v>6.7311849392664505E-2</v>
      </c>
      <c r="K434" s="8">
        <f t="shared" si="116"/>
        <v>0.19859589271882261</v>
      </c>
      <c r="L434" s="8">
        <f t="shared" si="117"/>
        <v>0.12247161881508063</v>
      </c>
      <c r="M434" s="8">
        <f t="shared" si="118"/>
        <v>3.5131851504414523E-2</v>
      </c>
      <c r="N434" s="8">
        <f t="shared" si="119"/>
        <v>0.17299179985151616</v>
      </c>
      <c r="O434" s="8">
        <f t="shared" si="120"/>
        <v>0.23590513069829017</v>
      </c>
      <c r="P434" s="8">
        <f t="shared" si="121"/>
        <v>2.4363975751333876E-6</v>
      </c>
      <c r="Q434" s="8">
        <f t="shared" si="122"/>
        <v>8.1956127512193555E-2</v>
      </c>
      <c r="R434" s="8">
        <f t="shared" si="123"/>
        <v>1</v>
      </c>
      <c r="S434" s="8">
        <f t="shared" si="124"/>
        <v>0.91558548981338728</v>
      </c>
      <c r="T434" s="8">
        <f t="shared" si="125"/>
        <v>0.98360282615854833</v>
      </c>
      <c r="W434" s="7">
        <v>423130</v>
      </c>
      <c r="X434" s="7" t="s">
        <v>509</v>
      </c>
      <c r="Y434" s="364">
        <v>0</v>
      </c>
      <c r="Z434" s="364">
        <v>0</v>
      </c>
      <c r="AA434" s="364">
        <v>0</v>
      </c>
      <c r="AB434" s="364">
        <v>0</v>
      </c>
      <c r="AC434" s="364">
        <v>0</v>
      </c>
      <c r="AD434" s="364">
        <v>0</v>
      </c>
      <c r="AE434" s="364">
        <v>0</v>
      </c>
      <c r="AF434" s="364">
        <v>0</v>
      </c>
      <c r="AG434" s="364">
        <v>0</v>
      </c>
      <c r="AH434" s="364">
        <v>0</v>
      </c>
      <c r="AI434" s="364">
        <v>0</v>
      </c>
      <c r="AJ434" s="364">
        <v>0</v>
      </c>
      <c r="AK434" s="364">
        <v>0</v>
      </c>
      <c r="AL434" s="364">
        <v>0</v>
      </c>
      <c r="AM434" s="364">
        <v>0</v>
      </c>
      <c r="AN434" s="364">
        <v>1</v>
      </c>
      <c r="AO434" s="364">
        <v>0</v>
      </c>
      <c r="AP434" s="364">
        <v>0</v>
      </c>
      <c r="AS434" s="7">
        <v>423130</v>
      </c>
      <c r="AT434" s="7" t="s">
        <v>509</v>
      </c>
      <c r="AU434" s="8">
        <v>0.10851596196183871</v>
      </c>
      <c r="AV434" s="8">
        <v>3.1032044841648392E-2</v>
      </c>
      <c r="AW434" s="8">
        <v>0.13119008763896772</v>
      </c>
      <c r="AX434" s="8">
        <v>0.21364019441053714</v>
      </c>
      <c r="AY434" s="8">
        <v>6.0701143239841444E-2</v>
      </c>
      <c r="AZ434" s="8">
        <v>0.15737318442115159</v>
      </c>
      <c r="BA434" s="8">
        <v>0.23382411630508063</v>
      </c>
      <c r="BB434" s="8">
        <v>6.7311849392664505E-2</v>
      </c>
      <c r="BC434" s="8">
        <v>0.19859589271882261</v>
      </c>
      <c r="BD434" s="8">
        <v>0.12247161881508063</v>
      </c>
      <c r="BE434" s="8">
        <v>3.5131851504414523E-2</v>
      </c>
      <c r="BF434" s="8">
        <v>0.17299179985151616</v>
      </c>
      <c r="BG434" s="8">
        <v>0.23590513069829017</v>
      </c>
      <c r="BH434" s="8">
        <v>2.4363975751333876E-6</v>
      </c>
      <c r="BI434" s="8">
        <v>8.1956127512193555E-2</v>
      </c>
      <c r="BJ434" s="8">
        <v>1.2707364815395159</v>
      </c>
      <c r="BK434" s="8">
        <v>0.91558548981338728</v>
      </c>
      <c r="BL434" s="8">
        <v>0.98360282615854833</v>
      </c>
    </row>
    <row r="435" spans="1:64" x14ac:dyDescent="0.25">
      <c r="A435" s="7">
        <v>423140</v>
      </c>
      <c r="B435" s="7" t="s">
        <v>510</v>
      </c>
      <c r="C435" s="8">
        <f t="shared" si="108"/>
        <v>0.14926989366803228</v>
      </c>
      <c r="D435" s="8">
        <f t="shared" si="109"/>
        <v>4.0014270704211284E-2</v>
      </c>
      <c r="E435" s="8">
        <f t="shared" si="110"/>
        <v>0.17330922969966769</v>
      </c>
      <c r="F435" s="8">
        <f t="shared" si="111"/>
        <v>0.3377521421392064</v>
      </c>
      <c r="G435" s="8">
        <f t="shared" si="112"/>
        <v>8.9925446492284886E-2</v>
      </c>
      <c r="H435" s="8">
        <f t="shared" si="113"/>
        <v>0.22030200103472256</v>
      </c>
      <c r="I435" s="8">
        <f t="shared" si="114"/>
        <v>0.31736723157153229</v>
      </c>
      <c r="J435" s="8">
        <f t="shared" si="115"/>
        <v>8.6290940890238699E-2</v>
      </c>
      <c r="K435" s="8">
        <f t="shared" si="116"/>
        <v>0.25631246655727424</v>
      </c>
      <c r="L435" s="8">
        <f t="shared" si="117"/>
        <v>0.16730617733432254</v>
      </c>
      <c r="M435" s="8">
        <f t="shared" si="118"/>
        <v>4.5023321844070964E-2</v>
      </c>
      <c r="N435" s="8">
        <f t="shared" si="119"/>
        <v>0.22942846877756454</v>
      </c>
      <c r="O435" s="8">
        <f t="shared" si="120"/>
        <v>0.34603358874477419</v>
      </c>
      <c r="P435" s="8">
        <f t="shared" si="121"/>
        <v>3.5931771030089034E-6</v>
      </c>
      <c r="Q435" s="8">
        <f t="shared" si="122"/>
        <v>0.1200030921135162</v>
      </c>
      <c r="R435" s="8">
        <f t="shared" si="123"/>
        <v>1</v>
      </c>
      <c r="S435" s="8">
        <f t="shared" si="124"/>
        <v>1.3576553961179041</v>
      </c>
      <c r="T435" s="8">
        <f t="shared" si="125"/>
        <v>1.3696480583738708</v>
      </c>
      <c r="W435" s="7">
        <v>423140</v>
      </c>
      <c r="X435" s="7" t="s">
        <v>510</v>
      </c>
      <c r="Y435" s="364">
        <v>0</v>
      </c>
      <c r="Z435" s="364">
        <v>0</v>
      </c>
      <c r="AA435" s="364">
        <v>0</v>
      </c>
      <c r="AB435" s="364">
        <v>0</v>
      </c>
      <c r="AC435" s="364">
        <v>0</v>
      </c>
      <c r="AD435" s="364">
        <v>0</v>
      </c>
      <c r="AE435" s="364">
        <v>0</v>
      </c>
      <c r="AF435" s="364">
        <v>0</v>
      </c>
      <c r="AG435" s="364">
        <v>0</v>
      </c>
      <c r="AH435" s="364">
        <v>0</v>
      </c>
      <c r="AI435" s="364">
        <v>0</v>
      </c>
      <c r="AJ435" s="364">
        <v>0</v>
      </c>
      <c r="AK435" s="364">
        <v>0</v>
      </c>
      <c r="AL435" s="364">
        <v>0</v>
      </c>
      <c r="AM435" s="364">
        <v>0</v>
      </c>
      <c r="AN435" s="364">
        <v>1</v>
      </c>
      <c r="AO435" s="364">
        <v>0</v>
      </c>
      <c r="AP435" s="364">
        <v>0</v>
      </c>
      <c r="AS435" s="7">
        <v>423140</v>
      </c>
      <c r="AT435" s="7" t="s">
        <v>510</v>
      </c>
      <c r="AU435" s="8">
        <v>0.14926989366803228</v>
      </c>
      <c r="AV435" s="8">
        <v>4.0014270704211284E-2</v>
      </c>
      <c r="AW435" s="8">
        <v>0.17330922969966769</v>
      </c>
      <c r="AX435" s="8">
        <v>0.3377521421392064</v>
      </c>
      <c r="AY435" s="8">
        <v>8.9925446492284886E-2</v>
      </c>
      <c r="AZ435" s="8">
        <v>0.22030200103472256</v>
      </c>
      <c r="BA435" s="8">
        <v>0.31736723157153229</v>
      </c>
      <c r="BB435" s="8">
        <v>8.6290940890238699E-2</v>
      </c>
      <c r="BC435" s="8">
        <v>0.25631246655727424</v>
      </c>
      <c r="BD435" s="8">
        <v>0.16730617733432254</v>
      </c>
      <c r="BE435" s="8">
        <v>4.5023321844070964E-2</v>
      </c>
      <c r="BF435" s="8">
        <v>0.22942846877756454</v>
      </c>
      <c r="BG435" s="8">
        <v>0.34603358874477419</v>
      </c>
      <c r="BH435" s="8">
        <v>3.5931771030089034E-6</v>
      </c>
      <c r="BI435" s="8">
        <v>0.1200030921135162</v>
      </c>
      <c r="BJ435" s="8">
        <v>1.3625933940719357</v>
      </c>
      <c r="BK435" s="8">
        <v>1.3576553961179041</v>
      </c>
      <c r="BL435" s="8">
        <v>1.3696480583738708</v>
      </c>
    </row>
    <row r="436" spans="1:64" x14ac:dyDescent="0.25">
      <c r="A436" s="7">
        <v>423210</v>
      </c>
      <c r="B436" s="7" t="s">
        <v>511</v>
      </c>
      <c r="C436" s="8">
        <f t="shared" si="108"/>
        <v>0.10979051304517742</v>
      </c>
      <c r="D436" s="8">
        <f t="shared" si="109"/>
        <v>3.0131478958509671E-2</v>
      </c>
      <c r="E436" s="8">
        <f t="shared" si="110"/>
        <v>0.14314426296030647</v>
      </c>
      <c r="F436" s="8">
        <f t="shared" si="111"/>
        <v>0.26021861981399191</v>
      </c>
      <c r="G436" s="8">
        <f t="shared" si="112"/>
        <v>6.1897833825770965E-2</v>
      </c>
      <c r="H436" s="8">
        <f t="shared" si="113"/>
        <v>0.19404224982838061</v>
      </c>
      <c r="I436" s="8">
        <f t="shared" si="114"/>
        <v>0.15476393412267744</v>
      </c>
      <c r="J436" s="8">
        <f t="shared" si="115"/>
        <v>3.8923733176979024E-2</v>
      </c>
      <c r="K436" s="8">
        <f t="shared" si="116"/>
        <v>0.14359989613604998</v>
      </c>
      <c r="L436" s="8">
        <f t="shared" si="117"/>
        <v>0.11090855498609677</v>
      </c>
      <c r="M436" s="8">
        <f t="shared" si="118"/>
        <v>2.9911773104006448E-2</v>
      </c>
      <c r="N436" s="8">
        <f t="shared" si="119"/>
        <v>0.158069929182129</v>
      </c>
      <c r="O436" s="8">
        <f t="shared" si="120"/>
        <v>0.29560561371974203</v>
      </c>
      <c r="P436" s="8">
        <f t="shared" si="121"/>
        <v>2.3369808210117742E-6</v>
      </c>
      <c r="Q436" s="8">
        <f t="shared" si="122"/>
        <v>0.15165756479070969</v>
      </c>
      <c r="R436" s="8">
        <f t="shared" si="123"/>
        <v>1</v>
      </c>
      <c r="S436" s="8">
        <f t="shared" si="124"/>
        <v>1.0484151550808063</v>
      </c>
      <c r="T436" s="8">
        <f t="shared" si="125"/>
        <v>0.86954401504822576</v>
      </c>
      <c r="W436" s="7">
        <v>423210</v>
      </c>
      <c r="X436" s="7" t="s">
        <v>511</v>
      </c>
      <c r="Y436" s="364">
        <v>0</v>
      </c>
      <c r="Z436" s="364">
        <v>0</v>
      </c>
      <c r="AA436" s="364">
        <v>0</v>
      </c>
      <c r="AB436" s="364">
        <v>0</v>
      </c>
      <c r="AC436" s="364">
        <v>0</v>
      </c>
      <c r="AD436" s="364">
        <v>0</v>
      </c>
      <c r="AE436" s="364">
        <v>0</v>
      </c>
      <c r="AF436" s="364">
        <v>0</v>
      </c>
      <c r="AG436" s="364">
        <v>0</v>
      </c>
      <c r="AH436" s="364">
        <v>0</v>
      </c>
      <c r="AI436" s="364">
        <v>0</v>
      </c>
      <c r="AJ436" s="364">
        <v>0</v>
      </c>
      <c r="AK436" s="364">
        <v>0</v>
      </c>
      <c r="AL436" s="364">
        <v>0</v>
      </c>
      <c r="AM436" s="364">
        <v>0</v>
      </c>
      <c r="AN436" s="364">
        <v>1</v>
      </c>
      <c r="AO436" s="364">
        <v>0</v>
      </c>
      <c r="AP436" s="364">
        <v>0</v>
      </c>
      <c r="AS436" s="7">
        <v>423210</v>
      </c>
      <c r="AT436" s="7" t="s">
        <v>511</v>
      </c>
      <c r="AU436" s="8">
        <v>0.10979051304517742</v>
      </c>
      <c r="AV436" s="8">
        <v>3.0131478958509671E-2</v>
      </c>
      <c r="AW436" s="8">
        <v>0.14314426296030647</v>
      </c>
      <c r="AX436" s="8">
        <v>0.26021861981399191</v>
      </c>
      <c r="AY436" s="8">
        <v>6.1897833825770965E-2</v>
      </c>
      <c r="AZ436" s="8">
        <v>0.19404224982838061</v>
      </c>
      <c r="BA436" s="8">
        <v>0.15476393412267744</v>
      </c>
      <c r="BB436" s="8">
        <v>3.8923733176979024E-2</v>
      </c>
      <c r="BC436" s="8">
        <v>0.14359989613604998</v>
      </c>
      <c r="BD436" s="8">
        <v>0.11090855498609677</v>
      </c>
      <c r="BE436" s="8">
        <v>2.9911773104006448E-2</v>
      </c>
      <c r="BF436" s="8">
        <v>0.158069929182129</v>
      </c>
      <c r="BG436" s="8">
        <v>0.29560561371974203</v>
      </c>
      <c r="BH436" s="8">
        <v>2.3369808210117742E-6</v>
      </c>
      <c r="BI436" s="8">
        <v>0.15165756479070969</v>
      </c>
      <c r="BJ436" s="8">
        <v>1.283067867867097</v>
      </c>
      <c r="BK436" s="8">
        <v>1.0484151550808063</v>
      </c>
      <c r="BL436" s="8">
        <v>0.86954401504822576</v>
      </c>
    </row>
    <row r="437" spans="1:64" x14ac:dyDescent="0.25">
      <c r="A437" s="7">
        <v>423220</v>
      </c>
      <c r="B437" s="7" t="s">
        <v>512</v>
      </c>
      <c r="C437" s="8">
        <f t="shared" si="108"/>
        <v>0.11246157070104838</v>
      </c>
      <c r="D437" s="8">
        <f t="shared" si="109"/>
        <v>3.0707647297283876E-2</v>
      </c>
      <c r="E437" s="8">
        <f t="shared" si="110"/>
        <v>0.14393717198087097</v>
      </c>
      <c r="F437" s="8">
        <f t="shared" si="111"/>
        <v>0.2335340683240742</v>
      </c>
      <c r="G437" s="8">
        <f t="shared" si="112"/>
        <v>5.4583497919685496E-2</v>
      </c>
      <c r="H437" s="8">
        <f t="shared" si="113"/>
        <v>0.16816282489763226</v>
      </c>
      <c r="I437" s="8">
        <f t="shared" si="114"/>
        <v>0.15634320651700001</v>
      </c>
      <c r="J437" s="8">
        <f t="shared" si="115"/>
        <v>3.9175816086075801E-2</v>
      </c>
      <c r="K437" s="8">
        <f t="shared" si="116"/>
        <v>0.14354225009587096</v>
      </c>
      <c r="L437" s="8">
        <f t="shared" si="117"/>
        <v>0.11326485194733868</v>
      </c>
      <c r="M437" s="8">
        <f t="shared" si="118"/>
        <v>3.0430826599035486E-2</v>
      </c>
      <c r="N437" s="8">
        <f t="shared" si="119"/>
        <v>0.15865766973162901</v>
      </c>
      <c r="O437" s="8">
        <f t="shared" si="120"/>
        <v>0.30461209285561275</v>
      </c>
      <c r="P437" s="8">
        <f t="shared" si="121"/>
        <v>2.2443343415261292E-6</v>
      </c>
      <c r="Q437" s="8">
        <f t="shared" si="122"/>
        <v>0.15759002830596786</v>
      </c>
      <c r="R437" s="8">
        <f t="shared" si="123"/>
        <v>1</v>
      </c>
      <c r="S437" s="8">
        <f t="shared" si="124"/>
        <v>1.0046674879158064</v>
      </c>
      <c r="T437" s="8">
        <f t="shared" si="125"/>
        <v>0.88744836947338701</v>
      </c>
      <c r="W437" s="7">
        <v>423220</v>
      </c>
      <c r="X437" s="7" t="s">
        <v>512</v>
      </c>
      <c r="Y437" s="364">
        <v>0</v>
      </c>
      <c r="Z437" s="364">
        <v>0</v>
      </c>
      <c r="AA437" s="364">
        <v>0</v>
      </c>
      <c r="AB437" s="364">
        <v>0</v>
      </c>
      <c r="AC437" s="364">
        <v>0</v>
      </c>
      <c r="AD437" s="364">
        <v>0</v>
      </c>
      <c r="AE437" s="364">
        <v>0</v>
      </c>
      <c r="AF437" s="364">
        <v>0</v>
      </c>
      <c r="AG437" s="364">
        <v>0</v>
      </c>
      <c r="AH437" s="364">
        <v>0</v>
      </c>
      <c r="AI437" s="364">
        <v>0</v>
      </c>
      <c r="AJ437" s="364">
        <v>0</v>
      </c>
      <c r="AK437" s="364">
        <v>0</v>
      </c>
      <c r="AL437" s="364">
        <v>0</v>
      </c>
      <c r="AM437" s="364">
        <v>0</v>
      </c>
      <c r="AN437" s="364">
        <v>1</v>
      </c>
      <c r="AO437" s="364">
        <v>0</v>
      </c>
      <c r="AP437" s="364">
        <v>0</v>
      </c>
      <c r="AS437" s="7">
        <v>423220</v>
      </c>
      <c r="AT437" s="7" t="s">
        <v>512</v>
      </c>
      <c r="AU437" s="8">
        <v>0.11246157070104838</v>
      </c>
      <c r="AV437" s="8">
        <v>3.0707647297283876E-2</v>
      </c>
      <c r="AW437" s="8">
        <v>0.14393717198087097</v>
      </c>
      <c r="AX437" s="8">
        <v>0.2335340683240742</v>
      </c>
      <c r="AY437" s="8">
        <v>5.4583497919685496E-2</v>
      </c>
      <c r="AZ437" s="8">
        <v>0.16816282489763226</v>
      </c>
      <c r="BA437" s="8">
        <v>0.15634320651700001</v>
      </c>
      <c r="BB437" s="8">
        <v>3.9175816086075801E-2</v>
      </c>
      <c r="BC437" s="8">
        <v>0.14354225009587096</v>
      </c>
      <c r="BD437" s="8">
        <v>0.11326485194733868</v>
      </c>
      <c r="BE437" s="8">
        <v>3.0430826599035486E-2</v>
      </c>
      <c r="BF437" s="8">
        <v>0.15865766973162901</v>
      </c>
      <c r="BG437" s="8">
        <v>0.30461209285561275</v>
      </c>
      <c r="BH437" s="8">
        <v>2.2443343415261292E-6</v>
      </c>
      <c r="BI437" s="8">
        <v>0.15759002830596786</v>
      </c>
      <c r="BJ437" s="8">
        <v>1.2871063899790323</v>
      </c>
      <c r="BK437" s="8">
        <v>1.0046674879158064</v>
      </c>
      <c r="BL437" s="8">
        <v>0.88744836947338701</v>
      </c>
    </row>
    <row r="438" spans="1:64" x14ac:dyDescent="0.25">
      <c r="A438" s="7">
        <v>423310</v>
      </c>
      <c r="B438" s="7" t="s">
        <v>513</v>
      </c>
      <c r="C438" s="8">
        <f t="shared" si="108"/>
        <v>0.121127640625</v>
      </c>
      <c r="D438" s="8">
        <f t="shared" si="109"/>
        <v>1.8642772242300001E-2</v>
      </c>
      <c r="E438" s="8">
        <f t="shared" si="110"/>
        <v>9.2202525226400003E-2</v>
      </c>
      <c r="F438" s="8">
        <f t="shared" si="111"/>
        <v>0.27343525675699998</v>
      </c>
      <c r="G438" s="8">
        <f t="shared" si="112"/>
        <v>3.8351856258799999E-2</v>
      </c>
      <c r="H438" s="8">
        <f t="shared" si="113"/>
        <v>8.9251801143499995E-2</v>
      </c>
      <c r="I438" s="8">
        <f t="shared" si="114"/>
        <v>0.15865290557</v>
      </c>
      <c r="J438" s="8">
        <f t="shared" si="115"/>
        <v>2.19490686345E-2</v>
      </c>
      <c r="K438" s="8">
        <f t="shared" si="116"/>
        <v>5.5885406891699997E-2</v>
      </c>
      <c r="L438" s="8">
        <f t="shared" si="117"/>
        <v>0.114722785169</v>
      </c>
      <c r="M438" s="8">
        <f t="shared" si="118"/>
        <v>1.7539908779699999E-2</v>
      </c>
      <c r="N438" s="8">
        <f t="shared" si="119"/>
        <v>0.11759413500599999</v>
      </c>
      <c r="O438" s="8">
        <f t="shared" si="120"/>
        <v>0.55537494872500004</v>
      </c>
      <c r="P438" s="8">
        <f t="shared" si="121"/>
        <v>3.8800638357199997E-6</v>
      </c>
      <c r="Q438" s="8">
        <f t="shared" si="122"/>
        <v>0.28254437854499997</v>
      </c>
      <c r="R438" s="8">
        <f t="shared" si="123"/>
        <v>1.23197293809</v>
      </c>
      <c r="S438" s="8">
        <f t="shared" si="124"/>
        <v>1.4010389141599999</v>
      </c>
      <c r="T438" s="8">
        <f t="shared" si="125"/>
        <v>1.2364873810999999</v>
      </c>
      <c r="W438" s="7">
        <v>423310</v>
      </c>
      <c r="X438" s="7" t="s">
        <v>513</v>
      </c>
      <c r="Y438" s="364">
        <v>0.121127640625</v>
      </c>
      <c r="Z438" s="364">
        <v>1.8642772242300001E-2</v>
      </c>
      <c r="AA438" s="364">
        <v>9.2202525226400003E-2</v>
      </c>
      <c r="AB438" s="364">
        <v>0.27343525675699998</v>
      </c>
      <c r="AC438" s="364">
        <v>3.8351856258799999E-2</v>
      </c>
      <c r="AD438" s="364">
        <v>8.9251801143499995E-2</v>
      </c>
      <c r="AE438" s="364">
        <v>0.15865290557</v>
      </c>
      <c r="AF438" s="364">
        <v>2.19490686345E-2</v>
      </c>
      <c r="AG438" s="364">
        <v>5.5885406891699997E-2</v>
      </c>
      <c r="AH438" s="364">
        <v>0.114722785169</v>
      </c>
      <c r="AI438" s="364">
        <v>1.7539908779699999E-2</v>
      </c>
      <c r="AJ438" s="364">
        <v>0.11759413500599999</v>
      </c>
      <c r="AK438" s="364">
        <v>0.55537494872500004</v>
      </c>
      <c r="AL438" s="364">
        <v>3.8800638357199997E-6</v>
      </c>
      <c r="AM438" s="364">
        <v>0.28254437854499997</v>
      </c>
      <c r="AN438" s="364">
        <v>1.23197293809</v>
      </c>
      <c r="AO438" s="364">
        <v>1.4010389141599999</v>
      </c>
      <c r="AP438" s="364">
        <v>1.2364873810999999</v>
      </c>
      <c r="AS438" s="7">
        <v>423310</v>
      </c>
      <c r="AT438" s="7" t="s">
        <v>513</v>
      </c>
      <c r="AU438" s="8">
        <v>0.15375447506287099</v>
      </c>
      <c r="AV438" s="8">
        <v>3.8527693888250003E-2</v>
      </c>
      <c r="AW438" s="8">
        <v>0.1968486340487646</v>
      </c>
      <c r="AX438" s="8">
        <v>0.3413286907688225</v>
      </c>
      <c r="AY438" s="8">
        <v>7.4769646882416135E-2</v>
      </c>
      <c r="AZ438" s="8">
        <v>0.24652408205736617</v>
      </c>
      <c r="BA438" s="8">
        <v>0.21460746339750003</v>
      </c>
      <c r="BB438" s="8">
        <v>4.9550235920967765E-2</v>
      </c>
      <c r="BC438" s="8">
        <v>0.1937009490482903</v>
      </c>
      <c r="BD438" s="8">
        <v>0.1537820347533064</v>
      </c>
      <c r="BE438" s="8">
        <v>3.8021203005696773E-2</v>
      </c>
      <c r="BF438" s="8">
        <v>0.21899413251085481</v>
      </c>
      <c r="BG438" s="8">
        <v>0.46579955625040292</v>
      </c>
      <c r="BH438" s="8">
        <v>3.1378780806887095E-6</v>
      </c>
      <c r="BI438" s="8">
        <v>0.2369705572371773</v>
      </c>
      <c r="BJ438" s="8">
        <v>1.3891308029998388</v>
      </c>
      <c r="BK438" s="8">
        <v>1.5013320971285482</v>
      </c>
      <c r="BL438" s="8">
        <v>1.2965667128825806</v>
      </c>
    </row>
    <row r="439" spans="1:64" x14ac:dyDescent="0.25">
      <c r="A439" s="7">
        <v>423320</v>
      </c>
      <c r="B439" s="7" t="s">
        <v>514</v>
      </c>
      <c r="C439" s="8">
        <f t="shared" si="108"/>
        <v>0.1450483825763548</v>
      </c>
      <c r="D439" s="8">
        <f t="shared" si="109"/>
        <v>3.7033667462803219E-2</v>
      </c>
      <c r="E439" s="8">
        <f t="shared" si="110"/>
        <v>0.18615944652082259</v>
      </c>
      <c r="F439" s="8">
        <f t="shared" si="111"/>
        <v>0.31178286569566127</v>
      </c>
      <c r="G439" s="8">
        <f t="shared" si="112"/>
        <v>6.9869293437461288E-2</v>
      </c>
      <c r="H439" s="8">
        <f t="shared" si="113"/>
        <v>0.23007633395911772</v>
      </c>
      <c r="I439" s="8">
        <f t="shared" si="114"/>
        <v>0.20210143566479036</v>
      </c>
      <c r="J439" s="8">
        <f t="shared" si="115"/>
        <v>4.7565131729343541E-2</v>
      </c>
      <c r="K439" s="8">
        <f t="shared" si="116"/>
        <v>0.1840961136407</v>
      </c>
      <c r="L439" s="8">
        <f t="shared" si="117"/>
        <v>0.14521167557229031</v>
      </c>
      <c r="M439" s="8">
        <f t="shared" si="118"/>
        <v>3.6570467853741934E-2</v>
      </c>
      <c r="N439" s="8">
        <f t="shared" si="119"/>
        <v>0.20669490592009673</v>
      </c>
      <c r="O439" s="8">
        <f t="shared" si="120"/>
        <v>0.42993605613338731</v>
      </c>
      <c r="P439" s="8">
        <f t="shared" si="121"/>
        <v>3.0667933310175811E-6</v>
      </c>
      <c r="Q439" s="8">
        <f t="shared" si="122"/>
        <v>0.21915043021403216</v>
      </c>
      <c r="R439" s="8">
        <f t="shared" si="123"/>
        <v>1</v>
      </c>
      <c r="S439" s="8">
        <f t="shared" si="124"/>
        <v>1.3859220414788704</v>
      </c>
      <c r="T439" s="8">
        <f t="shared" si="125"/>
        <v>1.2079594552279029</v>
      </c>
      <c r="W439" s="7">
        <v>423320</v>
      </c>
      <c r="X439" s="7" t="s">
        <v>514</v>
      </c>
      <c r="Y439" s="364">
        <v>0</v>
      </c>
      <c r="Z439" s="364">
        <v>0</v>
      </c>
      <c r="AA439" s="364">
        <v>0</v>
      </c>
      <c r="AB439" s="364">
        <v>0</v>
      </c>
      <c r="AC439" s="364">
        <v>0</v>
      </c>
      <c r="AD439" s="364">
        <v>0</v>
      </c>
      <c r="AE439" s="364">
        <v>0</v>
      </c>
      <c r="AF439" s="364">
        <v>0</v>
      </c>
      <c r="AG439" s="364">
        <v>0</v>
      </c>
      <c r="AH439" s="364">
        <v>0</v>
      </c>
      <c r="AI439" s="364">
        <v>0</v>
      </c>
      <c r="AJ439" s="364">
        <v>0</v>
      </c>
      <c r="AK439" s="364">
        <v>0</v>
      </c>
      <c r="AL439" s="364">
        <v>0</v>
      </c>
      <c r="AM439" s="364">
        <v>0</v>
      </c>
      <c r="AN439" s="364">
        <v>1</v>
      </c>
      <c r="AO439" s="364">
        <v>0</v>
      </c>
      <c r="AP439" s="364">
        <v>0</v>
      </c>
      <c r="AS439" s="7">
        <v>423320</v>
      </c>
      <c r="AT439" s="7" t="s">
        <v>514</v>
      </c>
      <c r="AU439" s="8">
        <v>0.1450483825763548</v>
      </c>
      <c r="AV439" s="8">
        <v>3.7033667462803219E-2</v>
      </c>
      <c r="AW439" s="8">
        <v>0.18615944652082259</v>
      </c>
      <c r="AX439" s="8">
        <v>0.31178286569566127</v>
      </c>
      <c r="AY439" s="8">
        <v>6.9869293437461288E-2</v>
      </c>
      <c r="AZ439" s="8">
        <v>0.23007633395911772</v>
      </c>
      <c r="BA439" s="8">
        <v>0.20210143566479036</v>
      </c>
      <c r="BB439" s="8">
        <v>4.7565131729343541E-2</v>
      </c>
      <c r="BC439" s="8">
        <v>0.1840961136407</v>
      </c>
      <c r="BD439" s="8">
        <v>0.14521167557229031</v>
      </c>
      <c r="BE439" s="8">
        <v>3.6570467853741934E-2</v>
      </c>
      <c r="BF439" s="8">
        <v>0.20669490592009673</v>
      </c>
      <c r="BG439" s="8">
        <v>0.42993605613338731</v>
      </c>
      <c r="BH439" s="8">
        <v>3.0667933310175811E-6</v>
      </c>
      <c r="BI439" s="8">
        <v>0.21915043021403216</v>
      </c>
      <c r="BJ439" s="8">
        <v>1.3682414965598386</v>
      </c>
      <c r="BK439" s="8">
        <v>1.3859220414788704</v>
      </c>
      <c r="BL439" s="8">
        <v>1.2079594552279029</v>
      </c>
    </row>
    <row r="440" spans="1:64" x14ac:dyDescent="0.25">
      <c r="A440" s="7">
        <v>423330</v>
      </c>
      <c r="B440" s="7" t="s">
        <v>515</v>
      </c>
      <c r="C440" s="8">
        <f t="shared" si="108"/>
        <v>0.12021261794664516</v>
      </c>
      <c r="D440" s="8">
        <f t="shared" si="109"/>
        <v>3.1769526173348391E-2</v>
      </c>
      <c r="E440" s="8">
        <f t="shared" si="110"/>
        <v>0.1584117508065323</v>
      </c>
      <c r="F440" s="8">
        <f t="shared" si="111"/>
        <v>0.31977128713423392</v>
      </c>
      <c r="G440" s="8">
        <f t="shared" si="112"/>
        <v>7.5443638290639492E-2</v>
      </c>
      <c r="H440" s="8">
        <f t="shared" si="113"/>
        <v>0.25156982341609818</v>
      </c>
      <c r="I440" s="8">
        <f t="shared" si="114"/>
        <v>0.16886455806882264</v>
      </c>
      <c r="J440" s="8">
        <f t="shared" si="115"/>
        <v>4.1006665252570955E-2</v>
      </c>
      <c r="K440" s="8">
        <f t="shared" si="116"/>
        <v>0.15865642829133872</v>
      </c>
      <c r="L440" s="8">
        <f t="shared" si="117"/>
        <v>0.12120416051359678</v>
      </c>
      <c r="M440" s="8">
        <f t="shared" si="118"/>
        <v>3.1549769212337105E-2</v>
      </c>
      <c r="N440" s="8">
        <f t="shared" si="119"/>
        <v>0.17540073646156451</v>
      </c>
      <c r="O440" s="8">
        <f t="shared" si="120"/>
        <v>0.3403496661195482</v>
      </c>
      <c r="P440" s="8">
        <f t="shared" si="121"/>
        <v>3.3419588353925801E-6</v>
      </c>
      <c r="Q440" s="8">
        <f t="shared" si="122"/>
        <v>0.1736256770273549</v>
      </c>
      <c r="R440" s="8">
        <f t="shared" si="123"/>
        <v>1</v>
      </c>
      <c r="S440" s="8">
        <f t="shared" si="124"/>
        <v>1.259687974647258</v>
      </c>
      <c r="T440" s="8">
        <f t="shared" si="125"/>
        <v>0.98143249032209678</v>
      </c>
      <c r="W440" s="7">
        <v>423330</v>
      </c>
      <c r="X440" s="7" t="s">
        <v>515</v>
      </c>
      <c r="Y440" s="364">
        <v>0</v>
      </c>
      <c r="Z440" s="364">
        <v>0</v>
      </c>
      <c r="AA440" s="364">
        <v>0</v>
      </c>
      <c r="AB440" s="364">
        <v>0</v>
      </c>
      <c r="AC440" s="364">
        <v>0</v>
      </c>
      <c r="AD440" s="364">
        <v>0</v>
      </c>
      <c r="AE440" s="364">
        <v>0</v>
      </c>
      <c r="AF440" s="364">
        <v>0</v>
      </c>
      <c r="AG440" s="364">
        <v>0</v>
      </c>
      <c r="AH440" s="364">
        <v>0</v>
      </c>
      <c r="AI440" s="364">
        <v>0</v>
      </c>
      <c r="AJ440" s="364">
        <v>0</v>
      </c>
      <c r="AK440" s="364">
        <v>0</v>
      </c>
      <c r="AL440" s="364">
        <v>0</v>
      </c>
      <c r="AM440" s="364">
        <v>0</v>
      </c>
      <c r="AN440" s="364">
        <v>1</v>
      </c>
      <c r="AO440" s="364">
        <v>0</v>
      </c>
      <c r="AP440" s="364">
        <v>0</v>
      </c>
      <c r="AS440" s="7">
        <v>423330</v>
      </c>
      <c r="AT440" s="7" t="s">
        <v>515</v>
      </c>
      <c r="AU440" s="8">
        <v>0.12021261794664516</v>
      </c>
      <c r="AV440" s="8">
        <v>3.1769526173348391E-2</v>
      </c>
      <c r="AW440" s="8">
        <v>0.1584117508065323</v>
      </c>
      <c r="AX440" s="8">
        <v>0.31977128713423392</v>
      </c>
      <c r="AY440" s="8">
        <v>7.5443638290639492E-2</v>
      </c>
      <c r="AZ440" s="8">
        <v>0.25156982341609818</v>
      </c>
      <c r="BA440" s="8">
        <v>0.16886455806882264</v>
      </c>
      <c r="BB440" s="8">
        <v>4.1006665252570955E-2</v>
      </c>
      <c r="BC440" s="8">
        <v>0.15865642829133872</v>
      </c>
      <c r="BD440" s="8">
        <v>0.12120416051359678</v>
      </c>
      <c r="BE440" s="8">
        <v>3.1549769212337105E-2</v>
      </c>
      <c r="BF440" s="8">
        <v>0.17540073646156451</v>
      </c>
      <c r="BG440" s="8">
        <v>0.3403496661195482</v>
      </c>
      <c r="BH440" s="8">
        <v>3.3419588353925801E-6</v>
      </c>
      <c r="BI440" s="8">
        <v>0.1736256770273549</v>
      </c>
      <c r="BJ440" s="8">
        <v>1.3103922820230645</v>
      </c>
      <c r="BK440" s="8">
        <v>1.259687974647258</v>
      </c>
      <c r="BL440" s="8">
        <v>0.98143249032209678</v>
      </c>
    </row>
    <row r="441" spans="1:64" x14ac:dyDescent="0.25">
      <c r="A441" s="7">
        <v>423390</v>
      </c>
      <c r="B441" s="7" t="s">
        <v>516</v>
      </c>
      <c r="C441" s="8">
        <f t="shared" si="108"/>
        <v>0.12588130987641941</v>
      </c>
      <c r="D441" s="8">
        <f t="shared" si="109"/>
        <v>3.2942950526745167E-2</v>
      </c>
      <c r="E441" s="8">
        <f t="shared" si="110"/>
        <v>0.16052366768017742</v>
      </c>
      <c r="F441" s="8">
        <f t="shared" si="111"/>
        <v>0.29966985982596767</v>
      </c>
      <c r="G441" s="8">
        <f t="shared" si="112"/>
        <v>6.9859408150551625E-2</v>
      </c>
      <c r="H441" s="8">
        <f t="shared" si="113"/>
        <v>0.22143942644122735</v>
      </c>
      <c r="I441" s="8">
        <f t="shared" si="114"/>
        <v>0.17801668155558059</v>
      </c>
      <c r="J441" s="8">
        <f t="shared" si="115"/>
        <v>4.2778219731890318E-2</v>
      </c>
      <c r="K441" s="8">
        <f t="shared" si="116"/>
        <v>0.15952060761107903</v>
      </c>
      <c r="L441" s="8">
        <f t="shared" si="117"/>
        <v>0.12659608920150001</v>
      </c>
      <c r="M441" s="8">
        <f t="shared" si="118"/>
        <v>3.2601926660614518E-2</v>
      </c>
      <c r="N441" s="8">
        <f t="shared" si="119"/>
        <v>0.17837495863064518</v>
      </c>
      <c r="O441" s="8">
        <f t="shared" si="120"/>
        <v>0.35824608816275783</v>
      </c>
      <c r="P441" s="8">
        <f t="shared" si="121"/>
        <v>2.6592732179846769E-6</v>
      </c>
      <c r="Q441" s="8">
        <f t="shared" si="122"/>
        <v>0.18218429895146776</v>
      </c>
      <c r="R441" s="8">
        <f t="shared" si="123"/>
        <v>1</v>
      </c>
      <c r="S441" s="8">
        <f t="shared" si="124"/>
        <v>1.2361315976437102</v>
      </c>
      <c r="T441" s="8">
        <f t="shared" si="125"/>
        <v>1.0254767992204841</v>
      </c>
      <c r="W441" s="7">
        <v>423390</v>
      </c>
      <c r="X441" s="7" t="s">
        <v>516</v>
      </c>
      <c r="Y441" s="364">
        <v>0</v>
      </c>
      <c r="Z441" s="364">
        <v>0</v>
      </c>
      <c r="AA441" s="364">
        <v>0</v>
      </c>
      <c r="AB441" s="364">
        <v>0</v>
      </c>
      <c r="AC441" s="364">
        <v>0</v>
      </c>
      <c r="AD441" s="364">
        <v>0</v>
      </c>
      <c r="AE441" s="364">
        <v>0</v>
      </c>
      <c r="AF441" s="364">
        <v>0</v>
      </c>
      <c r="AG441" s="364">
        <v>0</v>
      </c>
      <c r="AH441" s="364">
        <v>0</v>
      </c>
      <c r="AI441" s="364">
        <v>0</v>
      </c>
      <c r="AJ441" s="364">
        <v>0</v>
      </c>
      <c r="AK441" s="364">
        <v>0</v>
      </c>
      <c r="AL441" s="364">
        <v>0</v>
      </c>
      <c r="AM441" s="364">
        <v>0</v>
      </c>
      <c r="AN441" s="364">
        <v>1</v>
      </c>
      <c r="AO441" s="364">
        <v>0</v>
      </c>
      <c r="AP441" s="364">
        <v>0</v>
      </c>
      <c r="AS441" s="7">
        <v>423390</v>
      </c>
      <c r="AT441" s="7" t="s">
        <v>516</v>
      </c>
      <c r="AU441" s="8">
        <v>0.12588130987641941</v>
      </c>
      <c r="AV441" s="8">
        <v>3.2942950526745167E-2</v>
      </c>
      <c r="AW441" s="8">
        <v>0.16052366768017742</v>
      </c>
      <c r="AX441" s="8">
        <v>0.29966985982596767</v>
      </c>
      <c r="AY441" s="8">
        <v>6.9859408150551625E-2</v>
      </c>
      <c r="AZ441" s="8">
        <v>0.22143942644122735</v>
      </c>
      <c r="BA441" s="8">
        <v>0.17801668155558059</v>
      </c>
      <c r="BB441" s="8">
        <v>4.2778219731890318E-2</v>
      </c>
      <c r="BC441" s="8">
        <v>0.15952060761107903</v>
      </c>
      <c r="BD441" s="8">
        <v>0.12659608920150001</v>
      </c>
      <c r="BE441" s="8">
        <v>3.2601926660614518E-2</v>
      </c>
      <c r="BF441" s="8">
        <v>0.17837495863064518</v>
      </c>
      <c r="BG441" s="8">
        <v>0.35824608816275783</v>
      </c>
      <c r="BH441" s="8">
        <v>2.6592732179846769E-6</v>
      </c>
      <c r="BI441" s="8">
        <v>0.18218429895146776</v>
      </c>
      <c r="BJ441" s="8">
        <v>1.319349540986452</v>
      </c>
      <c r="BK441" s="8">
        <v>1.2361315976437102</v>
      </c>
      <c r="BL441" s="8">
        <v>1.0254767992204841</v>
      </c>
    </row>
    <row r="442" spans="1:64" x14ac:dyDescent="0.25">
      <c r="A442" s="7">
        <v>423410</v>
      </c>
      <c r="B442" s="7" t="s">
        <v>517</v>
      </c>
      <c r="C442" s="8">
        <f t="shared" si="108"/>
        <v>6.1058019430290322E-2</v>
      </c>
      <c r="D442" s="8">
        <f t="shared" si="109"/>
        <v>1.7577393406880644E-2</v>
      </c>
      <c r="E442" s="8">
        <f t="shared" si="110"/>
        <v>9.1373851962016125E-2</v>
      </c>
      <c r="F442" s="8">
        <f t="shared" si="111"/>
        <v>0.1275696263862742</v>
      </c>
      <c r="G442" s="8">
        <f t="shared" si="112"/>
        <v>3.2550698489843551E-2</v>
      </c>
      <c r="H442" s="8">
        <f t="shared" si="113"/>
        <v>0.12386702561512906</v>
      </c>
      <c r="I442" s="8">
        <f t="shared" si="114"/>
        <v>6.9450527652096777E-2</v>
      </c>
      <c r="J442" s="8">
        <f t="shared" si="115"/>
        <v>1.7327937541595159E-2</v>
      </c>
      <c r="K442" s="8">
        <f t="shared" si="116"/>
        <v>7.1817782418866133E-2</v>
      </c>
      <c r="L442" s="8">
        <f t="shared" si="117"/>
        <v>6.0167624996753225E-2</v>
      </c>
      <c r="M442" s="8">
        <f t="shared" si="118"/>
        <v>1.6199642521061292E-2</v>
      </c>
      <c r="N442" s="8">
        <f t="shared" si="119"/>
        <v>9.2457023805419355E-2</v>
      </c>
      <c r="O442" s="8">
        <f t="shared" si="120"/>
        <v>0.1857190759518387</v>
      </c>
      <c r="P442" s="8">
        <f t="shared" si="121"/>
        <v>1.0375971620974193E-6</v>
      </c>
      <c r="Q442" s="8">
        <f t="shared" si="122"/>
        <v>0.11552194119729027</v>
      </c>
      <c r="R442" s="8">
        <f t="shared" si="123"/>
        <v>1</v>
      </c>
      <c r="S442" s="8">
        <f t="shared" si="124"/>
        <v>0.59043735049096779</v>
      </c>
      <c r="T442" s="8">
        <f t="shared" si="125"/>
        <v>0.46504786051564512</v>
      </c>
      <c r="W442" s="7">
        <v>423410</v>
      </c>
      <c r="X442" s="7" t="s">
        <v>517</v>
      </c>
      <c r="Y442" s="364">
        <v>0</v>
      </c>
      <c r="Z442" s="364">
        <v>0</v>
      </c>
      <c r="AA442" s="364">
        <v>0</v>
      </c>
      <c r="AB442" s="364">
        <v>0</v>
      </c>
      <c r="AC442" s="364">
        <v>0</v>
      </c>
      <c r="AD442" s="364">
        <v>0</v>
      </c>
      <c r="AE442" s="364">
        <v>0</v>
      </c>
      <c r="AF442" s="364">
        <v>0</v>
      </c>
      <c r="AG442" s="364">
        <v>0</v>
      </c>
      <c r="AH442" s="364">
        <v>0</v>
      </c>
      <c r="AI442" s="364">
        <v>0</v>
      </c>
      <c r="AJ442" s="364">
        <v>0</v>
      </c>
      <c r="AK442" s="364">
        <v>0</v>
      </c>
      <c r="AL442" s="364">
        <v>0</v>
      </c>
      <c r="AM442" s="364">
        <v>0</v>
      </c>
      <c r="AN442" s="364">
        <v>1</v>
      </c>
      <c r="AO442" s="364">
        <v>0</v>
      </c>
      <c r="AP442" s="364">
        <v>0</v>
      </c>
      <c r="AS442" s="7">
        <v>423410</v>
      </c>
      <c r="AT442" s="7" t="s">
        <v>517</v>
      </c>
      <c r="AU442" s="8">
        <v>6.1058019430290322E-2</v>
      </c>
      <c r="AV442" s="8">
        <v>1.7577393406880644E-2</v>
      </c>
      <c r="AW442" s="8">
        <v>9.1373851962016125E-2</v>
      </c>
      <c r="AX442" s="8">
        <v>0.1275696263862742</v>
      </c>
      <c r="AY442" s="8">
        <v>3.2550698489843551E-2</v>
      </c>
      <c r="AZ442" s="8">
        <v>0.12386702561512906</v>
      </c>
      <c r="BA442" s="8">
        <v>6.9450527652096777E-2</v>
      </c>
      <c r="BB442" s="8">
        <v>1.7327937541595159E-2</v>
      </c>
      <c r="BC442" s="8">
        <v>7.1817782418866133E-2</v>
      </c>
      <c r="BD442" s="8">
        <v>6.0167624996753225E-2</v>
      </c>
      <c r="BE442" s="8">
        <v>1.6199642521061292E-2</v>
      </c>
      <c r="BF442" s="8">
        <v>9.2457023805419355E-2</v>
      </c>
      <c r="BG442" s="8">
        <v>0.1857190759518387</v>
      </c>
      <c r="BH442" s="8">
        <v>1.0375971620974193E-6</v>
      </c>
      <c r="BI442" s="8">
        <v>0.11552194119729027</v>
      </c>
      <c r="BJ442" s="8">
        <v>1.1700108777024192</v>
      </c>
      <c r="BK442" s="8">
        <v>0.59043735049096779</v>
      </c>
      <c r="BL442" s="8">
        <v>0.46504786051564512</v>
      </c>
    </row>
    <row r="443" spans="1:64" x14ac:dyDescent="0.25">
      <c r="A443" s="7">
        <v>423420</v>
      </c>
      <c r="B443" s="7" t="s">
        <v>518</v>
      </c>
      <c r="C443" s="8">
        <f t="shared" si="108"/>
        <v>9.8555275235064535E-2</v>
      </c>
      <c r="D443" s="8">
        <f t="shared" si="109"/>
        <v>2.5245318238995167E-2</v>
      </c>
      <c r="E443" s="8">
        <f t="shared" si="110"/>
        <v>0.1487146118530161</v>
      </c>
      <c r="F443" s="8">
        <f t="shared" si="111"/>
        <v>0.14707287257671289</v>
      </c>
      <c r="G443" s="8">
        <f t="shared" si="112"/>
        <v>3.3724353303600171E-2</v>
      </c>
      <c r="H443" s="8">
        <f t="shared" si="113"/>
        <v>0.14228305340532099</v>
      </c>
      <c r="I443" s="8">
        <f t="shared" si="114"/>
        <v>0.11307442259114035</v>
      </c>
      <c r="J443" s="8">
        <f t="shared" si="115"/>
        <v>2.4922424052793546E-2</v>
      </c>
      <c r="K443" s="8">
        <f t="shared" si="116"/>
        <v>0.1154850425644887</v>
      </c>
      <c r="L443" s="8">
        <f t="shared" si="117"/>
        <v>9.6757306455703185E-2</v>
      </c>
      <c r="M443" s="8">
        <f t="shared" si="118"/>
        <v>2.3152934465622579E-2</v>
      </c>
      <c r="N443" s="8">
        <f t="shared" si="119"/>
        <v>0.15205373256065483</v>
      </c>
      <c r="O443" s="8">
        <f t="shared" si="120"/>
        <v>0.34209354281545185</v>
      </c>
      <c r="P443" s="8">
        <f t="shared" si="121"/>
        <v>3.0453168323883874E-6</v>
      </c>
      <c r="Q443" s="8">
        <f t="shared" si="122"/>
        <v>0.21067089553800003</v>
      </c>
      <c r="R443" s="8">
        <f t="shared" si="123"/>
        <v>1</v>
      </c>
      <c r="S443" s="8">
        <f t="shared" si="124"/>
        <v>0.88759802122096776</v>
      </c>
      <c r="T443" s="8">
        <f t="shared" si="125"/>
        <v>0.8179980182403227</v>
      </c>
      <c r="W443" s="7">
        <v>423420</v>
      </c>
      <c r="X443" s="7" t="s">
        <v>518</v>
      </c>
      <c r="Y443" s="364">
        <v>0</v>
      </c>
      <c r="Z443" s="364">
        <v>0</v>
      </c>
      <c r="AA443" s="364">
        <v>0</v>
      </c>
      <c r="AB443" s="364">
        <v>0</v>
      </c>
      <c r="AC443" s="364">
        <v>0</v>
      </c>
      <c r="AD443" s="364">
        <v>0</v>
      </c>
      <c r="AE443" s="364">
        <v>0</v>
      </c>
      <c r="AF443" s="364">
        <v>0</v>
      </c>
      <c r="AG443" s="364">
        <v>0</v>
      </c>
      <c r="AH443" s="364">
        <v>0</v>
      </c>
      <c r="AI443" s="364">
        <v>0</v>
      </c>
      <c r="AJ443" s="364">
        <v>0</v>
      </c>
      <c r="AK443" s="364">
        <v>0</v>
      </c>
      <c r="AL443" s="364">
        <v>0</v>
      </c>
      <c r="AM443" s="364">
        <v>0</v>
      </c>
      <c r="AN443" s="364">
        <v>1</v>
      </c>
      <c r="AO443" s="364">
        <v>0</v>
      </c>
      <c r="AP443" s="364">
        <v>0</v>
      </c>
      <c r="AS443" s="7">
        <v>423420</v>
      </c>
      <c r="AT443" s="7" t="s">
        <v>518</v>
      </c>
      <c r="AU443" s="8">
        <v>9.8555275235064535E-2</v>
      </c>
      <c r="AV443" s="8">
        <v>2.5245318238995167E-2</v>
      </c>
      <c r="AW443" s="8">
        <v>0.1487146118530161</v>
      </c>
      <c r="AX443" s="8">
        <v>0.14707287257671289</v>
      </c>
      <c r="AY443" s="8">
        <v>3.3724353303600171E-2</v>
      </c>
      <c r="AZ443" s="8">
        <v>0.14228305340532099</v>
      </c>
      <c r="BA443" s="8">
        <v>0.11307442259114035</v>
      </c>
      <c r="BB443" s="8">
        <v>2.4922424052793546E-2</v>
      </c>
      <c r="BC443" s="8">
        <v>0.1154850425644887</v>
      </c>
      <c r="BD443" s="8">
        <v>9.6757306455703185E-2</v>
      </c>
      <c r="BE443" s="8">
        <v>2.3152934465622579E-2</v>
      </c>
      <c r="BF443" s="8">
        <v>0.15205373256065483</v>
      </c>
      <c r="BG443" s="8">
        <v>0.34209354281545185</v>
      </c>
      <c r="BH443" s="8">
        <v>3.0453168323883874E-6</v>
      </c>
      <c r="BI443" s="8">
        <v>0.21067089553800003</v>
      </c>
      <c r="BJ443" s="8">
        <v>1.2725168182300002</v>
      </c>
      <c r="BK443" s="8">
        <v>0.88759802122096776</v>
      </c>
      <c r="BL443" s="8">
        <v>0.8179980182403227</v>
      </c>
    </row>
    <row r="444" spans="1:64" x14ac:dyDescent="0.25">
      <c r="A444" s="7">
        <v>423430</v>
      </c>
      <c r="B444" s="7" t="s">
        <v>519</v>
      </c>
      <c r="C444" s="8">
        <f t="shared" si="108"/>
        <v>0.1009986404119871</v>
      </c>
      <c r="D444" s="8">
        <f t="shared" si="109"/>
        <v>2.5698957586591933E-2</v>
      </c>
      <c r="E444" s="8">
        <f t="shared" si="110"/>
        <v>0.15160476262837097</v>
      </c>
      <c r="F444" s="8">
        <f t="shared" si="111"/>
        <v>0.27183521119277426</v>
      </c>
      <c r="G444" s="8">
        <f t="shared" si="112"/>
        <v>6.1390173015287111E-2</v>
      </c>
      <c r="H444" s="8">
        <f t="shared" si="113"/>
        <v>0.25065703583101612</v>
      </c>
      <c r="I444" s="8">
        <f t="shared" si="114"/>
        <v>0.11527875396146132</v>
      </c>
      <c r="J444" s="8">
        <f t="shared" si="115"/>
        <v>2.530566764293871E-2</v>
      </c>
      <c r="K444" s="8">
        <f t="shared" si="116"/>
        <v>0.1169912444634516</v>
      </c>
      <c r="L444" s="8">
        <f t="shared" si="117"/>
        <v>9.9132634762587102E-2</v>
      </c>
      <c r="M444" s="8">
        <f t="shared" si="118"/>
        <v>2.3555022608762913E-2</v>
      </c>
      <c r="N444" s="8">
        <f t="shared" si="119"/>
        <v>0.15493122379603549</v>
      </c>
      <c r="O444" s="8">
        <f t="shared" si="120"/>
        <v>0.36168034440374192</v>
      </c>
      <c r="P444" s="8">
        <f t="shared" si="121"/>
        <v>1.7100351641195164E-6</v>
      </c>
      <c r="Q444" s="8">
        <f t="shared" si="122"/>
        <v>0.2231551716962579</v>
      </c>
      <c r="R444" s="8">
        <f t="shared" si="123"/>
        <v>1</v>
      </c>
      <c r="S444" s="8">
        <f t="shared" si="124"/>
        <v>1.1806566135875807</v>
      </c>
      <c r="T444" s="8">
        <f t="shared" si="125"/>
        <v>0.85434985961596777</v>
      </c>
      <c r="W444" s="7">
        <v>423430</v>
      </c>
      <c r="X444" s="7" t="s">
        <v>519</v>
      </c>
      <c r="Y444" s="364">
        <v>0</v>
      </c>
      <c r="Z444" s="364">
        <v>0</v>
      </c>
      <c r="AA444" s="364">
        <v>0</v>
      </c>
      <c r="AB444" s="364">
        <v>0</v>
      </c>
      <c r="AC444" s="364">
        <v>0</v>
      </c>
      <c r="AD444" s="364">
        <v>0</v>
      </c>
      <c r="AE444" s="364">
        <v>0</v>
      </c>
      <c r="AF444" s="364">
        <v>0</v>
      </c>
      <c r="AG444" s="364">
        <v>0</v>
      </c>
      <c r="AH444" s="364">
        <v>0</v>
      </c>
      <c r="AI444" s="364">
        <v>0</v>
      </c>
      <c r="AJ444" s="364">
        <v>0</v>
      </c>
      <c r="AK444" s="364">
        <v>0</v>
      </c>
      <c r="AL444" s="364">
        <v>0</v>
      </c>
      <c r="AM444" s="364">
        <v>0</v>
      </c>
      <c r="AN444" s="364">
        <v>1</v>
      </c>
      <c r="AO444" s="364">
        <v>0</v>
      </c>
      <c r="AP444" s="364">
        <v>0</v>
      </c>
      <c r="AS444" s="7">
        <v>423430</v>
      </c>
      <c r="AT444" s="7" t="s">
        <v>519</v>
      </c>
      <c r="AU444" s="8">
        <v>0.1009986404119871</v>
      </c>
      <c r="AV444" s="8">
        <v>2.5698957586591933E-2</v>
      </c>
      <c r="AW444" s="8">
        <v>0.15160476262837097</v>
      </c>
      <c r="AX444" s="8">
        <v>0.27183521119277426</v>
      </c>
      <c r="AY444" s="8">
        <v>6.1390173015287111E-2</v>
      </c>
      <c r="AZ444" s="8">
        <v>0.25065703583101612</v>
      </c>
      <c r="BA444" s="8">
        <v>0.11527875396146132</v>
      </c>
      <c r="BB444" s="8">
        <v>2.530566764293871E-2</v>
      </c>
      <c r="BC444" s="8">
        <v>0.1169912444634516</v>
      </c>
      <c r="BD444" s="8">
        <v>9.9132634762587102E-2</v>
      </c>
      <c r="BE444" s="8">
        <v>2.3555022608762913E-2</v>
      </c>
      <c r="BF444" s="8">
        <v>0.15493122379603549</v>
      </c>
      <c r="BG444" s="8">
        <v>0.36168034440374192</v>
      </c>
      <c r="BH444" s="8">
        <v>1.7100351641195164E-6</v>
      </c>
      <c r="BI444" s="8">
        <v>0.2231551716962579</v>
      </c>
      <c r="BJ444" s="8">
        <v>1.278302360626774</v>
      </c>
      <c r="BK444" s="8">
        <v>1.1806566135875807</v>
      </c>
      <c r="BL444" s="8">
        <v>0.85434985961596777</v>
      </c>
    </row>
    <row r="445" spans="1:64" x14ac:dyDescent="0.25">
      <c r="A445" s="7">
        <v>423440</v>
      </c>
      <c r="B445" s="7" t="s">
        <v>520</v>
      </c>
      <c r="C445" s="8">
        <f t="shared" si="108"/>
        <v>0.10656054659337419</v>
      </c>
      <c r="D445" s="8">
        <f t="shared" si="109"/>
        <v>2.6612376359303223E-2</v>
      </c>
      <c r="E445" s="8">
        <f t="shared" si="110"/>
        <v>0.15777835603188706</v>
      </c>
      <c r="F445" s="8">
        <f t="shared" si="111"/>
        <v>0.16089559783316609</v>
      </c>
      <c r="G445" s="8">
        <f t="shared" si="112"/>
        <v>3.5086480141419345E-2</v>
      </c>
      <c r="H445" s="8">
        <f t="shared" si="113"/>
        <v>0.14738869519048708</v>
      </c>
      <c r="I445" s="8">
        <f t="shared" si="114"/>
        <v>0.12158042840795806</v>
      </c>
      <c r="J445" s="8">
        <f t="shared" si="115"/>
        <v>2.6211873570037104E-2</v>
      </c>
      <c r="K445" s="8">
        <f t="shared" si="116"/>
        <v>0.12101643604656612</v>
      </c>
      <c r="L445" s="8">
        <f t="shared" si="117"/>
        <v>0.10428639321179353</v>
      </c>
      <c r="M445" s="8">
        <f t="shared" si="118"/>
        <v>2.4330806583096772E-2</v>
      </c>
      <c r="N445" s="8">
        <f t="shared" si="119"/>
        <v>0.1615621204705</v>
      </c>
      <c r="O445" s="8">
        <f t="shared" si="120"/>
        <v>0.3909964455750326</v>
      </c>
      <c r="P445" s="8">
        <f t="shared" si="121"/>
        <v>3.4420893100262915E-6</v>
      </c>
      <c r="Q445" s="8">
        <f t="shared" si="122"/>
        <v>0.24087713643083852</v>
      </c>
      <c r="R445" s="8">
        <f t="shared" si="123"/>
        <v>1</v>
      </c>
      <c r="S445" s="8">
        <f t="shared" si="124"/>
        <v>0.98853367639112899</v>
      </c>
      <c r="T445" s="8">
        <f t="shared" si="125"/>
        <v>0.91397002834709695</v>
      </c>
      <c r="W445" s="7">
        <v>423440</v>
      </c>
      <c r="X445" s="7" t="s">
        <v>520</v>
      </c>
      <c r="Y445" s="364">
        <v>0</v>
      </c>
      <c r="Z445" s="364">
        <v>0</v>
      </c>
      <c r="AA445" s="364">
        <v>0</v>
      </c>
      <c r="AB445" s="364">
        <v>0</v>
      </c>
      <c r="AC445" s="364">
        <v>0</v>
      </c>
      <c r="AD445" s="364">
        <v>0</v>
      </c>
      <c r="AE445" s="364">
        <v>0</v>
      </c>
      <c r="AF445" s="364">
        <v>0</v>
      </c>
      <c r="AG445" s="364">
        <v>0</v>
      </c>
      <c r="AH445" s="364">
        <v>0</v>
      </c>
      <c r="AI445" s="364">
        <v>0</v>
      </c>
      <c r="AJ445" s="364">
        <v>0</v>
      </c>
      <c r="AK445" s="364">
        <v>0</v>
      </c>
      <c r="AL445" s="364">
        <v>0</v>
      </c>
      <c r="AM445" s="364">
        <v>0</v>
      </c>
      <c r="AN445" s="364">
        <v>1</v>
      </c>
      <c r="AO445" s="364">
        <v>0</v>
      </c>
      <c r="AP445" s="364">
        <v>0</v>
      </c>
      <c r="AS445" s="7">
        <v>423440</v>
      </c>
      <c r="AT445" s="7" t="s">
        <v>520</v>
      </c>
      <c r="AU445" s="8">
        <v>0.10656054659337419</v>
      </c>
      <c r="AV445" s="8">
        <v>2.6612376359303223E-2</v>
      </c>
      <c r="AW445" s="8">
        <v>0.15777835603188706</v>
      </c>
      <c r="AX445" s="8">
        <v>0.16089559783316609</v>
      </c>
      <c r="AY445" s="8">
        <v>3.5086480141419345E-2</v>
      </c>
      <c r="AZ445" s="8">
        <v>0.14738869519048708</v>
      </c>
      <c r="BA445" s="8">
        <v>0.12158042840795806</v>
      </c>
      <c r="BB445" s="8">
        <v>2.6211873570037104E-2</v>
      </c>
      <c r="BC445" s="8">
        <v>0.12101643604656612</v>
      </c>
      <c r="BD445" s="8">
        <v>0.10428639321179353</v>
      </c>
      <c r="BE445" s="8">
        <v>2.4330806583096772E-2</v>
      </c>
      <c r="BF445" s="8">
        <v>0.1615621204705</v>
      </c>
      <c r="BG445" s="8">
        <v>0.3909964455750326</v>
      </c>
      <c r="BH445" s="8">
        <v>3.4420893100262915E-6</v>
      </c>
      <c r="BI445" s="8">
        <v>0.24087713643083852</v>
      </c>
      <c r="BJ445" s="8">
        <v>1.2909528918879034</v>
      </c>
      <c r="BK445" s="8">
        <v>0.98853367639112899</v>
      </c>
      <c r="BL445" s="8">
        <v>0.91397002834709695</v>
      </c>
    </row>
    <row r="446" spans="1:64" x14ac:dyDescent="0.25">
      <c r="A446" s="7">
        <v>423450</v>
      </c>
      <c r="B446" s="7" t="s">
        <v>521</v>
      </c>
      <c r="C446" s="8">
        <f t="shared" si="108"/>
        <v>0.11703618297416613</v>
      </c>
      <c r="D446" s="8">
        <f t="shared" si="109"/>
        <v>2.8881408953011278E-2</v>
      </c>
      <c r="E446" s="8">
        <f t="shared" si="110"/>
        <v>0.17483363264490323</v>
      </c>
      <c r="F446" s="8">
        <f t="shared" si="111"/>
        <v>0.33633606268117744</v>
      </c>
      <c r="G446" s="8">
        <f t="shared" si="112"/>
        <v>7.1741688666924208E-2</v>
      </c>
      <c r="H446" s="8">
        <f t="shared" si="113"/>
        <v>0.30450638041358052</v>
      </c>
      <c r="I446" s="8">
        <f t="shared" si="114"/>
        <v>0.13277708117952577</v>
      </c>
      <c r="J446" s="8">
        <f t="shared" si="115"/>
        <v>2.8333313653424192E-2</v>
      </c>
      <c r="K446" s="8">
        <f t="shared" si="116"/>
        <v>0.13340376533290971</v>
      </c>
      <c r="L446" s="8">
        <f t="shared" si="117"/>
        <v>0.11417393036083222</v>
      </c>
      <c r="M446" s="8">
        <f t="shared" si="118"/>
        <v>2.6338844848512906E-2</v>
      </c>
      <c r="N446" s="8">
        <f t="shared" si="119"/>
        <v>0.17921553573354029</v>
      </c>
      <c r="O446" s="8">
        <f t="shared" si="120"/>
        <v>0.43985831686249999</v>
      </c>
      <c r="P446" s="8">
        <f t="shared" si="121"/>
        <v>2.0134363950733878E-6</v>
      </c>
      <c r="Q446" s="8">
        <f t="shared" si="122"/>
        <v>0.27073207766870955</v>
      </c>
      <c r="R446" s="8">
        <f t="shared" si="123"/>
        <v>1</v>
      </c>
      <c r="S446" s="8">
        <f t="shared" si="124"/>
        <v>1.438390583374678</v>
      </c>
      <c r="T446" s="8">
        <f t="shared" si="125"/>
        <v>1.0203206117783872</v>
      </c>
      <c r="W446" s="7">
        <v>423450</v>
      </c>
      <c r="X446" s="7" t="s">
        <v>521</v>
      </c>
      <c r="Y446" s="364">
        <v>0</v>
      </c>
      <c r="Z446" s="364">
        <v>0</v>
      </c>
      <c r="AA446" s="364">
        <v>0</v>
      </c>
      <c r="AB446" s="364">
        <v>0</v>
      </c>
      <c r="AC446" s="364">
        <v>0</v>
      </c>
      <c r="AD446" s="364">
        <v>0</v>
      </c>
      <c r="AE446" s="364">
        <v>0</v>
      </c>
      <c r="AF446" s="364">
        <v>0</v>
      </c>
      <c r="AG446" s="364">
        <v>0</v>
      </c>
      <c r="AH446" s="364">
        <v>0</v>
      </c>
      <c r="AI446" s="364">
        <v>0</v>
      </c>
      <c r="AJ446" s="364">
        <v>0</v>
      </c>
      <c r="AK446" s="364">
        <v>0</v>
      </c>
      <c r="AL446" s="364">
        <v>0</v>
      </c>
      <c r="AM446" s="364">
        <v>0</v>
      </c>
      <c r="AN446" s="364">
        <v>1</v>
      </c>
      <c r="AO446" s="364">
        <v>0</v>
      </c>
      <c r="AP446" s="364">
        <v>0</v>
      </c>
      <c r="AS446" s="7">
        <v>423450</v>
      </c>
      <c r="AT446" s="7" t="s">
        <v>521</v>
      </c>
      <c r="AU446" s="8">
        <v>0.11703618297416613</v>
      </c>
      <c r="AV446" s="8">
        <v>2.8881408953011278E-2</v>
      </c>
      <c r="AW446" s="8">
        <v>0.17483363264490323</v>
      </c>
      <c r="AX446" s="8">
        <v>0.33633606268117744</v>
      </c>
      <c r="AY446" s="8">
        <v>7.1741688666924208E-2</v>
      </c>
      <c r="AZ446" s="8">
        <v>0.30450638041358052</v>
      </c>
      <c r="BA446" s="8">
        <v>0.13277708117952577</v>
      </c>
      <c r="BB446" s="8">
        <v>2.8333313653424192E-2</v>
      </c>
      <c r="BC446" s="8">
        <v>0.13340376533290971</v>
      </c>
      <c r="BD446" s="8">
        <v>0.11417393036083222</v>
      </c>
      <c r="BE446" s="8">
        <v>2.6338844848512906E-2</v>
      </c>
      <c r="BF446" s="8">
        <v>0.17921553573354029</v>
      </c>
      <c r="BG446" s="8">
        <v>0.43985831686249999</v>
      </c>
      <c r="BH446" s="8">
        <v>2.0134363950733878E-6</v>
      </c>
      <c r="BI446" s="8">
        <v>0.27073207766870955</v>
      </c>
      <c r="BJ446" s="8">
        <v>1.3207528374749999</v>
      </c>
      <c r="BK446" s="8">
        <v>1.438390583374678</v>
      </c>
      <c r="BL446" s="8">
        <v>1.0203206117783872</v>
      </c>
    </row>
    <row r="447" spans="1:64" x14ac:dyDescent="0.25">
      <c r="A447" s="7">
        <v>423460</v>
      </c>
      <c r="B447" s="7" t="s">
        <v>522</v>
      </c>
      <c r="C447" s="8">
        <f t="shared" si="108"/>
        <v>7.5943129308177412E-2</v>
      </c>
      <c r="D447" s="8">
        <f t="shared" si="109"/>
        <v>2.0806824388282259E-2</v>
      </c>
      <c r="E447" s="8">
        <f t="shared" si="110"/>
        <v>0.11389800282587097</v>
      </c>
      <c r="F447" s="8">
        <f t="shared" si="111"/>
        <v>0.11044498746255163</v>
      </c>
      <c r="G447" s="8">
        <f t="shared" si="112"/>
        <v>2.7404734373011615E-2</v>
      </c>
      <c r="H447" s="8">
        <f t="shared" si="113"/>
        <v>0.11159626615105807</v>
      </c>
      <c r="I447" s="8">
        <f t="shared" si="114"/>
        <v>8.6394417498370943E-2</v>
      </c>
      <c r="J447" s="8">
        <f t="shared" si="115"/>
        <v>2.0478192556362903E-2</v>
      </c>
      <c r="K447" s="8">
        <f t="shared" si="116"/>
        <v>8.8477509794419359E-2</v>
      </c>
      <c r="L447" s="8">
        <f t="shared" si="117"/>
        <v>7.4759234113664502E-2</v>
      </c>
      <c r="M447" s="8">
        <f t="shared" si="118"/>
        <v>1.9134548772822581E-2</v>
      </c>
      <c r="N447" s="8">
        <f t="shared" si="119"/>
        <v>0.1162083335360968</v>
      </c>
      <c r="O447" s="8">
        <f t="shared" si="120"/>
        <v>0.24434491393887112</v>
      </c>
      <c r="P447" s="8">
        <f t="shared" si="121"/>
        <v>3.0880457497156456E-6</v>
      </c>
      <c r="Q447" s="8">
        <f t="shared" si="122"/>
        <v>0.15196200862325795</v>
      </c>
      <c r="R447" s="8">
        <f t="shared" si="123"/>
        <v>1</v>
      </c>
      <c r="S447" s="8">
        <f t="shared" si="124"/>
        <v>0.65267179443854817</v>
      </c>
      <c r="T447" s="8">
        <f t="shared" si="125"/>
        <v>0.59857592630048373</v>
      </c>
      <c r="W447" s="7">
        <v>423460</v>
      </c>
      <c r="X447" s="7" t="s">
        <v>522</v>
      </c>
      <c r="Y447" s="364">
        <v>0</v>
      </c>
      <c r="Z447" s="364">
        <v>0</v>
      </c>
      <c r="AA447" s="364">
        <v>0</v>
      </c>
      <c r="AB447" s="364">
        <v>0</v>
      </c>
      <c r="AC447" s="364">
        <v>0</v>
      </c>
      <c r="AD447" s="364">
        <v>0</v>
      </c>
      <c r="AE447" s="364">
        <v>0</v>
      </c>
      <c r="AF447" s="364">
        <v>0</v>
      </c>
      <c r="AG447" s="364">
        <v>0</v>
      </c>
      <c r="AH447" s="364">
        <v>0</v>
      </c>
      <c r="AI447" s="364">
        <v>0</v>
      </c>
      <c r="AJ447" s="364">
        <v>0</v>
      </c>
      <c r="AK447" s="364">
        <v>0</v>
      </c>
      <c r="AL447" s="364">
        <v>0</v>
      </c>
      <c r="AM447" s="364">
        <v>0</v>
      </c>
      <c r="AN447" s="364">
        <v>1</v>
      </c>
      <c r="AO447" s="364">
        <v>0</v>
      </c>
      <c r="AP447" s="364">
        <v>0</v>
      </c>
      <c r="AS447" s="7">
        <v>423460</v>
      </c>
      <c r="AT447" s="7" t="s">
        <v>522</v>
      </c>
      <c r="AU447" s="8">
        <v>7.5943129308177412E-2</v>
      </c>
      <c r="AV447" s="8">
        <v>2.0806824388282259E-2</v>
      </c>
      <c r="AW447" s="8">
        <v>0.11389800282587097</v>
      </c>
      <c r="AX447" s="8">
        <v>0.11044498746255163</v>
      </c>
      <c r="AY447" s="8">
        <v>2.7404734373011615E-2</v>
      </c>
      <c r="AZ447" s="8">
        <v>0.11159626615105807</v>
      </c>
      <c r="BA447" s="8">
        <v>8.6394417498370943E-2</v>
      </c>
      <c r="BB447" s="8">
        <v>2.0478192556362903E-2</v>
      </c>
      <c r="BC447" s="8">
        <v>8.8477509794419359E-2</v>
      </c>
      <c r="BD447" s="8">
        <v>7.4759234113664502E-2</v>
      </c>
      <c r="BE447" s="8">
        <v>1.9134548772822581E-2</v>
      </c>
      <c r="BF447" s="8">
        <v>0.1162083335360968</v>
      </c>
      <c r="BG447" s="8">
        <v>0.24434491393887112</v>
      </c>
      <c r="BH447" s="8">
        <v>3.0880457497156456E-6</v>
      </c>
      <c r="BI447" s="8">
        <v>0.15196200862325795</v>
      </c>
      <c r="BJ447" s="8">
        <v>1.2106463436191934</v>
      </c>
      <c r="BK447" s="8">
        <v>0.65267179443854817</v>
      </c>
      <c r="BL447" s="8">
        <v>0.59857592630048373</v>
      </c>
    </row>
    <row r="448" spans="1:64" x14ac:dyDescent="0.25">
      <c r="A448" s="7">
        <v>423490</v>
      </c>
      <c r="B448" s="7" t="s">
        <v>523</v>
      </c>
      <c r="C448" s="8">
        <f t="shared" si="108"/>
        <v>9.5901523988199996E-2</v>
      </c>
      <c r="D448" s="8">
        <f t="shared" si="109"/>
        <v>1.37501810254E-2</v>
      </c>
      <c r="E448" s="8">
        <f t="shared" si="110"/>
        <v>9.2644810905E-2</v>
      </c>
      <c r="F448" s="8">
        <f t="shared" si="111"/>
        <v>0.28485927726799998</v>
      </c>
      <c r="G448" s="8">
        <f t="shared" si="112"/>
        <v>3.6821371109299998E-2</v>
      </c>
      <c r="H448" s="8">
        <f t="shared" si="113"/>
        <v>0.13255549026399999</v>
      </c>
      <c r="I448" s="8">
        <f t="shared" si="114"/>
        <v>0.10185018288100001</v>
      </c>
      <c r="J448" s="8">
        <f t="shared" si="115"/>
        <v>1.2069974903E-2</v>
      </c>
      <c r="K448" s="8">
        <f t="shared" si="116"/>
        <v>4.4794101627699999E-2</v>
      </c>
      <c r="L448" s="8">
        <f t="shared" si="117"/>
        <v>8.9623283019899996E-2</v>
      </c>
      <c r="M448" s="8">
        <f t="shared" si="118"/>
        <v>1.20050315621E-2</v>
      </c>
      <c r="N448" s="8">
        <f t="shared" si="119"/>
        <v>0.107533817452</v>
      </c>
      <c r="O448" s="8">
        <f t="shared" si="120"/>
        <v>0.60602987060199998</v>
      </c>
      <c r="P448" s="8">
        <f t="shared" si="121"/>
        <v>2.9393141246300002E-6</v>
      </c>
      <c r="Q448" s="8">
        <f t="shared" si="122"/>
        <v>0.37337563839100002</v>
      </c>
      <c r="R448" s="8">
        <f t="shared" si="123"/>
        <v>1.2022965159200001</v>
      </c>
      <c r="S448" s="8">
        <f t="shared" si="124"/>
        <v>1.45423613864</v>
      </c>
      <c r="T448" s="8">
        <f t="shared" si="125"/>
        <v>1.1587142594099999</v>
      </c>
      <c r="W448" s="7">
        <v>423490</v>
      </c>
      <c r="X448" s="7" t="s">
        <v>523</v>
      </c>
      <c r="Y448" s="364">
        <v>9.5901523988199996E-2</v>
      </c>
      <c r="Z448" s="364">
        <v>1.37501810254E-2</v>
      </c>
      <c r="AA448" s="364">
        <v>9.2644810905E-2</v>
      </c>
      <c r="AB448" s="364">
        <v>0.28485927726799998</v>
      </c>
      <c r="AC448" s="364">
        <v>3.6821371109299998E-2</v>
      </c>
      <c r="AD448" s="364">
        <v>0.13255549026399999</v>
      </c>
      <c r="AE448" s="364">
        <v>0.10185018288100001</v>
      </c>
      <c r="AF448" s="364">
        <v>1.2069974903E-2</v>
      </c>
      <c r="AG448" s="364">
        <v>4.4794101627699999E-2</v>
      </c>
      <c r="AH448" s="364">
        <v>8.9623283019899996E-2</v>
      </c>
      <c r="AI448" s="364">
        <v>1.20050315621E-2</v>
      </c>
      <c r="AJ448" s="364">
        <v>0.107533817452</v>
      </c>
      <c r="AK448" s="364">
        <v>0.60602987060199998</v>
      </c>
      <c r="AL448" s="364">
        <v>2.9393141246300002E-6</v>
      </c>
      <c r="AM448" s="364">
        <v>0.37337563839100002</v>
      </c>
      <c r="AN448" s="364">
        <v>1.2022965159200001</v>
      </c>
      <c r="AO448" s="364">
        <v>1.45423613864</v>
      </c>
      <c r="AP448" s="364">
        <v>1.1587142594099999</v>
      </c>
      <c r="AS448" s="7">
        <v>423490</v>
      </c>
      <c r="AT448" s="7" t="s">
        <v>523</v>
      </c>
      <c r="AU448" s="8">
        <v>7.8603256663099974E-2</v>
      </c>
      <c r="AV448" s="8">
        <v>2.1143063275890325E-2</v>
      </c>
      <c r="AW448" s="8">
        <v>0.11926753169898387</v>
      </c>
      <c r="AX448" s="8">
        <v>0.16007990926561291</v>
      </c>
      <c r="AY448" s="8">
        <v>3.7713795531570962E-2</v>
      </c>
      <c r="AZ448" s="8">
        <v>0.15397114231525805</v>
      </c>
      <c r="BA448" s="8">
        <v>9.0198485348838717E-2</v>
      </c>
      <c r="BB448" s="8">
        <v>2.1017307641069353E-2</v>
      </c>
      <c r="BC448" s="8">
        <v>9.2875572976229018E-2</v>
      </c>
      <c r="BD448" s="8">
        <v>7.7320442959129043E-2</v>
      </c>
      <c r="BE448" s="8">
        <v>1.9454382419570971E-2</v>
      </c>
      <c r="BF448" s="8">
        <v>0.12192448455838065</v>
      </c>
      <c r="BG448" s="8">
        <v>0.26391527040403234</v>
      </c>
      <c r="BH448" s="8">
        <v>1.5003704593967741E-6</v>
      </c>
      <c r="BI448" s="8">
        <v>0.16259985418991932</v>
      </c>
      <c r="BJ448" s="8">
        <v>1.2190138516383873</v>
      </c>
      <c r="BK448" s="8">
        <v>0.78724710517693552</v>
      </c>
      <c r="BL448" s="8">
        <v>0.63957362403064522</v>
      </c>
    </row>
    <row r="449" spans="1:64" x14ac:dyDescent="0.25">
      <c r="A449" s="7">
        <v>423510</v>
      </c>
      <c r="B449" s="7" t="s">
        <v>524</v>
      </c>
      <c r="C449" s="8">
        <f t="shared" si="108"/>
        <v>0.120980307435</v>
      </c>
      <c r="D449" s="8">
        <f t="shared" si="109"/>
        <v>3.1931998403188708E-2</v>
      </c>
      <c r="E449" s="8">
        <f t="shared" si="110"/>
        <v>0.15707157767974189</v>
      </c>
      <c r="F449" s="8">
        <f t="shared" si="111"/>
        <v>0.34370634497566127</v>
      </c>
      <c r="G449" s="8">
        <f t="shared" si="112"/>
        <v>7.7744971355738698E-2</v>
      </c>
      <c r="H449" s="8">
        <f t="shared" si="113"/>
        <v>0.25281899549522585</v>
      </c>
      <c r="I449" s="8">
        <f t="shared" si="114"/>
        <v>0.17128617796222581</v>
      </c>
      <c r="J449" s="8">
        <f t="shared" si="115"/>
        <v>4.1546612748704845E-2</v>
      </c>
      <c r="K449" s="8">
        <f t="shared" si="116"/>
        <v>0.15920497426929031</v>
      </c>
      <c r="L449" s="8">
        <f t="shared" si="117"/>
        <v>0.12167725739469355</v>
      </c>
      <c r="M449" s="8">
        <f t="shared" si="118"/>
        <v>3.1628045539932259E-2</v>
      </c>
      <c r="N449" s="8">
        <f t="shared" si="119"/>
        <v>0.17306458957829032</v>
      </c>
      <c r="O449" s="8">
        <f t="shared" si="120"/>
        <v>0.3404505991708871</v>
      </c>
      <c r="P449" s="8">
        <f t="shared" si="121"/>
        <v>1.6124505235919354E-6</v>
      </c>
      <c r="Q449" s="8">
        <f t="shared" si="122"/>
        <v>0.17253471574870971</v>
      </c>
      <c r="R449" s="8">
        <f t="shared" si="123"/>
        <v>1</v>
      </c>
      <c r="S449" s="8">
        <f t="shared" si="124"/>
        <v>1.2871751505366127</v>
      </c>
      <c r="T449" s="8">
        <f t="shared" si="125"/>
        <v>0.98494099078645136</v>
      </c>
      <c r="W449" s="7">
        <v>423510</v>
      </c>
      <c r="X449" s="7" t="s">
        <v>524</v>
      </c>
      <c r="Y449" s="364">
        <v>0</v>
      </c>
      <c r="Z449" s="364">
        <v>0</v>
      </c>
      <c r="AA449" s="364">
        <v>0</v>
      </c>
      <c r="AB449" s="364">
        <v>0</v>
      </c>
      <c r="AC449" s="364">
        <v>0</v>
      </c>
      <c r="AD449" s="364">
        <v>0</v>
      </c>
      <c r="AE449" s="364">
        <v>0</v>
      </c>
      <c r="AF449" s="364">
        <v>0</v>
      </c>
      <c r="AG449" s="364">
        <v>0</v>
      </c>
      <c r="AH449" s="364">
        <v>0</v>
      </c>
      <c r="AI449" s="364">
        <v>0</v>
      </c>
      <c r="AJ449" s="364">
        <v>0</v>
      </c>
      <c r="AK449" s="364">
        <v>0</v>
      </c>
      <c r="AL449" s="364">
        <v>0</v>
      </c>
      <c r="AM449" s="364">
        <v>0</v>
      </c>
      <c r="AN449" s="364">
        <v>1</v>
      </c>
      <c r="AO449" s="364">
        <v>0</v>
      </c>
      <c r="AP449" s="364">
        <v>0</v>
      </c>
      <c r="AS449" s="7">
        <v>423510</v>
      </c>
      <c r="AT449" s="7" t="s">
        <v>524</v>
      </c>
      <c r="AU449" s="8">
        <v>0.120980307435</v>
      </c>
      <c r="AV449" s="8">
        <v>3.1931998403188708E-2</v>
      </c>
      <c r="AW449" s="8">
        <v>0.15707157767974189</v>
      </c>
      <c r="AX449" s="8">
        <v>0.34370634497566127</v>
      </c>
      <c r="AY449" s="8">
        <v>7.7744971355738698E-2</v>
      </c>
      <c r="AZ449" s="8">
        <v>0.25281899549522585</v>
      </c>
      <c r="BA449" s="8">
        <v>0.17128617796222581</v>
      </c>
      <c r="BB449" s="8">
        <v>4.1546612748704845E-2</v>
      </c>
      <c r="BC449" s="8">
        <v>0.15920497426929031</v>
      </c>
      <c r="BD449" s="8">
        <v>0.12167725739469355</v>
      </c>
      <c r="BE449" s="8">
        <v>3.1628045539932259E-2</v>
      </c>
      <c r="BF449" s="8">
        <v>0.17306458957829032</v>
      </c>
      <c r="BG449" s="8">
        <v>0.3404505991708871</v>
      </c>
      <c r="BH449" s="8">
        <v>1.6124505235919354E-6</v>
      </c>
      <c r="BI449" s="8">
        <v>0.17253471574870971</v>
      </c>
      <c r="BJ449" s="8">
        <v>1.3099871093243547</v>
      </c>
      <c r="BK449" s="8">
        <v>1.2871751505366127</v>
      </c>
      <c r="BL449" s="8">
        <v>0.98494099078645136</v>
      </c>
    </row>
    <row r="450" spans="1:64" x14ac:dyDescent="0.25">
      <c r="A450" s="7">
        <v>423520</v>
      </c>
      <c r="B450" s="7" t="s">
        <v>525</v>
      </c>
      <c r="C450" s="8">
        <f t="shared" si="108"/>
        <v>4.6817837742645169E-2</v>
      </c>
      <c r="D450" s="8">
        <f t="shared" si="109"/>
        <v>1.4477137256798386E-2</v>
      </c>
      <c r="E450" s="8">
        <f t="shared" si="110"/>
        <v>6.0365197377790329E-2</v>
      </c>
      <c r="F450" s="8">
        <f t="shared" si="111"/>
        <v>0.16286843166445161</v>
      </c>
      <c r="G450" s="8">
        <f t="shared" si="112"/>
        <v>4.6215245700116134E-2</v>
      </c>
      <c r="H450" s="8">
        <f t="shared" si="113"/>
        <v>0.12843848153475806</v>
      </c>
      <c r="I450" s="8">
        <f t="shared" si="114"/>
        <v>6.4677900981E-2</v>
      </c>
      <c r="J450" s="8">
        <f t="shared" si="115"/>
        <v>1.8341066966769355E-2</v>
      </c>
      <c r="K450" s="8">
        <f t="shared" si="116"/>
        <v>5.9906472207177416E-2</v>
      </c>
      <c r="L450" s="8">
        <f t="shared" si="117"/>
        <v>4.7901373206403232E-2</v>
      </c>
      <c r="M450" s="8">
        <f t="shared" si="118"/>
        <v>1.4538388394419356E-2</v>
      </c>
      <c r="N450" s="8">
        <f t="shared" si="119"/>
        <v>6.6721015741693548E-2</v>
      </c>
      <c r="O450" s="8">
        <f t="shared" si="120"/>
        <v>0.10749252521095165</v>
      </c>
      <c r="P450" s="8">
        <f t="shared" si="121"/>
        <v>3.6597261658091939E-7</v>
      </c>
      <c r="Q450" s="8">
        <f t="shared" si="122"/>
        <v>5.6360966782951605E-2</v>
      </c>
      <c r="R450" s="8">
        <f t="shared" si="123"/>
        <v>1</v>
      </c>
      <c r="S450" s="8">
        <f t="shared" si="124"/>
        <v>0.53107215889903236</v>
      </c>
      <c r="T450" s="8">
        <f t="shared" si="125"/>
        <v>0.33647382725193548</v>
      </c>
      <c r="W450" s="7">
        <v>423520</v>
      </c>
      <c r="X450" s="7" t="s">
        <v>525</v>
      </c>
      <c r="Y450" s="364">
        <v>0</v>
      </c>
      <c r="Z450" s="364">
        <v>0</v>
      </c>
      <c r="AA450" s="364">
        <v>0</v>
      </c>
      <c r="AB450" s="364">
        <v>0</v>
      </c>
      <c r="AC450" s="364">
        <v>0</v>
      </c>
      <c r="AD450" s="364">
        <v>0</v>
      </c>
      <c r="AE450" s="364">
        <v>0</v>
      </c>
      <c r="AF450" s="364">
        <v>0</v>
      </c>
      <c r="AG450" s="364">
        <v>0</v>
      </c>
      <c r="AH450" s="364">
        <v>0</v>
      </c>
      <c r="AI450" s="364">
        <v>0</v>
      </c>
      <c r="AJ450" s="364">
        <v>0</v>
      </c>
      <c r="AK450" s="364">
        <v>0</v>
      </c>
      <c r="AL450" s="364">
        <v>0</v>
      </c>
      <c r="AM450" s="364">
        <v>0</v>
      </c>
      <c r="AN450" s="364">
        <v>1</v>
      </c>
      <c r="AO450" s="364">
        <v>0</v>
      </c>
      <c r="AP450" s="364">
        <v>0</v>
      </c>
      <c r="AS450" s="7">
        <v>423520</v>
      </c>
      <c r="AT450" s="7" t="s">
        <v>525</v>
      </c>
      <c r="AU450" s="8">
        <v>4.6817837742645169E-2</v>
      </c>
      <c r="AV450" s="8">
        <v>1.4477137256798386E-2</v>
      </c>
      <c r="AW450" s="8">
        <v>6.0365197377790329E-2</v>
      </c>
      <c r="AX450" s="8">
        <v>0.16286843166445161</v>
      </c>
      <c r="AY450" s="8">
        <v>4.6215245700116134E-2</v>
      </c>
      <c r="AZ450" s="8">
        <v>0.12843848153475806</v>
      </c>
      <c r="BA450" s="8">
        <v>6.4677900981E-2</v>
      </c>
      <c r="BB450" s="8">
        <v>1.8341066966769355E-2</v>
      </c>
      <c r="BC450" s="8">
        <v>5.9906472207177416E-2</v>
      </c>
      <c r="BD450" s="8">
        <v>4.7901373206403232E-2</v>
      </c>
      <c r="BE450" s="8">
        <v>1.4538388394419356E-2</v>
      </c>
      <c r="BF450" s="8">
        <v>6.6721015741693548E-2</v>
      </c>
      <c r="BG450" s="8">
        <v>0.10749252521095165</v>
      </c>
      <c r="BH450" s="8">
        <v>3.6597261658091939E-7</v>
      </c>
      <c r="BI450" s="8">
        <v>5.6360966782951605E-2</v>
      </c>
      <c r="BJ450" s="8">
        <v>1.1216585594741937</v>
      </c>
      <c r="BK450" s="8">
        <v>0.53107215889903236</v>
      </c>
      <c r="BL450" s="8">
        <v>0.33647382725193548</v>
      </c>
    </row>
    <row r="451" spans="1:64" x14ac:dyDescent="0.25">
      <c r="A451" s="7">
        <v>423610</v>
      </c>
      <c r="B451" s="7" t="s">
        <v>526</v>
      </c>
      <c r="C451" s="8">
        <f t="shared" ref="C451:C514" si="126">IF(Y451=0,VLOOKUP(A451,$AS$2:$BL$948,3,FALSE),Y451)</f>
        <v>0.13393399743600001</v>
      </c>
      <c r="D451" s="8">
        <f t="shared" ref="D451:D514" si="127">IF(Z451=0,VLOOKUP(A451,$AS$2:$BL$948,4,FALSE),Z451)</f>
        <v>1.9499501691800002E-2</v>
      </c>
      <c r="E451" s="8">
        <f t="shared" ref="E451:E514" si="128">IF(AA451=0,VLOOKUP(A451,$AS$2:$BL$948,5,FALSE),AA451)</f>
        <v>0.106987969406</v>
      </c>
      <c r="F451" s="8">
        <f t="shared" ref="F451:F514" si="129">IF(AB451=0,VLOOKUP($A451,$AS$2:$BL$948,6,FALSE),AB451)</f>
        <v>0.77117930881200003</v>
      </c>
      <c r="G451" s="8">
        <f t="shared" ref="G451:G514" si="130">IF(AC451=0,VLOOKUP($A451,$AS$2:$BL$948,7,FALSE),AC451)</f>
        <v>9.9042190462899998E-2</v>
      </c>
      <c r="H451" s="8">
        <f t="shared" ref="H451:H514" si="131">IF(AD451=0,VLOOKUP($A451,$AS$2:$BL$948,8,FALSE),AD451)</f>
        <v>0.17625185337499999</v>
      </c>
      <c r="I451" s="8">
        <f t="shared" ref="I451:I514" si="132">IF(AE451=0,VLOOKUP($A451,$AS$2:$BL$948,9,FALSE),AE451)</f>
        <v>0.36670561572799998</v>
      </c>
      <c r="J451" s="8">
        <f t="shared" ref="J451:J514" si="133">IF(AF451=0,VLOOKUP($A451,$AS$2:$BL$948,10,FALSE),AF451)</f>
        <v>4.4151014953000001E-2</v>
      </c>
      <c r="K451" s="8">
        <f t="shared" ref="K451:K514" si="134">IF(AG451=0,VLOOKUP($A451,$AS$2:$BL$948,11,FALSE),AG451)</f>
        <v>8.6234947553699995E-2</v>
      </c>
      <c r="L451" s="8">
        <f t="shared" ref="L451:L514" si="135">IF(AH451=0,VLOOKUP($A451,$AS$2:$BL$948,12,FALSE),AH451)</f>
        <v>0.154486658616</v>
      </c>
      <c r="M451" s="8">
        <f t="shared" ref="M451:M514" si="136">IF(AI451=0,VLOOKUP($A451,$AS$2:$BL$948,13,FALSE),AI451)</f>
        <v>2.1355311296899999E-2</v>
      </c>
      <c r="N451" s="8">
        <f t="shared" ref="N451:N514" si="137">IF(AJ451=0,VLOOKUP($A451,$AS$2:$BL$948,14,FALSE),AJ451)</f>
        <v>0.16962105111</v>
      </c>
      <c r="O451" s="8">
        <f t="shared" ref="O451:O514" si="138">IF(AK451=0,VLOOKUP($A451,$AS$2:$BL$948,15,FALSE),AK451)</f>
        <v>0.48209765263400001</v>
      </c>
      <c r="P451" s="8">
        <f t="shared" ref="P451:P514" si="139">IF(AL451=0,VLOOKUP($A451,$AS$2:$BL$948,16,FALSE),AL451)</f>
        <v>1.5630089237999999E-6</v>
      </c>
      <c r="Q451" s="8">
        <f t="shared" ref="Q451:Q514" si="140">IF(AM451=0,VLOOKUP($A451,$AS$2:$BL$948,17,FALSE),AM451)</f>
        <v>0.14516035442399999</v>
      </c>
      <c r="R451" s="8">
        <f t="shared" ref="R451:R514" si="141">IF(AN451=0,VLOOKUP($A451,$AS$2:$BL$948,18,FALSE),AN451)</f>
        <v>1.2604214685299999</v>
      </c>
      <c r="S451" s="8">
        <f t="shared" ref="S451:S514" si="142">IF(AO451=0,VLOOKUP($A451,$AS$2:$BL$948,19,FALSE),AO451)</f>
        <v>2.0464733526500001</v>
      </c>
      <c r="T451" s="8">
        <f t="shared" ref="T451:T514" si="143">IF(AP451=0,VLOOKUP($A451,$AS$2:$BL$948,20,FALSE),AP451)</f>
        <v>1.4970915782300001</v>
      </c>
      <c r="W451" s="7">
        <v>423610</v>
      </c>
      <c r="X451" s="7" t="s">
        <v>526</v>
      </c>
      <c r="Y451" s="364">
        <v>0.13393399743600001</v>
      </c>
      <c r="Z451" s="364">
        <v>1.9499501691800002E-2</v>
      </c>
      <c r="AA451" s="364">
        <v>0.106987969406</v>
      </c>
      <c r="AB451" s="364">
        <v>0.77117930881200003</v>
      </c>
      <c r="AC451" s="364">
        <v>9.9042190462899998E-2</v>
      </c>
      <c r="AD451" s="364">
        <v>0.17625185337499999</v>
      </c>
      <c r="AE451" s="364">
        <v>0.36670561572799998</v>
      </c>
      <c r="AF451" s="364">
        <v>4.4151014953000001E-2</v>
      </c>
      <c r="AG451" s="364">
        <v>8.6234947553699995E-2</v>
      </c>
      <c r="AH451" s="364">
        <v>0.154486658616</v>
      </c>
      <c r="AI451" s="364">
        <v>2.1355311296899999E-2</v>
      </c>
      <c r="AJ451" s="364">
        <v>0.16962105111</v>
      </c>
      <c r="AK451" s="364">
        <v>0.48209765263400001</v>
      </c>
      <c r="AL451" s="364">
        <v>1.5630089237999999E-6</v>
      </c>
      <c r="AM451" s="364">
        <v>0.14516035442399999</v>
      </c>
      <c r="AN451" s="364">
        <v>1.2604214685299999</v>
      </c>
      <c r="AO451" s="364">
        <v>2.0464733526500001</v>
      </c>
      <c r="AP451" s="364">
        <v>1.4970915782300001</v>
      </c>
      <c r="AS451" s="7">
        <v>423610</v>
      </c>
      <c r="AT451" s="7" t="s">
        <v>526</v>
      </c>
      <c r="AU451" s="8">
        <v>0.17810822225606451</v>
      </c>
      <c r="AV451" s="8">
        <v>4.2763593892901616E-2</v>
      </c>
      <c r="AW451" s="8">
        <v>0.20245775470886773</v>
      </c>
      <c r="AX451" s="8">
        <v>0.99026312906712921</v>
      </c>
      <c r="AY451" s="8">
        <v>0.20072305223647582</v>
      </c>
      <c r="AZ451" s="8">
        <v>0.53043380823723552</v>
      </c>
      <c r="BA451" s="8">
        <v>0.51689750221859676</v>
      </c>
      <c r="BB451" s="8">
        <v>0.10694289746159034</v>
      </c>
      <c r="BC451" s="8">
        <v>0.32546008719067254</v>
      </c>
      <c r="BD451" s="8">
        <v>0.21496769599790314</v>
      </c>
      <c r="BE451" s="8">
        <v>4.8809970766345162E-2</v>
      </c>
      <c r="BF451" s="8">
        <v>0.27909026955062893</v>
      </c>
      <c r="BG451" s="8">
        <v>0.41211584889838693</v>
      </c>
      <c r="BH451" s="8">
        <v>1.2448548421324673E-6</v>
      </c>
      <c r="BI451" s="8">
        <v>0.12409060840645168</v>
      </c>
      <c r="BJ451" s="8">
        <v>1.4233311837612901</v>
      </c>
      <c r="BK451" s="8">
        <v>2.5762570863156453</v>
      </c>
      <c r="BL451" s="8">
        <v>1.8041391965480644</v>
      </c>
    </row>
    <row r="452" spans="1:64" x14ac:dyDescent="0.25">
      <c r="A452" s="7">
        <v>423620</v>
      </c>
      <c r="B452" s="7" t="s">
        <v>527</v>
      </c>
      <c r="C452" s="8">
        <f t="shared" si="126"/>
        <v>0.134014353177</v>
      </c>
      <c r="D452" s="8">
        <f t="shared" si="127"/>
        <v>1.9511569971600001E-2</v>
      </c>
      <c r="E452" s="8">
        <f t="shared" si="128"/>
        <v>0.106866740396</v>
      </c>
      <c r="F452" s="8">
        <f t="shared" si="129"/>
        <v>0.77588226394100002</v>
      </c>
      <c r="G452" s="8">
        <f t="shared" si="130"/>
        <v>9.9737696792200001E-2</v>
      </c>
      <c r="H452" s="8">
        <f t="shared" si="131"/>
        <v>0.175964326639</v>
      </c>
      <c r="I452" s="8">
        <f t="shared" si="132"/>
        <v>0.36540871329399999</v>
      </c>
      <c r="J452" s="8">
        <f t="shared" si="133"/>
        <v>4.4008878298000001E-2</v>
      </c>
      <c r="K452" s="8">
        <f t="shared" si="134"/>
        <v>8.5122310892200001E-2</v>
      </c>
      <c r="L452" s="8">
        <f t="shared" si="135"/>
        <v>0.15458739859500001</v>
      </c>
      <c r="M452" s="8">
        <f t="shared" si="136"/>
        <v>2.1367428277599999E-2</v>
      </c>
      <c r="N452" s="8">
        <f t="shared" si="137"/>
        <v>0.169672426795</v>
      </c>
      <c r="O452" s="8">
        <f t="shared" si="138"/>
        <v>0.48205628827000002</v>
      </c>
      <c r="P452" s="8">
        <f t="shared" si="139"/>
        <v>1.5524635866E-6</v>
      </c>
      <c r="Q452" s="8">
        <f t="shared" si="140"/>
        <v>0.14568266112</v>
      </c>
      <c r="R452" s="8">
        <f t="shared" si="141"/>
        <v>1.26039266355</v>
      </c>
      <c r="S452" s="8">
        <f t="shared" si="142"/>
        <v>2.0515842873699999</v>
      </c>
      <c r="T452" s="8">
        <f t="shared" si="143"/>
        <v>1.4945399024799999</v>
      </c>
      <c r="W452" s="7">
        <v>423620</v>
      </c>
      <c r="X452" s="7" t="s">
        <v>527</v>
      </c>
      <c r="Y452" s="364">
        <v>0.134014353177</v>
      </c>
      <c r="Z452" s="364">
        <v>1.9511569971600001E-2</v>
      </c>
      <c r="AA452" s="364">
        <v>0.106866740396</v>
      </c>
      <c r="AB452" s="364">
        <v>0.77588226394100002</v>
      </c>
      <c r="AC452" s="364">
        <v>9.9737696792200001E-2</v>
      </c>
      <c r="AD452" s="364">
        <v>0.175964326639</v>
      </c>
      <c r="AE452" s="364">
        <v>0.36540871329399999</v>
      </c>
      <c r="AF452" s="364">
        <v>4.4008878298000001E-2</v>
      </c>
      <c r="AG452" s="364">
        <v>8.5122310892200001E-2</v>
      </c>
      <c r="AH452" s="364">
        <v>0.15458739859500001</v>
      </c>
      <c r="AI452" s="364">
        <v>2.1367428277599999E-2</v>
      </c>
      <c r="AJ452" s="364">
        <v>0.169672426795</v>
      </c>
      <c r="AK452" s="364">
        <v>0.48205628827000002</v>
      </c>
      <c r="AL452" s="364">
        <v>1.5524635866E-6</v>
      </c>
      <c r="AM452" s="364">
        <v>0.14568266112</v>
      </c>
      <c r="AN452" s="364">
        <v>1.26039266355</v>
      </c>
      <c r="AO452" s="364">
        <v>2.0515842873699999</v>
      </c>
      <c r="AP452" s="364">
        <v>1.4945399024799999</v>
      </c>
      <c r="AS452" s="7">
        <v>423620</v>
      </c>
      <c r="AT452" s="7" t="s">
        <v>527</v>
      </c>
      <c r="AU452" s="8">
        <v>0.10967803624048385</v>
      </c>
      <c r="AV452" s="8">
        <v>2.9407426728137093E-2</v>
      </c>
      <c r="AW452" s="8">
        <v>0.12142125749074194</v>
      </c>
      <c r="AX452" s="8">
        <v>0.51030287839840316</v>
      </c>
      <c r="AY452" s="8">
        <v>0.11408623373896776</v>
      </c>
      <c r="AZ452" s="8">
        <v>0.27807703707684517</v>
      </c>
      <c r="BA452" s="8">
        <v>0.32416352397859677</v>
      </c>
      <c r="BB452" s="8">
        <v>7.4381462722495156E-2</v>
      </c>
      <c r="BC452" s="8">
        <v>0.20465125255055155</v>
      </c>
      <c r="BD452" s="8">
        <v>0.13394483701238713</v>
      </c>
      <c r="BE452" s="8">
        <v>3.3843610597769351E-2</v>
      </c>
      <c r="BF452" s="8">
        <v>0.16538604075567739</v>
      </c>
      <c r="BG452" s="8">
        <v>0.21770424991967741</v>
      </c>
      <c r="BH452" s="8">
        <v>7.723133173220968E-7</v>
      </c>
      <c r="BI452" s="8">
        <v>6.5792728856774174E-2</v>
      </c>
      <c r="BJ452" s="8">
        <v>1.2605067204598384</v>
      </c>
      <c r="BK452" s="8">
        <v>1.3540790524403221</v>
      </c>
      <c r="BL452" s="8">
        <v>1.0548091424774195</v>
      </c>
    </row>
    <row r="453" spans="1:64" x14ac:dyDescent="0.25">
      <c r="A453" s="7">
        <v>423690</v>
      </c>
      <c r="B453" s="7" t="s">
        <v>528</v>
      </c>
      <c r="C453" s="8">
        <f t="shared" si="126"/>
        <v>0.15600384833135486</v>
      </c>
      <c r="D453" s="8">
        <f t="shared" si="127"/>
        <v>3.8856569700170963E-2</v>
      </c>
      <c r="E453" s="8">
        <f t="shared" si="128"/>
        <v>0.17714227343701938</v>
      </c>
      <c r="F453" s="8">
        <f t="shared" si="129"/>
        <v>1.0066366254965644</v>
      </c>
      <c r="G453" s="8">
        <f t="shared" si="130"/>
        <v>0.21448713777297582</v>
      </c>
      <c r="H453" s="8">
        <f t="shared" si="131"/>
        <v>0.55911066278232258</v>
      </c>
      <c r="I453" s="8">
        <f t="shared" si="132"/>
        <v>0.45689972710564514</v>
      </c>
      <c r="J453" s="8">
        <f t="shared" si="133"/>
        <v>9.7742353854235464E-2</v>
      </c>
      <c r="K453" s="8">
        <f t="shared" si="134"/>
        <v>0.29222727684120958</v>
      </c>
      <c r="L453" s="8">
        <f t="shared" si="135"/>
        <v>0.18924692681158067</v>
      </c>
      <c r="M453" s="8">
        <f t="shared" si="136"/>
        <v>4.4500414172237102E-2</v>
      </c>
      <c r="N453" s="8">
        <f t="shared" si="137"/>
        <v>0.24258424589603225</v>
      </c>
      <c r="O453" s="8">
        <f t="shared" si="138"/>
        <v>0.34195229178183878</v>
      </c>
      <c r="P453" s="8">
        <f t="shared" si="139"/>
        <v>8.9578259983699979E-7</v>
      </c>
      <c r="Q453" s="8">
        <f t="shared" si="140"/>
        <v>0.10296945561509689</v>
      </c>
      <c r="R453" s="8">
        <f t="shared" si="141"/>
        <v>1</v>
      </c>
      <c r="S453" s="8">
        <f t="shared" si="142"/>
        <v>2.4899118454070965</v>
      </c>
      <c r="T453" s="8">
        <f t="shared" si="143"/>
        <v>1.5565500029620971</v>
      </c>
      <c r="W453" s="7">
        <v>423690</v>
      </c>
      <c r="X453" s="7" t="s">
        <v>528</v>
      </c>
      <c r="Y453" s="364">
        <v>0</v>
      </c>
      <c r="Z453" s="364">
        <v>0</v>
      </c>
      <c r="AA453" s="364">
        <v>0</v>
      </c>
      <c r="AB453" s="364">
        <v>0</v>
      </c>
      <c r="AC453" s="364">
        <v>0</v>
      </c>
      <c r="AD453" s="364">
        <v>0</v>
      </c>
      <c r="AE453" s="364">
        <v>0</v>
      </c>
      <c r="AF453" s="364">
        <v>0</v>
      </c>
      <c r="AG453" s="364">
        <v>0</v>
      </c>
      <c r="AH453" s="364">
        <v>0</v>
      </c>
      <c r="AI453" s="364">
        <v>0</v>
      </c>
      <c r="AJ453" s="364">
        <v>0</v>
      </c>
      <c r="AK453" s="364">
        <v>0</v>
      </c>
      <c r="AL453" s="364">
        <v>0</v>
      </c>
      <c r="AM453" s="364">
        <v>0</v>
      </c>
      <c r="AN453" s="364">
        <v>1</v>
      </c>
      <c r="AO453" s="364">
        <v>0</v>
      </c>
      <c r="AP453" s="364">
        <v>0</v>
      </c>
      <c r="AS453" s="7">
        <v>423690</v>
      </c>
      <c r="AT453" s="7" t="s">
        <v>528</v>
      </c>
      <c r="AU453" s="8">
        <v>0.15600384833135486</v>
      </c>
      <c r="AV453" s="8">
        <v>3.8856569700170963E-2</v>
      </c>
      <c r="AW453" s="8">
        <v>0.17714227343701938</v>
      </c>
      <c r="AX453" s="8">
        <v>1.0066366254965644</v>
      </c>
      <c r="AY453" s="8">
        <v>0.21448713777297582</v>
      </c>
      <c r="AZ453" s="8">
        <v>0.55911066278232258</v>
      </c>
      <c r="BA453" s="8">
        <v>0.45689972710564514</v>
      </c>
      <c r="BB453" s="8">
        <v>9.7742353854235464E-2</v>
      </c>
      <c r="BC453" s="8">
        <v>0.29222727684120958</v>
      </c>
      <c r="BD453" s="8">
        <v>0.18924692681158067</v>
      </c>
      <c r="BE453" s="8">
        <v>4.4500414172237102E-2</v>
      </c>
      <c r="BF453" s="8">
        <v>0.24258424589603225</v>
      </c>
      <c r="BG453" s="8">
        <v>0.34195229178183878</v>
      </c>
      <c r="BH453" s="8">
        <v>8.9578259983699979E-7</v>
      </c>
      <c r="BI453" s="8">
        <v>0.10296945561509689</v>
      </c>
      <c r="BJ453" s="8">
        <v>1.3720059172751613</v>
      </c>
      <c r="BK453" s="8">
        <v>2.4899118454070965</v>
      </c>
      <c r="BL453" s="8">
        <v>1.5565500029620971</v>
      </c>
    </row>
    <row r="454" spans="1:64" x14ac:dyDescent="0.25">
      <c r="A454" s="7">
        <v>423710</v>
      </c>
      <c r="B454" s="7" t="s">
        <v>529</v>
      </c>
      <c r="C454" s="8">
        <f t="shared" si="126"/>
        <v>0.1173403660563871</v>
      </c>
      <c r="D454" s="8">
        <f t="shared" si="127"/>
        <v>3.1337032699153236E-2</v>
      </c>
      <c r="E454" s="8">
        <f t="shared" si="128"/>
        <v>0.15247812774239838</v>
      </c>
      <c r="F454" s="8">
        <f t="shared" si="129"/>
        <v>0.25435118038746773</v>
      </c>
      <c r="G454" s="8">
        <f t="shared" si="130"/>
        <v>6.0048080529875814E-2</v>
      </c>
      <c r="H454" s="8">
        <f t="shared" si="131"/>
        <v>0.1918781825727936</v>
      </c>
      <c r="I454" s="8">
        <f t="shared" si="132"/>
        <v>0.16381119227972576</v>
      </c>
      <c r="J454" s="8">
        <f t="shared" si="133"/>
        <v>4.0395274476837086E-2</v>
      </c>
      <c r="K454" s="8">
        <f t="shared" si="134"/>
        <v>0.15179057363798062</v>
      </c>
      <c r="L454" s="8">
        <f t="shared" si="135"/>
        <v>0.11776282442366127</v>
      </c>
      <c r="M454" s="8">
        <f t="shared" si="136"/>
        <v>3.1010394730620974E-2</v>
      </c>
      <c r="N454" s="8">
        <f t="shared" si="137"/>
        <v>0.16876222217506451</v>
      </c>
      <c r="O454" s="8">
        <f t="shared" si="138"/>
        <v>0.33144721437529023</v>
      </c>
      <c r="P454" s="8">
        <f t="shared" si="139"/>
        <v>2.2588840401816138E-6</v>
      </c>
      <c r="Q454" s="8">
        <f t="shared" si="140"/>
        <v>0.16932930927361306</v>
      </c>
      <c r="R454" s="8">
        <f t="shared" si="141"/>
        <v>1</v>
      </c>
      <c r="S454" s="8">
        <f t="shared" si="142"/>
        <v>1.1030516370387096</v>
      </c>
      <c r="T454" s="8">
        <f t="shared" si="143"/>
        <v>0.95277123394338714</v>
      </c>
      <c r="W454" s="7">
        <v>423710</v>
      </c>
      <c r="X454" s="7" t="s">
        <v>529</v>
      </c>
      <c r="Y454" s="364">
        <v>0</v>
      </c>
      <c r="Z454" s="364">
        <v>0</v>
      </c>
      <c r="AA454" s="364">
        <v>0</v>
      </c>
      <c r="AB454" s="364">
        <v>0</v>
      </c>
      <c r="AC454" s="364">
        <v>0</v>
      </c>
      <c r="AD454" s="364">
        <v>0</v>
      </c>
      <c r="AE454" s="364">
        <v>0</v>
      </c>
      <c r="AF454" s="364">
        <v>0</v>
      </c>
      <c r="AG454" s="364">
        <v>0</v>
      </c>
      <c r="AH454" s="364">
        <v>0</v>
      </c>
      <c r="AI454" s="364">
        <v>0</v>
      </c>
      <c r="AJ454" s="364">
        <v>0</v>
      </c>
      <c r="AK454" s="364">
        <v>0</v>
      </c>
      <c r="AL454" s="364">
        <v>0</v>
      </c>
      <c r="AM454" s="364">
        <v>0</v>
      </c>
      <c r="AN454" s="364">
        <v>1</v>
      </c>
      <c r="AO454" s="364">
        <v>0</v>
      </c>
      <c r="AP454" s="364">
        <v>0</v>
      </c>
      <c r="AS454" s="7">
        <v>423710</v>
      </c>
      <c r="AT454" s="7" t="s">
        <v>529</v>
      </c>
      <c r="AU454" s="8">
        <v>0.1173403660563871</v>
      </c>
      <c r="AV454" s="8">
        <v>3.1337032699153236E-2</v>
      </c>
      <c r="AW454" s="8">
        <v>0.15247812774239838</v>
      </c>
      <c r="AX454" s="8">
        <v>0.25435118038746773</v>
      </c>
      <c r="AY454" s="8">
        <v>6.0048080529875814E-2</v>
      </c>
      <c r="AZ454" s="8">
        <v>0.1918781825727936</v>
      </c>
      <c r="BA454" s="8">
        <v>0.16381119227972576</v>
      </c>
      <c r="BB454" s="8">
        <v>4.0395274476837086E-2</v>
      </c>
      <c r="BC454" s="8">
        <v>0.15179057363798062</v>
      </c>
      <c r="BD454" s="8">
        <v>0.11776282442366127</v>
      </c>
      <c r="BE454" s="8">
        <v>3.1010394730620974E-2</v>
      </c>
      <c r="BF454" s="8">
        <v>0.16876222217506451</v>
      </c>
      <c r="BG454" s="8">
        <v>0.33144721437529023</v>
      </c>
      <c r="BH454" s="8">
        <v>2.2588840401816138E-6</v>
      </c>
      <c r="BI454" s="8">
        <v>0.16932930927361306</v>
      </c>
      <c r="BJ454" s="8">
        <v>1.3011555264979029</v>
      </c>
      <c r="BK454" s="8">
        <v>1.1030516370387096</v>
      </c>
      <c r="BL454" s="8">
        <v>0.95277123394338714</v>
      </c>
    </row>
    <row r="455" spans="1:64" x14ac:dyDescent="0.25">
      <c r="A455" s="7">
        <v>423720</v>
      </c>
      <c r="B455" s="7" t="s">
        <v>530</v>
      </c>
      <c r="C455" s="8">
        <f t="shared" si="126"/>
        <v>0.15758601487125803</v>
      </c>
      <c r="D455" s="8">
        <f t="shared" si="127"/>
        <v>3.9548035312154846E-2</v>
      </c>
      <c r="E455" s="8">
        <f t="shared" si="128"/>
        <v>0.201242239708708</v>
      </c>
      <c r="F455" s="8">
        <f t="shared" si="129"/>
        <v>0.38768766908012908</v>
      </c>
      <c r="G455" s="8">
        <f t="shared" si="130"/>
        <v>8.5013918565214536E-2</v>
      </c>
      <c r="H455" s="8">
        <f t="shared" si="131"/>
        <v>0.2767859248315887</v>
      </c>
      <c r="I455" s="8">
        <f t="shared" si="132"/>
        <v>0.21904941714377413</v>
      </c>
      <c r="J455" s="8">
        <f t="shared" si="133"/>
        <v>5.0703649390311273E-2</v>
      </c>
      <c r="K455" s="8">
        <f t="shared" si="134"/>
        <v>0.19699714280678868</v>
      </c>
      <c r="L455" s="8">
        <f t="shared" si="135"/>
        <v>0.15731113830922586</v>
      </c>
      <c r="M455" s="8">
        <f t="shared" si="136"/>
        <v>3.8958884221959658E-2</v>
      </c>
      <c r="N455" s="8">
        <f t="shared" si="137"/>
        <v>0.22392211090462907</v>
      </c>
      <c r="O455" s="8">
        <f t="shared" si="138"/>
        <v>0.47470681959435551</v>
      </c>
      <c r="P455" s="8">
        <f t="shared" si="139"/>
        <v>2.7182160496708079E-6</v>
      </c>
      <c r="Q455" s="8">
        <f t="shared" si="140"/>
        <v>0.24234851926612921</v>
      </c>
      <c r="R455" s="8">
        <f t="shared" si="141"/>
        <v>1</v>
      </c>
      <c r="S455" s="8">
        <f t="shared" si="142"/>
        <v>1.6043294479608068</v>
      </c>
      <c r="T455" s="8">
        <f t="shared" si="143"/>
        <v>1.3215905319203221</v>
      </c>
      <c r="W455" s="7">
        <v>423720</v>
      </c>
      <c r="X455" s="7" t="s">
        <v>530</v>
      </c>
      <c r="Y455" s="364">
        <v>0</v>
      </c>
      <c r="Z455" s="364">
        <v>0</v>
      </c>
      <c r="AA455" s="364">
        <v>0</v>
      </c>
      <c r="AB455" s="364">
        <v>0</v>
      </c>
      <c r="AC455" s="364">
        <v>0</v>
      </c>
      <c r="AD455" s="364">
        <v>0</v>
      </c>
      <c r="AE455" s="364">
        <v>0</v>
      </c>
      <c r="AF455" s="364">
        <v>0</v>
      </c>
      <c r="AG455" s="364">
        <v>0</v>
      </c>
      <c r="AH455" s="364">
        <v>0</v>
      </c>
      <c r="AI455" s="364">
        <v>0</v>
      </c>
      <c r="AJ455" s="364">
        <v>0</v>
      </c>
      <c r="AK455" s="364">
        <v>0</v>
      </c>
      <c r="AL455" s="364">
        <v>0</v>
      </c>
      <c r="AM455" s="364">
        <v>0</v>
      </c>
      <c r="AN455" s="364">
        <v>1</v>
      </c>
      <c r="AO455" s="364">
        <v>0</v>
      </c>
      <c r="AP455" s="364">
        <v>0</v>
      </c>
      <c r="AS455" s="7">
        <v>423720</v>
      </c>
      <c r="AT455" s="7" t="s">
        <v>530</v>
      </c>
      <c r="AU455" s="8">
        <v>0.15758601487125803</v>
      </c>
      <c r="AV455" s="8">
        <v>3.9548035312154846E-2</v>
      </c>
      <c r="AW455" s="8">
        <v>0.201242239708708</v>
      </c>
      <c r="AX455" s="8">
        <v>0.38768766908012908</v>
      </c>
      <c r="AY455" s="8">
        <v>8.5013918565214536E-2</v>
      </c>
      <c r="AZ455" s="8">
        <v>0.2767859248315887</v>
      </c>
      <c r="BA455" s="8">
        <v>0.21904941714377413</v>
      </c>
      <c r="BB455" s="8">
        <v>5.0703649390311273E-2</v>
      </c>
      <c r="BC455" s="8">
        <v>0.19699714280678868</v>
      </c>
      <c r="BD455" s="8">
        <v>0.15731113830922586</v>
      </c>
      <c r="BE455" s="8">
        <v>3.8958884221959658E-2</v>
      </c>
      <c r="BF455" s="8">
        <v>0.22392211090462907</v>
      </c>
      <c r="BG455" s="8">
        <v>0.47470681959435551</v>
      </c>
      <c r="BH455" s="8">
        <v>2.7182160496708079E-6</v>
      </c>
      <c r="BI455" s="8">
        <v>0.24234851926612921</v>
      </c>
      <c r="BJ455" s="8">
        <v>1.3983762898916126</v>
      </c>
      <c r="BK455" s="8">
        <v>1.6043294479608068</v>
      </c>
      <c r="BL455" s="8">
        <v>1.3215905319203221</v>
      </c>
    </row>
    <row r="456" spans="1:64" x14ac:dyDescent="0.25">
      <c r="A456" s="7">
        <v>423730</v>
      </c>
      <c r="B456" s="7" t="s">
        <v>531</v>
      </c>
      <c r="C456" s="8">
        <f t="shared" si="126"/>
        <v>0.11521099117496775</v>
      </c>
      <c r="D456" s="8">
        <f t="shared" si="127"/>
        <v>3.1107956451567734E-2</v>
      </c>
      <c r="E456" s="8">
        <f t="shared" si="128"/>
        <v>0.1487961153064839</v>
      </c>
      <c r="F456" s="8">
        <f t="shared" si="129"/>
        <v>0.32622227837537088</v>
      </c>
      <c r="G456" s="8">
        <f t="shared" si="130"/>
        <v>7.6839359655595171E-2</v>
      </c>
      <c r="H456" s="8">
        <f t="shared" si="131"/>
        <v>0.24011836015848392</v>
      </c>
      <c r="I456" s="8">
        <f t="shared" si="132"/>
        <v>0.16342939781680649</v>
      </c>
      <c r="J456" s="8">
        <f t="shared" si="133"/>
        <v>4.046109745764194E-2</v>
      </c>
      <c r="K456" s="8">
        <f t="shared" si="134"/>
        <v>0.1502862808224355</v>
      </c>
      <c r="L456" s="8">
        <f t="shared" si="135"/>
        <v>0.11637413468704839</v>
      </c>
      <c r="M456" s="8">
        <f t="shared" si="136"/>
        <v>3.0891449711719348E-2</v>
      </c>
      <c r="N456" s="8">
        <f t="shared" si="137"/>
        <v>0.16450639751746779</v>
      </c>
      <c r="O456" s="8">
        <f t="shared" si="138"/>
        <v>0.31349063439803226</v>
      </c>
      <c r="P456" s="8">
        <f t="shared" si="139"/>
        <v>1.5103616036500001E-6</v>
      </c>
      <c r="Q456" s="8">
        <f t="shared" si="140"/>
        <v>0.15960071622337105</v>
      </c>
      <c r="R456" s="8">
        <f t="shared" si="141"/>
        <v>1</v>
      </c>
      <c r="S456" s="8">
        <f t="shared" si="142"/>
        <v>1.2076993530283873</v>
      </c>
      <c r="T456" s="8">
        <f t="shared" si="143"/>
        <v>0.91869290512919333</v>
      </c>
      <c r="W456" s="7">
        <v>423730</v>
      </c>
      <c r="X456" s="7" t="s">
        <v>531</v>
      </c>
      <c r="Y456" s="364">
        <v>0</v>
      </c>
      <c r="Z456" s="364">
        <v>0</v>
      </c>
      <c r="AA456" s="364">
        <v>0</v>
      </c>
      <c r="AB456" s="364">
        <v>0</v>
      </c>
      <c r="AC456" s="364">
        <v>0</v>
      </c>
      <c r="AD456" s="364">
        <v>0</v>
      </c>
      <c r="AE456" s="364">
        <v>0</v>
      </c>
      <c r="AF456" s="364">
        <v>0</v>
      </c>
      <c r="AG456" s="364">
        <v>0</v>
      </c>
      <c r="AH456" s="364">
        <v>0</v>
      </c>
      <c r="AI456" s="364">
        <v>0</v>
      </c>
      <c r="AJ456" s="364">
        <v>0</v>
      </c>
      <c r="AK456" s="364">
        <v>0</v>
      </c>
      <c r="AL456" s="364">
        <v>0</v>
      </c>
      <c r="AM456" s="364">
        <v>0</v>
      </c>
      <c r="AN456" s="364">
        <v>1</v>
      </c>
      <c r="AO456" s="364">
        <v>0</v>
      </c>
      <c r="AP456" s="364">
        <v>0</v>
      </c>
      <c r="AS456" s="7">
        <v>423730</v>
      </c>
      <c r="AT456" s="7" t="s">
        <v>531</v>
      </c>
      <c r="AU456" s="8">
        <v>0.11521099117496775</v>
      </c>
      <c r="AV456" s="8">
        <v>3.1107956451567734E-2</v>
      </c>
      <c r="AW456" s="8">
        <v>0.1487961153064839</v>
      </c>
      <c r="AX456" s="8">
        <v>0.32622227837537088</v>
      </c>
      <c r="AY456" s="8">
        <v>7.6839359655595171E-2</v>
      </c>
      <c r="AZ456" s="8">
        <v>0.24011836015848392</v>
      </c>
      <c r="BA456" s="8">
        <v>0.16342939781680649</v>
      </c>
      <c r="BB456" s="8">
        <v>4.046109745764194E-2</v>
      </c>
      <c r="BC456" s="8">
        <v>0.1502862808224355</v>
      </c>
      <c r="BD456" s="8">
        <v>0.11637413468704839</v>
      </c>
      <c r="BE456" s="8">
        <v>3.0891449711719348E-2</v>
      </c>
      <c r="BF456" s="8">
        <v>0.16450639751746779</v>
      </c>
      <c r="BG456" s="8">
        <v>0.31349063439803226</v>
      </c>
      <c r="BH456" s="8">
        <v>1.5103616036500001E-6</v>
      </c>
      <c r="BI456" s="8">
        <v>0.15960071622337105</v>
      </c>
      <c r="BJ456" s="8">
        <v>1.2951150629329031</v>
      </c>
      <c r="BK456" s="8">
        <v>1.2076993530283873</v>
      </c>
      <c r="BL456" s="8">
        <v>0.91869290512919333</v>
      </c>
    </row>
    <row r="457" spans="1:64" x14ac:dyDescent="0.25">
      <c r="A457" s="7">
        <v>423740</v>
      </c>
      <c r="B457" s="7" t="s">
        <v>532</v>
      </c>
      <c r="C457" s="8">
        <f t="shared" si="126"/>
        <v>8.7458844026790342E-2</v>
      </c>
      <c r="D457" s="8">
        <f t="shared" si="127"/>
        <v>2.5204372028916126E-2</v>
      </c>
      <c r="E457" s="8">
        <f t="shared" si="128"/>
        <v>0.11694083200551611</v>
      </c>
      <c r="F457" s="8">
        <f t="shared" si="129"/>
        <v>0.20995394155096769</v>
      </c>
      <c r="G457" s="8">
        <f t="shared" si="130"/>
        <v>5.1720492826582254E-2</v>
      </c>
      <c r="H457" s="8">
        <f t="shared" si="131"/>
        <v>0.16605387680598388</v>
      </c>
      <c r="I457" s="8">
        <f t="shared" si="132"/>
        <v>0.12427833217206453</v>
      </c>
      <c r="J457" s="8">
        <f t="shared" si="133"/>
        <v>3.2918707885651613E-2</v>
      </c>
      <c r="K457" s="8">
        <f t="shared" si="134"/>
        <v>0.1204545236693548</v>
      </c>
      <c r="L457" s="8">
        <f t="shared" si="135"/>
        <v>8.8457605396532274E-2</v>
      </c>
      <c r="M457" s="8">
        <f t="shared" si="136"/>
        <v>2.5055427702088715E-2</v>
      </c>
      <c r="N457" s="8">
        <f t="shared" si="137"/>
        <v>0.1282022281257742</v>
      </c>
      <c r="O457" s="8">
        <f t="shared" si="138"/>
        <v>0.22393352626787086</v>
      </c>
      <c r="P457" s="8">
        <f t="shared" si="139"/>
        <v>1.1988317191880644E-6</v>
      </c>
      <c r="Q457" s="8">
        <f t="shared" si="140"/>
        <v>0.11353899482219358</v>
      </c>
      <c r="R457" s="8">
        <f t="shared" si="141"/>
        <v>1</v>
      </c>
      <c r="S457" s="8">
        <f t="shared" si="142"/>
        <v>0.83095411763532245</v>
      </c>
      <c r="T457" s="8">
        <f t="shared" si="143"/>
        <v>0.68087737017854855</v>
      </c>
      <c r="W457" s="7">
        <v>423740</v>
      </c>
      <c r="X457" s="7" t="s">
        <v>532</v>
      </c>
      <c r="Y457" s="364">
        <v>0</v>
      </c>
      <c r="Z457" s="364">
        <v>0</v>
      </c>
      <c r="AA457" s="364">
        <v>0</v>
      </c>
      <c r="AB457" s="364">
        <v>0</v>
      </c>
      <c r="AC457" s="364">
        <v>0</v>
      </c>
      <c r="AD457" s="364">
        <v>0</v>
      </c>
      <c r="AE457" s="364">
        <v>0</v>
      </c>
      <c r="AF457" s="364">
        <v>0</v>
      </c>
      <c r="AG457" s="364">
        <v>0</v>
      </c>
      <c r="AH457" s="364">
        <v>0</v>
      </c>
      <c r="AI457" s="364">
        <v>0</v>
      </c>
      <c r="AJ457" s="364">
        <v>0</v>
      </c>
      <c r="AK457" s="364">
        <v>0</v>
      </c>
      <c r="AL457" s="364">
        <v>0</v>
      </c>
      <c r="AM457" s="364">
        <v>0</v>
      </c>
      <c r="AN457" s="364">
        <v>1</v>
      </c>
      <c r="AO457" s="364">
        <v>0</v>
      </c>
      <c r="AP457" s="364">
        <v>0</v>
      </c>
      <c r="AS457" s="7">
        <v>423740</v>
      </c>
      <c r="AT457" s="7" t="s">
        <v>532</v>
      </c>
      <c r="AU457" s="8">
        <v>8.7458844026790342E-2</v>
      </c>
      <c r="AV457" s="8">
        <v>2.5204372028916126E-2</v>
      </c>
      <c r="AW457" s="8">
        <v>0.11694083200551611</v>
      </c>
      <c r="AX457" s="8">
        <v>0.20995394155096769</v>
      </c>
      <c r="AY457" s="8">
        <v>5.1720492826582254E-2</v>
      </c>
      <c r="AZ457" s="8">
        <v>0.16605387680598388</v>
      </c>
      <c r="BA457" s="8">
        <v>0.12427833217206453</v>
      </c>
      <c r="BB457" s="8">
        <v>3.2918707885651613E-2</v>
      </c>
      <c r="BC457" s="8">
        <v>0.1204545236693548</v>
      </c>
      <c r="BD457" s="8">
        <v>8.8457605396532274E-2</v>
      </c>
      <c r="BE457" s="8">
        <v>2.5055427702088715E-2</v>
      </c>
      <c r="BF457" s="8">
        <v>0.1282022281257742</v>
      </c>
      <c r="BG457" s="8">
        <v>0.22393352626787086</v>
      </c>
      <c r="BH457" s="8">
        <v>1.1988317191880644E-6</v>
      </c>
      <c r="BI457" s="8">
        <v>0.11353899482219358</v>
      </c>
      <c r="BJ457" s="8">
        <v>1.2296056609641937</v>
      </c>
      <c r="BK457" s="8">
        <v>0.83095411763532245</v>
      </c>
      <c r="BL457" s="8">
        <v>0.68087737017854855</v>
      </c>
    </row>
    <row r="458" spans="1:64" x14ac:dyDescent="0.25">
      <c r="A458" s="7">
        <v>423810</v>
      </c>
      <c r="B458" s="7" t="s">
        <v>533</v>
      </c>
      <c r="C458" s="8">
        <f t="shared" si="126"/>
        <v>0.12174259993527418</v>
      </c>
      <c r="D458" s="8">
        <f t="shared" si="127"/>
        <v>3.1681452794453231E-2</v>
      </c>
      <c r="E458" s="8">
        <f t="shared" si="128"/>
        <v>0.16561127606843548</v>
      </c>
      <c r="F458" s="8">
        <f t="shared" si="129"/>
        <v>0.29397082057203222</v>
      </c>
      <c r="G458" s="8">
        <f t="shared" si="130"/>
        <v>6.434256358127742E-2</v>
      </c>
      <c r="H458" s="8">
        <f t="shared" si="131"/>
        <v>0.22587980225180485</v>
      </c>
      <c r="I458" s="8">
        <f t="shared" si="132"/>
        <v>0.15397564212956452</v>
      </c>
      <c r="J458" s="8">
        <f t="shared" si="133"/>
        <v>3.6641182092130652E-2</v>
      </c>
      <c r="K458" s="8">
        <f t="shared" si="134"/>
        <v>0.14689623177871941</v>
      </c>
      <c r="L458" s="8">
        <f t="shared" si="135"/>
        <v>0.11743014266606455</v>
      </c>
      <c r="M458" s="8">
        <f t="shared" si="136"/>
        <v>2.9877765565220975E-2</v>
      </c>
      <c r="N458" s="8">
        <f t="shared" si="137"/>
        <v>0.17621701430456457</v>
      </c>
      <c r="O458" s="8">
        <f t="shared" si="138"/>
        <v>0.38550933529548354</v>
      </c>
      <c r="P458" s="8">
        <f t="shared" si="139"/>
        <v>2.2534345779454843E-6</v>
      </c>
      <c r="Q458" s="8">
        <f t="shared" si="140"/>
        <v>0.20951772097999988</v>
      </c>
      <c r="R458" s="8">
        <f t="shared" si="141"/>
        <v>1</v>
      </c>
      <c r="S458" s="8">
        <f t="shared" si="142"/>
        <v>1.2454835089859677</v>
      </c>
      <c r="T458" s="8">
        <f t="shared" si="143"/>
        <v>0.99880337858080648</v>
      </c>
      <c r="W458" s="7">
        <v>423810</v>
      </c>
      <c r="X458" s="7" t="s">
        <v>533</v>
      </c>
      <c r="Y458" s="364">
        <v>0</v>
      </c>
      <c r="Z458" s="364">
        <v>0</v>
      </c>
      <c r="AA458" s="364">
        <v>0</v>
      </c>
      <c r="AB458" s="364">
        <v>0</v>
      </c>
      <c r="AC458" s="364">
        <v>0</v>
      </c>
      <c r="AD458" s="364">
        <v>0</v>
      </c>
      <c r="AE458" s="364">
        <v>0</v>
      </c>
      <c r="AF458" s="364">
        <v>0</v>
      </c>
      <c r="AG458" s="364">
        <v>0</v>
      </c>
      <c r="AH458" s="364">
        <v>0</v>
      </c>
      <c r="AI458" s="364">
        <v>0</v>
      </c>
      <c r="AJ458" s="364">
        <v>0</v>
      </c>
      <c r="AK458" s="364">
        <v>0</v>
      </c>
      <c r="AL458" s="364">
        <v>0</v>
      </c>
      <c r="AM458" s="364">
        <v>0</v>
      </c>
      <c r="AN458" s="364">
        <v>1</v>
      </c>
      <c r="AO458" s="364">
        <v>0</v>
      </c>
      <c r="AP458" s="364">
        <v>0</v>
      </c>
      <c r="AS458" s="7">
        <v>423810</v>
      </c>
      <c r="AT458" s="7" t="s">
        <v>533</v>
      </c>
      <c r="AU458" s="8">
        <v>0.12174259993527418</v>
      </c>
      <c r="AV458" s="8">
        <v>3.1681452794453231E-2</v>
      </c>
      <c r="AW458" s="8">
        <v>0.16561127606843548</v>
      </c>
      <c r="AX458" s="8">
        <v>0.29397082057203222</v>
      </c>
      <c r="AY458" s="8">
        <v>6.434256358127742E-2</v>
      </c>
      <c r="AZ458" s="8">
        <v>0.22587980225180485</v>
      </c>
      <c r="BA458" s="8">
        <v>0.15397564212956452</v>
      </c>
      <c r="BB458" s="8">
        <v>3.6641182092130652E-2</v>
      </c>
      <c r="BC458" s="8">
        <v>0.14689623177871941</v>
      </c>
      <c r="BD458" s="8">
        <v>0.11743014266606455</v>
      </c>
      <c r="BE458" s="8">
        <v>2.9877765565220975E-2</v>
      </c>
      <c r="BF458" s="8">
        <v>0.17621701430456457</v>
      </c>
      <c r="BG458" s="8">
        <v>0.38550933529548354</v>
      </c>
      <c r="BH458" s="8">
        <v>2.2534345779454843E-6</v>
      </c>
      <c r="BI458" s="8">
        <v>0.20951772097999988</v>
      </c>
      <c r="BJ458" s="8">
        <v>1.3190353287983874</v>
      </c>
      <c r="BK458" s="8">
        <v>1.2454835089859677</v>
      </c>
      <c r="BL458" s="8">
        <v>0.99880337858080648</v>
      </c>
    </row>
    <row r="459" spans="1:64" x14ac:dyDescent="0.25">
      <c r="A459" s="7">
        <v>423820</v>
      </c>
      <c r="B459" s="7" t="s">
        <v>534</v>
      </c>
      <c r="C459" s="8">
        <f t="shared" si="126"/>
        <v>0.111009923995</v>
      </c>
      <c r="D459" s="8">
        <f t="shared" si="127"/>
        <v>1.6615033666199999E-2</v>
      </c>
      <c r="E459" s="8">
        <f t="shared" si="128"/>
        <v>9.1649172265600001E-2</v>
      </c>
      <c r="F459" s="8">
        <f t="shared" si="129"/>
        <v>0.25812218459800002</v>
      </c>
      <c r="G459" s="8">
        <f t="shared" si="130"/>
        <v>3.5089493542399999E-2</v>
      </c>
      <c r="H459" s="8">
        <f t="shared" si="131"/>
        <v>8.8310330332100007E-2</v>
      </c>
      <c r="I459" s="8">
        <f t="shared" si="132"/>
        <v>0.12894302955100001</v>
      </c>
      <c r="J459" s="8">
        <f t="shared" si="133"/>
        <v>1.74935263048E-2</v>
      </c>
      <c r="K459" s="8">
        <f t="shared" si="134"/>
        <v>4.7713610114299997E-2</v>
      </c>
      <c r="L459" s="8">
        <f t="shared" si="135"/>
        <v>0.101061551175</v>
      </c>
      <c r="M459" s="8">
        <f t="shared" si="136"/>
        <v>1.4956726546899999E-2</v>
      </c>
      <c r="N459" s="8">
        <f t="shared" si="137"/>
        <v>0.112314632389</v>
      </c>
      <c r="O459" s="8">
        <f t="shared" si="138"/>
        <v>0.58299178846300004</v>
      </c>
      <c r="P459" s="8">
        <f t="shared" si="139"/>
        <v>3.8582672908100004E-6</v>
      </c>
      <c r="Q459" s="8">
        <f t="shared" si="140"/>
        <v>0.31988462844299997</v>
      </c>
      <c r="R459" s="8">
        <f t="shared" si="141"/>
        <v>1.2192741299300001</v>
      </c>
      <c r="S459" s="8">
        <f t="shared" si="142"/>
        <v>1.38152200847</v>
      </c>
      <c r="T459" s="8">
        <f t="shared" si="143"/>
        <v>1.19415016597</v>
      </c>
      <c r="W459" s="7">
        <v>423820</v>
      </c>
      <c r="X459" s="7" t="s">
        <v>534</v>
      </c>
      <c r="Y459" s="364">
        <v>0.111009923995</v>
      </c>
      <c r="Z459" s="364">
        <v>1.6615033666199999E-2</v>
      </c>
      <c r="AA459" s="364">
        <v>9.1649172265600001E-2</v>
      </c>
      <c r="AB459" s="364">
        <v>0.25812218459800002</v>
      </c>
      <c r="AC459" s="364">
        <v>3.5089493542399999E-2</v>
      </c>
      <c r="AD459" s="364">
        <v>8.8310330332100007E-2</v>
      </c>
      <c r="AE459" s="364">
        <v>0.12894302955100001</v>
      </c>
      <c r="AF459" s="364">
        <v>1.74935263048E-2</v>
      </c>
      <c r="AG459" s="364">
        <v>4.7713610114299997E-2</v>
      </c>
      <c r="AH459" s="364">
        <v>0.101061551175</v>
      </c>
      <c r="AI459" s="364">
        <v>1.4956726546899999E-2</v>
      </c>
      <c r="AJ459" s="364">
        <v>0.112314632389</v>
      </c>
      <c r="AK459" s="364">
        <v>0.58299178846300004</v>
      </c>
      <c r="AL459" s="364">
        <v>3.8582672908100004E-6</v>
      </c>
      <c r="AM459" s="364">
        <v>0.31988462844299997</v>
      </c>
      <c r="AN459" s="364">
        <v>1.2192741299300001</v>
      </c>
      <c r="AO459" s="364">
        <v>1.38152200847</v>
      </c>
      <c r="AP459" s="364">
        <v>1.19415016597</v>
      </c>
      <c r="AS459" s="7">
        <v>423820</v>
      </c>
      <c r="AT459" s="7" t="s">
        <v>534</v>
      </c>
      <c r="AU459" s="8">
        <v>0.13691775299333869</v>
      </c>
      <c r="AV459" s="8">
        <v>3.3864491568972574E-2</v>
      </c>
      <c r="AW459" s="8">
        <v>0.18333296172678387</v>
      </c>
      <c r="AX459" s="8">
        <v>0.29258340620219359</v>
      </c>
      <c r="AY459" s="8">
        <v>6.1538279840601617E-2</v>
      </c>
      <c r="AZ459" s="8">
        <v>0.22214577045044032</v>
      </c>
      <c r="BA459" s="8">
        <v>0.16893285040514511</v>
      </c>
      <c r="BB459" s="8">
        <v>3.8448997834874189E-2</v>
      </c>
      <c r="BC459" s="8">
        <v>0.15941693289785644</v>
      </c>
      <c r="BD459" s="8">
        <v>0.13092894626982252</v>
      </c>
      <c r="BE459" s="8">
        <v>3.18185244661758E-2</v>
      </c>
      <c r="BF459" s="8">
        <v>0.1953891682195322</v>
      </c>
      <c r="BG459" s="8">
        <v>0.47015506544775848</v>
      </c>
      <c r="BH459" s="8">
        <v>3.1123147623217749E-6</v>
      </c>
      <c r="BI459" s="8">
        <v>0.2579722183358229</v>
      </c>
      <c r="BJ459" s="8">
        <v>1.3541152062888704</v>
      </c>
      <c r="BK459" s="8">
        <v>1.3827206823</v>
      </c>
      <c r="BL459" s="8">
        <v>1.1732503940412904</v>
      </c>
    </row>
    <row r="460" spans="1:64" x14ac:dyDescent="0.25">
      <c r="A460" s="7">
        <v>423830</v>
      </c>
      <c r="B460" s="7" t="s">
        <v>535</v>
      </c>
      <c r="C460" s="8">
        <f t="shared" si="126"/>
        <v>0.111096834275</v>
      </c>
      <c r="D460" s="8">
        <f t="shared" si="127"/>
        <v>1.6639100767400002E-2</v>
      </c>
      <c r="E460" s="8">
        <f t="shared" si="128"/>
        <v>9.3767253901499995E-2</v>
      </c>
      <c r="F460" s="8">
        <f t="shared" si="129"/>
        <v>0.174666162983</v>
      </c>
      <c r="G460" s="8">
        <f t="shared" si="130"/>
        <v>2.3751718421799999E-2</v>
      </c>
      <c r="H460" s="8">
        <f t="shared" si="131"/>
        <v>6.2342856441299999E-2</v>
      </c>
      <c r="I460" s="8">
        <f t="shared" si="132"/>
        <v>0.129804846226</v>
      </c>
      <c r="J460" s="8">
        <f t="shared" si="133"/>
        <v>1.7628457959300001E-2</v>
      </c>
      <c r="K460" s="8">
        <f t="shared" si="134"/>
        <v>4.9856689919199997E-2</v>
      </c>
      <c r="L460" s="8">
        <f t="shared" si="135"/>
        <v>0.10111764916300001</v>
      </c>
      <c r="M460" s="8">
        <f t="shared" si="136"/>
        <v>1.4977875512199999E-2</v>
      </c>
      <c r="N460" s="8">
        <f t="shared" si="137"/>
        <v>0.114573629759</v>
      </c>
      <c r="O460" s="8">
        <f t="shared" si="138"/>
        <v>0.58293484022200004</v>
      </c>
      <c r="P460" s="8">
        <f t="shared" si="139"/>
        <v>5.7079943687899998E-6</v>
      </c>
      <c r="Q460" s="8">
        <f t="shared" si="140"/>
        <v>0.317870429801</v>
      </c>
      <c r="R460" s="8">
        <f t="shared" si="141"/>
        <v>1.2215031889400001</v>
      </c>
      <c r="S460" s="8">
        <f t="shared" si="142"/>
        <v>1.2607607378500001</v>
      </c>
      <c r="T460" s="8">
        <f t="shared" si="143"/>
        <v>1.1972899940999999</v>
      </c>
      <c r="W460" s="7">
        <v>423830</v>
      </c>
      <c r="X460" s="7" t="s">
        <v>535</v>
      </c>
      <c r="Y460" s="364">
        <v>0.111096834275</v>
      </c>
      <c r="Z460" s="364">
        <v>1.6639100767400002E-2</v>
      </c>
      <c r="AA460" s="364">
        <v>9.3767253901499995E-2</v>
      </c>
      <c r="AB460" s="364">
        <v>0.174666162983</v>
      </c>
      <c r="AC460" s="364">
        <v>2.3751718421799999E-2</v>
      </c>
      <c r="AD460" s="364">
        <v>6.2342856441299999E-2</v>
      </c>
      <c r="AE460" s="364">
        <v>0.129804846226</v>
      </c>
      <c r="AF460" s="364">
        <v>1.7628457959300001E-2</v>
      </c>
      <c r="AG460" s="364">
        <v>4.9856689919199997E-2</v>
      </c>
      <c r="AH460" s="364">
        <v>0.10111764916300001</v>
      </c>
      <c r="AI460" s="364">
        <v>1.4977875512199999E-2</v>
      </c>
      <c r="AJ460" s="364">
        <v>0.114573629759</v>
      </c>
      <c r="AK460" s="364">
        <v>0.58293484022200004</v>
      </c>
      <c r="AL460" s="364">
        <v>5.7079943687899998E-6</v>
      </c>
      <c r="AM460" s="364">
        <v>0.317870429801</v>
      </c>
      <c r="AN460" s="364">
        <v>1.2215031889400001</v>
      </c>
      <c r="AO460" s="364">
        <v>1.2607607378500001</v>
      </c>
      <c r="AP460" s="364">
        <v>1.1972899940999999</v>
      </c>
      <c r="AS460" s="7">
        <v>423830</v>
      </c>
      <c r="AT460" s="7" t="s">
        <v>535</v>
      </c>
      <c r="AU460" s="8">
        <v>0.15851482515250004</v>
      </c>
      <c r="AV460" s="8">
        <v>3.8861216679096769E-2</v>
      </c>
      <c r="AW460" s="8">
        <v>0.21297362736836298</v>
      </c>
      <c r="AX460" s="8">
        <v>0.37174833222056464</v>
      </c>
      <c r="AY460" s="8">
        <v>7.8789466570137079E-2</v>
      </c>
      <c r="AZ460" s="8">
        <v>0.27752593632636779</v>
      </c>
      <c r="BA460" s="8">
        <v>0.19725941181748385</v>
      </c>
      <c r="BB460" s="8">
        <v>4.4431558400704861E-2</v>
      </c>
      <c r="BC460" s="8">
        <v>0.18377323209050325</v>
      </c>
      <c r="BD460" s="8">
        <v>0.15139882314974198</v>
      </c>
      <c r="BE460" s="8">
        <v>3.6399424531549991E-2</v>
      </c>
      <c r="BF460" s="8">
        <v>0.22799033085114509</v>
      </c>
      <c r="BG460" s="8">
        <v>0.54532445503564464</v>
      </c>
      <c r="BH460" s="8">
        <v>3.341330387275322E-6</v>
      </c>
      <c r="BI460" s="8">
        <v>0.29736409095249994</v>
      </c>
      <c r="BJ460" s="8">
        <v>1.4103512821030644</v>
      </c>
      <c r="BK460" s="8">
        <v>1.6635459931824195</v>
      </c>
      <c r="BL460" s="8">
        <v>1.360948073276774</v>
      </c>
    </row>
    <row r="461" spans="1:64" x14ac:dyDescent="0.25">
      <c r="A461" s="7">
        <v>423840</v>
      </c>
      <c r="B461" s="7" t="s">
        <v>536</v>
      </c>
      <c r="C461" s="8">
        <f t="shared" si="126"/>
        <v>0.111035465899</v>
      </c>
      <c r="D461" s="8">
        <f t="shared" si="127"/>
        <v>1.6620151368100002E-2</v>
      </c>
      <c r="E461" s="8">
        <f t="shared" si="128"/>
        <v>9.2295736147600005E-2</v>
      </c>
      <c r="F461" s="8">
        <f t="shared" si="129"/>
        <v>2.3687683045300001E-2</v>
      </c>
      <c r="G461" s="8">
        <f t="shared" si="130"/>
        <v>3.2204331312299999E-3</v>
      </c>
      <c r="H461" s="8">
        <f t="shared" si="131"/>
        <v>8.1445818624899993E-3</v>
      </c>
      <c r="I461" s="8">
        <f t="shared" si="132"/>
        <v>0.129111945141</v>
      </c>
      <c r="J461" s="8">
        <f t="shared" si="133"/>
        <v>1.7521052479100001E-2</v>
      </c>
      <c r="K461" s="8">
        <f t="shared" si="134"/>
        <v>4.7906066686899999E-2</v>
      </c>
      <c r="L461" s="8">
        <f t="shared" si="135"/>
        <v>0.10108431333700001</v>
      </c>
      <c r="M461" s="8">
        <f t="shared" si="136"/>
        <v>1.49620225477E-2</v>
      </c>
      <c r="N461" s="8">
        <f t="shared" si="137"/>
        <v>0.11327040783300001</v>
      </c>
      <c r="O461" s="8">
        <f t="shared" si="138"/>
        <v>0.58296692510299997</v>
      </c>
      <c r="P461" s="8">
        <f t="shared" si="139"/>
        <v>4.2052825294799998E-5</v>
      </c>
      <c r="Q461" s="8">
        <f t="shared" si="140"/>
        <v>0.31947952180299999</v>
      </c>
      <c r="R461" s="8">
        <f t="shared" si="141"/>
        <v>1.2199513534099999</v>
      </c>
      <c r="S461" s="8">
        <f t="shared" si="142"/>
        <v>1.0350526980400001</v>
      </c>
      <c r="T461" s="8">
        <f t="shared" si="143"/>
        <v>1.19453906431</v>
      </c>
      <c r="W461" s="7">
        <v>423840</v>
      </c>
      <c r="X461" s="7" t="s">
        <v>536</v>
      </c>
      <c r="Y461" s="364">
        <v>0.111035465899</v>
      </c>
      <c r="Z461" s="364">
        <v>1.6620151368100002E-2</v>
      </c>
      <c r="AA461" s="364">
        <v>9.2295736147600005E-2</v>
      </c>
      <c r="AB461" s="364">
        <v>2.3687683045300001E-2</v>
      </c>
      <c r="AC461" s="364">
        <v>3.2204331312299999E-3</v>
      </c>
      <c r="AD461" s="364">
        <v>8.1445818624899993E-3</v>
      </c>
      <c r="AE461" s="364">
        <v>0.129111945141</v>
      </c>
      <c r="AF461" s="364">
        <v>1.7521052479100001E-2</v>
      </c>
      <c r="AG461" s="364">
        <v>4.7906066686899999E-2</v>
      </c>
      <c r="AH461" s="364">
        <v>0.10108431333700001</v>
      </c>
      <c r="AI461" s="364">
        <v>1.49620225477E-2</v>
      </c>
      <c r="AJ461" s="364">
        <v>0.11327040783300001</v>
      </c>
      <c r="AK461" s="364">
        <v>0.58296692510299997</v>
      </c>
      <c r="AL461" s="364">
        <v>4.2052825294799998E-5</v>
      </c>
      <c r="AM461" s="364">
        <v>0.31947952180299999</v>
      </c>
      <c r="AN461" s="364">
        <v>1.2199513534099999</v>
      </c>
      <c r="AO461" s="364">
        <v>1.0350526980400001</v>
      </c>
      <c r="AP461" s="364">
        <v>1.19453906431</v>
      </c>
      <c r="AS461" s="7">
        <v>423840</v>
      </c>
      <c r="AT461" s="7" t="s">
        <v>536</v>
      </c>
      <c r="AU461" s="8">
        <v>0.14079334501767743</v>
      </c>
      <c r="AV461" s="8">
        <v>3.5243229970735479E-2</v>
      </c>
      <c r="AW461" s="8">
        <v>0.18699678339325163</v>
      </c>
      <c r="AX461" s="8">
        <v>0.30661603786576136</v>
      </c>
      <c r="AY461" s="8">
        <v>6.5766259125426121E-2</v>
      </c>
      <c r="AZ461" s="8">
        <v>0.23556326279506107</v>
      </c>
      <c r="BA461" s="8">
        <v>0.1752782097263387</v>
      </c>
      <c r="BB461" s="8">
        <v>4.022269437835322E-2</v>
      </c>
      <c r="BC461" s="8">
        <v>0.16227982630280327</v>
      </c>
      <c r="BD461" s="8">
        <v>0.13500182941543551</v>
      </c>
      <c r="BE461" s="8">
        <v>3.3116427590837091E-2</v>
      </c>
      <c r="BF461" s="8">
        <v>0.19964877372729029</v>
      </c>
      <c r="BG461" s="8">
        <v>0.47013621741679062</v>
      </c>
      <c r="BH461" s="8">
        <v>4.4437049333754528E-6</v>
      </c>
      <c r="BI461" s="8">
        <v>0.25764576652808074</v>
      </c>
      <c r="BJ461" s="8">
        <v>1.3630349712846779</v>
      </c>
      <c r="BK461" s="8">
        <v>1.414397172689839</v>
      </c>
      <c r="BL461" s="8">
        <v>1.1842291175041937</v>
      </c>
    </row>
    <row r="462" spans="1:64" x14ac:dyDescent="0.25">
      <c r="A462" s="7">
        <v>423850</v>
      </c>
      <c r="B462" s="7" t="s">
        <v>537</v>
      </c>
      <c r="C462" s="8">
        <f t="shared" si="126"/>
        <v>0.111290273594</v>
      </c>
      <c r="D462" s="8">
        <f t="shared" si="127"/>
        <v>1.6654562970100002E-2</v>
      </c>
      <c r="E462" s="8">
        <f t="shared" si="128"/>
        <v>9.2179063022000005E-2</v>
      </c>
      <c r="F462" s="8">
        <f t="shared" si="129"/>
        <v>2.3764499824100001E-2</v>
      </c>
      <c r="G462" s="8">
        <f t="shared" si="130"/>
        <v>3.2354095110799998E-3</v>
      </c>
      <c r="H462" s="8">
        <f t="shared" si="131"/>
        <v>8.1673399747099994E-3</v>
      </c>
      <c r="I462" s="8">
        <f t="shared" si="132"/>
        <v>0.12880679679599999</v>
      </c>
      <c r="J462" s="8">
        <f t="shared" si="133"/>
        <v>1.74922881047E-2</v>
      </c>
      <c r="K462" s="8">
        <f t="shared" si="134"/>
        <v>4.7677404321600003E-2</v>
      </c>
      <c r="L462" s="8">
        <f t="shared" si="135"/>
        <v>0.10131772552399999</v>
      </c>
      <c r="M462" s="8">
        <f t="shared" si="136"/>
        <v>1.4996182177599999E-2</v>
      </c>
      <c r="N462" s="8">
        <f t="shared" si="137"/>
        <v>0.113150922504</v>
      </c>
      <c r="O462" s="8">
        <f t="shared" si="138"/>
        <v>0.58288167265299995</v>
      </c>
      <c r="P462" s="8">
        <f t="shared" si="139"/>
        <v>4.1950455146000001E-5</v>
      </c>
      <c r="Q462" s="8">
        <f t="shared" si="140"/>
        <v>0.32069868418500003</v>
      </c>
      <c r="R462" s="8">
        <f t="shared" si="141"/>
        <v>1.2201238995899999</v>
      </c>
      <c r="S462" s="8">
        <f t="shared" si="142"/>
        <v>1.0351672493099999</v>
      </c>
      <c r="T462" s="8">
        <f t="shared" si="143"/>
        <v>1.19397648922</v>
      </c>
      <c r="W462" s="7">
        <v>423850</v>
      </c>
      <c r="X462" s="7" t="s">
        <v>537</v>
      </c>
      <c r="Y462" s="364">
        <v>0.111290273594</v>
      </c>
      <c r="Z462" s="364">
        <v>1.6654562970100002E-2</v>
      </c>
      <c r="AA462" s="364">
        <v>9.2179063022000005E-2</v>
      </c>
      <c r="AB462" s="364">
        <v>2.3764499824100001E-2</v>
      </c>
      <c r="AC462" s="364">
        <v>3.2354095110799998E-3</v>
      </c>
      <c r="AD462" s="364">
        <v>8.1673399747099994E-3</v>
      </c>
      <c r="AE462" s="364">
        <v>0.12880679679599999</v>
      </c>
      <c r="AF462" s="364">
        <v>1.74922881047E-2</v>
      </c>
      <c r="AG462" s="364">
        <v>4.7677404321600003E-2</v>
      </c>
      <c r="AH462" s="364">
        <v>0.10131772552399999</v>
      </c>
      <c r="AI462" s="364">
        <v>1.4996182177599999E-2</v>
      </c>
      <c r="AJ462" s="364">
        <v>0.113150922504</v>
      </c>
      <c r="AK462" s="364">
        <v>0.58288167265299995</v>
      </c>
      <c r="AL462" s="364">
        <v>4.1950455146000001E-5</v>
      </c>
      <c r="AM462" s="364">
        <v>0.32069868418500003</v>
      </c>
      <c r="AN462" s="364">
        <v>1.2201238995899999</v>
      </c>
      <c r="AO462" s="364">
        <v>1.0351672493099999</v>
      </c>
      <c r="AP462" s="364">
        <v>1.19397648922</v>
      </c>
      <c r="AS462" s="7">
        <v>423850</v>
      </c>
      <c r="AT462" s="7" t="s">
        <v>537</v>
      </c>
      <c r="AU462" s="8">
        <v>0.13599634242822578</v>
      </c>
      <c r="AV462" s="8">
        <v>3.3995182117459673E-2</v>
      </c>
      <c r="AW462" s="8">
        <v>0.18349482136732262</v>
      </c>
      <c r="AX462" s="8">
        <v>0.28163023925414676</v>
      </c>
      <c r="AY462" s="8">
        <v>5.959609964172418E-2</v>
      </c>
      <c r="AZ462" s="8">
        <v>0.21747860654838236</v>
      </c>
      <c r="BA462" s="8">
        <v>0.16931410641485486</v>
      </c>
      <c r="BB462" s="8">
        <v>3.8753247311177408E-2</v>
      </c>
      <c r="BC462" s="8">
        <v>0.15884657470953872</v>
      </c>
      <c r="BD462" s="8">
        <v>0.13075239240919354</v>
      </c>
      <c r="BE462" s="8">
        <v>3.1991858523504842E-2</v>
      </c>
      <c r="BF462" s="8">
        <v>0.19636063503967741</v>
      </c>
      <c r="BG462" s="8">
        <v>0.45126411724814486</v>
      </c>
      <c r="BH462" s="8">
        <v>4.3716455926044503E-6</v>
      </c>
      <c r="BI462" s="8">
        <v>0.24828291594072599</v>
      </c>
      <c r="BJ462" s="8">
        <v>1.3534879588159678</v>
      </c>
      <c r="BK462" s="8">
        <v>1.3329001067351611</v>
      </c>
      <c r="BL462" s="8">
        <v>1.1411074768225806</v>
      </c>
    </row>
    <row r="463" spans="1:64" x14ac:dyDescent="0.25">
      <c r="A463" s="7">
        <v>423860</v>
      </c>
      <c r="B463" s="7" t="s">
        <v>538</v>
      </c>
      <c r="C463" s="8">
        <f t="shared" si="126"/>
        <v>0.10126864761445159</v>
      </c>
      <c r="D463" s="8">
        <f t="shared" si="127"/>
        <v>2.7250017423001618E-2</v>
      </c>
      <c r="E463" s="8">
        <f t="shared" si="128"/>
        <v>0.13748820395074191</v>
      </c>
      <c r="F463" s="8">
        <f t="shared" si="129"/>
        <v>0.28473797501429682</v>
      </c>
      <c r="G463" s="8">
        <f t="shared" si="130"/>
        <v>6.4401502569916447E-2</v>
      </c>
      <c r="H463" s="8">
        <f t="shared" si="131"/>
        <v>0.21897721224247252</v>
      </c>
      <c r="I463" s="8">
        <f t="shared" si="132"/>
        <v>0.1264002822953387</v>
      </c>
      <c r="J463" s="8">
        <f t="shared" si="133"/>
        <v>3.1137149052395157E-2</v>
      </c>
      <c r="K463" s="8">
        <f t="shared" si="134"/>
        <v>0.12207764271266934</v>
      </c>
      <c r="L463" s="8">
        <f t="shared" si="135"/>
        <v>9.7985069644080644E-2</v>
      </c>
      <c r="M463" s="8">
        <f t="shared" si="136"/>
        <v>2.5807259675762913E-2</v>
      </c>
      <c r="N463" s="8">
        <f t="shared" si="137"/>
        <v>0.14595658063596773</v>
      </c>
      <c r="O463" s="8">
        <f t="shared" si="138"/>
        <v>0.31030553914529041</v>
      </c>
      <c r="P463" s="8">
        <f t="shared" si="139"/>
        <v>2.3113416665109683E-6</v>
      </c>
      <c r="Q463" s="8">
        <f t="shared" si="140"/>
        <v>0.17107434169909677</v>
      </c>
      <c r="R463" s="8">
        <f t="shared" si="141"/>
        <v>1</v>
      </c>
      <c r="S463" s="8">
        <f t="shared" si="142"/>
        <v>1.1003747543432258</v>
      </c>
      <c r="T463" s="8">
        <f t="shared" si="143"/>
        <v>0.81187313857629018</v>
      </c>
      <c r="W463" s="7">
        <v>423860</v>
      </c>
      <c r="X463" s="7" t="s">
        <v>538</v>
      </c>
      <c r="Y463" s="364">
        <v>0</v>
      </c>
      <c r="Z463" s="364">
        <v>0</v>
      </c>
      <c r="AA463" s="364">
        <v>0</v>
      </c>
      <c r="AB463" s="364">
        <v>0</v>
      </c>
      <c r="AC463" s="364">
        <v>0</v>
      </c>
      <c r="AD463" s="364">
        <v>0</v>
      </c>
      <c r="AE463" s="364">
        <v>0</v>
      </c>
      <c r="AF463" s="364">
        <v>0</v>
      </c>
      <c r="AG463" s="364">
        <v>0</v>
      </c>
      <c r="AH463" s="364">
        <v>0</v>
      </c>
      <c r="AI463" s="364">
        <v>0</v>
      </c>
      <c r="AJ463" s="364">
        <v>0</v>
      </c>
      <c r="AK463" s="364">
        <v>0</v>
      </c>
      <c r="AL463" s="364">
        <v>0</v>
      </c>
      <c r="AM463" s="364">
        <v>0</v>
      </c>
      <c r="AN463" s="364">
        <v>1</v>
      </c>
      <c r="AO463" s="364">
        <v>0</v>
      </c>
      <c r="AP463" s="364">
        <v>0</v>
      </c>
      <c r="AS463" s="7">
        <v>423860</v>
      </c>
      <c r="AT463" s="7" t="s">
        <v>538</v>
      </c>
      <c r="AU463" s="8">
        <v>0.10126864761445159</v>
      </c>
      <c r="AV463" s="8">
        <v>2.7250017423001618E-2</v>
      </c>
      <c r="AW463" s="8">
        <v>0.13748820395074191</v>
      </c>
      <c r="AX463" s="8">
        <v>0.28473797501429682</v>
      </c>
      <c r="AY463" s="8">
        <v>6.4401502569916447E-2</v>
      </c>
      <c r="AZ463" s="8">
        <v>0.21897721224247252</v>
      </c>
      <c r="BA463" s="8">
        <v>0.1264002822953387</v>
      </c>
      <c r="BB463" s="8">
        <v>3.1137149052395157E-2</v>
      </c>
      <c r="BC463" s="8">
        <v>0.12207764271266934</v>
      </c>
      <c r="BD463" s="8">
        <v>9.7985069644080644E-2</v>
      </c>
      <c r="BE463" s="8">
        <v>2.5807259675762913E-2</v>
      </c>
      <c r="BF463" s="8">
        <v>0.14595658063596773</v>
      </c>
      <c r="BG463" s="8">
        <v>0.31030553914529041</v>
      </c>
      <c r="BH463" s="8">
        <v>2.3113416665109683E-6</v>
      </c>
      <c r="BI463" s="8">
        <v>0.17107434169909677</v>
      </c>
      <c r="BJ463" s="8">
        <v>1.2660068689883872</v>
      </c>
      <c r="BK463" s="8">
        <v>1.1003747543432258</v>
      </c>
      <c r="BL463" s="8">
        <v>0.81187313857629018</v>
      </c>
    </row>
    <row r="464" spans="1:64" x14ac:dyDescent="0.25">
      <c r="A464" s="7">
        <v>423910</v>
      </c>
      <c r="B464" s="7" t="s">
        <v>539</v>
      </c>
      <c r="C464" s="8">
        <f t="shared" si="126"/>
        <v>0.1464760927442742</v>
      </c>
      <c r="D464" s="8">
        <f t="shared" si="127"/>
        <v>3.7149394743270975E-2</v>
      </c>
      <c r="E464" s="8">
        <f t="shared" si="128"/>
        <v>0.18920035502351612</v>
      </c>
      <c r="F464" s="8">
        <f t="shared" si="129"/>
        <v>0.24335456750366347</v>
      </c>
      <c r="G464" s="8">
        <f t="shared" si="130"/>
        <v>5.4527801877920619E-2</v>
      </c>
      <c r="H464" s="8">
        <f t="shared" si="131"/>
        <v>0.17988746205724745</v>
      </c>
      <c r="I464" s="8">
        <f t="shared" si="132"/>
        <v>0.20388169758246774</v>
      </c>
      <c r="J464" s="8">
        <f t="shared" si="133"/>
        <v>4.781967329979514E-2</v>
      </c>
      <c r="K464" s="8">
        <f t="shared" si="134"/>
        <v>0.18707644023852577</v>
      </c>
      <c r="L464" s="8">
        <f t="shared" si="135"/>
        <v>0.1463068594934355</v>
      </c>
      <c r="M464" s="8">
        <f t="shared" si="136"/>
        <v>3.6657486166020971E-2</v>
      </c>
      <c r="N464" s="8">
        <f t="shared" si="137"/>
        <v>0.21017004776177417</v>
      </c>
      <c r="O464" s="8">
        <f t="shared" si="138"/>
        <v>0.43889141443262913</v>
      </c>
      <c r="P464" s="8">
        <f t="shared" si="139"/>
        <v>7.9524356731111295E-6</v>
      </c>
      <c r="Q464" s="8">
        <f t="shared" si="140"/>
        <v>0.22358125019196792</v>
      </c>
      <c r="R464" s="8">
        <f t="shared" si="141"/>
        <v>1</v>
      </c>
      <c r="S464" s="8">
        <f t="shared" si="142"/>
        <v>1.2680940249874195</v>
      </c>
      <c r="T464" s="8">
        <f t="shared" si="143"/>
        <v>1.2290971659591936</v>
      </c>
      <c r="W464" s="7">
        <v>423910</v>
      </c>
      <c r="X464" s="7" t="s">
        <v>539</v>
      </c>
      <c r="Y464" s="364">
        <v>0</v>
      </c>
      <c r="Z464" s="364">
        <v>0</v>
      </c>
      <c r="AA464" s="364">
        <v>0</v>
      </c>
      <c r="AB464" s="364">
        <v>0</v>
      </c>
      <c r="AC464" s="364">
        <v>0</v>
      </c>
      <c r="AD464" s="364">
        <v>0</v>
      </c>
      <c r="AE464" s="364">
        <v>0</v>
      </c>
      <c r="AF464" s="364">
        <v>0</v>
      </c>
      <c r="AG464" s="364">
        <v>0</v>
      </c>
      <c r="AH464" s="364">
        <v>0</v>
      </c>
      <c r="AI464" s="364">
        <v>0</v>
      </c>
      <c r="AJ464" s="364">
        <v>0</v>
      </c>
      <c r="AK464" s="364">
        <v>0</v>
      </c>
      <c r="AL464" s="364">
        <v>0</v>
      </c>
      <c r="AM464" s="364">
        <v>0</v>
      </c>
      <c r="AN464" s="364">
        <v>1</v>
      </c>
      <c r="AO464" s="364">
        <v>0</v>
      </c>
      <c r="AP464" s="364">
        <v>0</v>
      </c>
      <c r="AS464" s="7">
        <v>423910</v>
      </c>
      <c r="AT464" s="7" t="s">
        <v>539</v>
      </c>
      <c r="AU464" s="8">
        <v>0.1464760927442742</v>
      </c>
      <c r="AV464" s="8">
        <v>3.7149394743270975E-2</v>
      </c>
      <c r="AW464" s="8">
        <v>0.18920035502351612</v>
      </c>
      <c r="AX464" s="8">
        <v>0.24335456750366347</v>
      </c>
      <c r="AY464" s="8">
        <v>5.4527801877920619E-2</v>
      </c>
      <c r="AZ464" s="8">
        <v>0.17988746205724745</v>
      </c>
      <c r="BA464" s="8">
        <v>0.20388169758246774</v>
      </c>
      <c r="BB464" s="8">
        <v>4.781967329979514E-2</v>
      </c>
      <c r="BC464" s="8">
        <v>0.18707644023852577</v>
      </c>
      <c r="BD464" s="8">
        <v>0.1463068594934355</v>
      </c>
      <c r="BE464" s="8">
        <v>3.6657486166020971E-2</v>
      </c>
      <c r="BF464" s="8">
        <v>0.21017004776177417</v>
      </c>
      <c r="BG464" s="8">
        <v>0.43889141443262913</v>
      </c>
      <c r="BH464" s="8">
        <v>7.9524356731111295E-6</v>
      </c>
      <c r="BI464" s="8">
        <v>0.22358125019196792</v>
      </c>
      <c r="BJ464" s="8">
        <v>1.3728242296080646</v>
      </c>
      <c r="BK464" s="8">
        <v>1.2680940249874195</v>
      </c>
      <c r="BL464" s="8">
        <v>1.2290971659591936</v>
      </c>
    </row>
    <row r="465" spans="1:64" x14ac:dyDescent="0.25">
      <c r="A465" s="7">
        <v>423920</v>
      </c>
      <c r="B465" s="7" t="s">
        <v>540</v>
      </c>
      <c r="C465" s="8">
        <f t="shared" si="126"/>
        <v>0.11062778149609678</v>
      </c>
      <c r="D465" s="8">
        <f t="shared" si="127"/>
        <v>3.0221788927993553E-2</v>
      </c>
      <c r="E465" s="8">
        <f t="shared" si="128"/>
        <v>0.14373220741929035</v>
      </c>
      <c r="F465" s="8">
        <f t="shared" si="129"/>
        <v>0.13341855839576935</v>
      </c>
      <c r="G465" s="8">
        <f t="shared" si="130"/>
        <v>3.3591879262186937E-2</v>
      </c>
      <c r="H465" s="8">
        <f t="shared" si="131"/>
        <v>0.10789986300955581</v>
      </c>
      <c r="I465" s="8">
        <f t="shared" si="132"/>
        <v>0.15475339120098386</v>
      </c>
      <c r="J465" s="8">
        <f t="shared" si="133"/>
        <v>3.8637078159209678E-2</v>
      </c>
      <c r="K465" s="8">
        <f t="shared" si="134"/>
        <v>0.14217358417135481</v>
      </c>
      <c r="L465" s="8">
        <f t="shared" si="135"/>
        <v>0.1118871500469355</v>
      </c>
      <c r="M465" s="8">
        <f t="shared" si="136"/>
        <v>3.0014468847437106E-2</v>
      </c>
      <c r="N465" s="8">
        <f t="shared" si="137"/>
        <v>0.15925235810593552</v>
      </c>
      <c r="O465" s="8">
        <f t="shared" si="138"/>
        <v>0.29561345095948388</v>
      </c>
      <c r="P465" s="8">
        <f t="shared" si="139"/>
        <v>7.8927744285874199E-6</v>
      </c>
      <c r="Q465" s="8">
        <f t="shared" si="140"/>
        <v>0.15336435695638712</v>
      </c>
      <c r="R465" s="8">
        <f t="shared" si="141"/>
        <v>1</v>
      </c>
      <c r="S465" s="8">
        <f t="shared" si="142"/>
        <v>0.80716836518403223</v>
      </c>
      <c r="T465" s="8">
        <f t="shared" si="143"/>
        <v>0.86782050514419384</v>
      </c>
      <c r="W465" s="7">
        <v>423920</v>
      </c>
      <c r="X465" s="7" t="s">
        <v>540</v>
      </c>
      <c r="Y465" s="364">
        <v>0</v>
      </c>
      <c r="Z465" s="364">
        <v>0</v>
      </c>
      <c r="AA465" s="364">
        <v>0</v>
      </c>
      <c r="AB465" s="364">
        <v>0</v>
      </c>
      <c r="AC465" s="364">
        <v>0</v>
      </c>
      <c r="AD465" s="364">
        <v>0</v>
      </c>
      <c r="AE465" s="364">
        <v>0</v>
      </c>
      <c r="AF465" s="364">
        <v>0</v>
      </c>
      <c r="AG465" s="364">
        <v>0</v>
      </c>
      <c r="AH465" s="364">
        <v>0</v>
      </c>
      <c r="AI465" s="364">
        <v>0</v>
      </c>
      <c r="AJ465" s="364">
        <v>0</v>
      </c>
      <c r="AK465" s="364">
        <v>0</v>
      </c>
      <c r="AL465" s="364">
        <v>0</v>
      </c>
      <c r="AM465" s="364">
        <v>0</v>
      </c>
      <c r="AN465" s="364">
        <v>1</v>
      </c>
      <c r="AO465" s="364">
        <v>0</v>
      </c>
      <c r="AP465" s="364">
        <v>0</v>
      </c>
      <c r="AS465" s="7">
        <v>423920</v>
      </c>
      <c r="AT465" s="7" t="s">
        <v>540</v>
      </c>
      <c r="AU465" s="8">
        <v>0.11062778149609678</v>
      </c>
      <c r="AV465" s="8">
        <v>3.0221788927993553E-2</v>
      </c>
      <c r="AW465" s="8">
        <v>0.14373220741929035</v>
      </c>
      <c r="AX465" s="8">
        <v>0.13341855839576935</v>
      </c>
      <c r="AY465" s="8">
        <v>3.3591879262186937E-2</v>
      </c>
      <c r="AZ465" s="8">
        <v>0.10789986300955581</v>
      </c>
      <c r="BA465" s="8">
        <v>0.15475339120098386</v>
      </c>
      <c r="BB465" s="8">
        <v>3.8637078159209678E-2</v>
      </c>
      <c r="BC465" s="8">
        <v>0.14217358417135481</v>
      </c>
      <c r="BD465" s="8">
        <v>0.1118871500469355</v>
      </c>
      <c r="BE465" s="8">
        <v>3.0014468847437106E-2</v>
      </c>
      <c r="BF465" s="8">
        <v>0.15925235810593552</v>
      </c>
      <c r="BG465" s="8">
        <v>0.29561345095948388</v>
      </c>
      <c r="BH465" s="8">
        <v>7.8927744285874199E-6</v>
      </c>
      <c r="BI465" s="8">
        <v>0.15336435695638712</v>
      </c>
      <c r="BJ465" s="8">
        <v>1.2845817778437099</v>
      </c>
      <c r="BK465" s="8">
        <v>0.80716836518403223</v>
      </c>
      <c r="BL465" s="8">
        <v>0.86782050514419384</v>
      </c>
    </row>
    <row r="466" spans="1:64" x14ac:dyDescent="0.25">
      <c r="A466" s="7">
        <v>423930</v>
      </c>
      <c r="B466" s="7" t="s">
        <v>541</v>
      </c>
      <c r="C466" s="8">
        <f t="shared" si="126"/>
        <v>0.12121410356499999</v>
      </c>
      <c r="D466" s="8">
        <f t="shared" si="127"/>
        <v>1.8666496882400001E-2</v>
      </c>
      <c r="E466" s="8">
        <f t="shared" si="128"/>
        <v>9.1639401541599996E-2</v>
      </c>
      <c r="F466" s="8">
        <f t="shared" si="129"/>
        <v>0.27140686446899998</v>
      </c>
      <c r="G466" s="8">
        <f t="shared" si="130"/>
        <v>3.8079067272900002E-2</v>
      </c>
      <c r="H466" s="8">
        <f t="shared" si="131"/>
        <v>8.7383289391600005E-2</v>
      </c>
      <c r="I466" s="8">
        <f t="shared" si="132"/>
        <v>0.15824849157699999</v>
      </c>
      <c r="J466" s="8">
        <f t="shared" si="133"/>
        <v>2.19142250124E-2</v>
      </c>
      <c r="K466" s="8">
        <f t="shared" si="134"/>
        <v>5.5108625507599998E-2</v>
      </c>
      <c r="L466" s="8">
        <f t="shared" si="135"/>
        <v>0.114756006874</v>
      </c>
      <c r="M466" s="8">
        <f t="shared" si="136"/>
        <v>1.75528362091E-2</v>
      </c>
      <c r="N466" s="8">
        <f t="shared" si="137"/>
        <v>0.11695518509699999</v>
      </c>
      <c r="O466" s="8">
        <f t="shared" si="138"/>
        <v>0.55561423445000002</v>
      </c>
      <c r="P466" s="8">
        <f t="shared" si="139"/>
        <v>3.9123286059700002E-6</v>
      </c>
      <c r="Q466" s="8">
        <f t="shared" si="140"/>
        <v>0.28331607566900002</v>
      </c>
      <c r="R466" s="8">
        <f t="shared" si="141"/>
        <v>1.2315200019899999</v>
      </c>
      <c r="S466" s="8">
        <f t="shared" si="142"/>
        <v>1.39686922113</v>
      </c>
      <c r="T466" s="8">
        <f t="shared" si="143"/>
        <v>1.2352713420999999</v>
      </c>
      <c r="W466" s="7">
        <v>423930</v>
      </c>
      <c r="X466" s="7" t="s">
        <v>541</v>
      </c>
      <c r="Y466" s="364">
        <v>0.12121410356499999</v>
      </c>
      <c r="Z466" s="364">
        <v>1.8666496882400001E-2</v>
      </c>
      <c r="AA466" s="364">
        <v>9.1639401541599996E-2</v>
      </c>
      <c r="AB466" s="364">
        <v>0.27140686446899998</v>
      </c>
      <c r="AC466" s="364">
        <v>3.8079067272900002E-2</v>
      </c>
      <c r="AD466" s="364">
        <v>8.7383289391600005E-2</v>
      </c>
      <c r="AE466" s="364">
        <v>0.15824849157699999</v>
      </c>
      <c r="AF466" s="364">
        <v>2.19142250124E-2</v>
      </c>
      <c r="AG466" s="364">
        <v>5.5108625507599998E-2</v>
      </c>
      <c r="AH466" s="364">
        <v>0.114756006874</v>
      </c>
      <c r="AI466" s="364">
        <v>1.75528362091E-2</v>
      </c>
      <c r="AJ466" s="364">
        <v>0.11695518509699999</v>
      </c>
      <c r="AK466" s="364">
        <v>0.55561423445000002</v>
      </c>
      <c r="AL466" s="364">
        <v>3.9123286059700002E-6</v>
      </c>
      <c r="AM466" s="364">
        <v>0.28331607566900002</v>
      </c>
      <c r="AN466" s="364">
        <v>1.2315200019899999</v>
      </c>
      <c r="AO466" s="364">
        <v>1.39686922113</v>
      </c>
      <c r="AP466" s="364">
        <v>1.2352713420999999</v>
      </c>
      <c r="AS466" s="7">
        <v>423930</v>
      </c>
      <c r="AT466" s="7" t="s">
        <v>541</v>
      </c>
      <c r="AU466" s="8">
        <v>0.16454592068764523</v>
      </c>
      <c r="AV466" s="8">
        <v>4.0213550485780646E-2</v>
      </c>
      <c r="AW466" s="8">
        <v>0.20890424224149362</v>
      </c>
      <c r="AX466" s="8">
        <v>0.28133537878918058</v>
      </c>
      <c r="AY466" s="8">
        <v>5.9277558949200011E-2</v>
      </c>
      <c r="AZ466" s="8">
        <v>0.19687895707400965</v>
      </c>
      <c r="BA466" s="8">
        <v>0.22843290841524194</v>
      </c>
      <c r="BB466" s="8">
        <v>5.1490557678201598E-2</v>
      </c>
      <c r="BC466" s="8">
        <v>0.20466794243425485</v>
      </c>
      <c r="BD466" s="8">
        <v>0.16414639006580647</v>
      </c>
      <c r="BE466" s="8">
        <v>3.9617346214335485E-2</v>
      </c>
      <c r="BF466" s="8">
        <v>0.23206172756912902</v>
      </c>
      <c r="BG466" s="8">
        <v>0.51080594613387131</v>
      </c>
      <c r="BH466" s="8">
        <v>4.635286466339192E-6</v>
      </c>
      <c r="BI466" s="8">
        <v>0.2604672271955803</v>
      </c>
      <c r="BJ466" s="8">
        <v>1.4136637134150001</v>
      </c>
      <c r="BK466" s="8">
        <v>1.4568467335216129</v>
      </c>
      <c r="BL466" s="8">
        <v>1.4039462472372584</v>
      </c>
    </row>
    <row r="467" spans="1:64" x14ac:dyDescent="0.25">
      <c r="A467" s="7">
        <v>423940</v>
      </c>
      <c r="B467" s="7" t="s">
        <v>542</v>
      </c>
      <c r="C467" s="8">
        <f t="shared" si="126"/>
        <v>0.13927284568979029</v>
      </c>
      <c r="D467" s="8">
        <f t="shared" si="127"/>
        <v>3.6042674022356461E-2</v>
      </c>
      <c r="E467" s="8">
        <f t="shared" si="128"/>
        <v>0.17614767902090317</v>
      </c>
      <c r="F467" s="8">
        <f t="shared" si="129"/>
        <v>0.21193605257265907</v>
      </c>
      <c r="G467" s="8">
        <f t="shared" si="130"/>
        <v>4.99496930449587E-2</v>
      </c>
      <c r="H467" s="8">
        <f t="shared" si="131"/>
        <v>0.1614669003777634</v>
      </c>
      <c r="I467" s="8">
        <f t="shared" si="132"/>
        <v>0.18868296374208068</v>
      </c>
      <c r="J467" s="8">
        <f t="shared" si="133"/>
        <v>4.4989164279932256E-2</v>
      </c>
      <c r="K467" s="8">
        <f t="shared" si="134"/>
        <v>0.16937331737710165</v>
      </c>
      <c r="L467" s="8">
        <f t="shared" si="135"/>
        <v>0.13933804699733873</v>
      </c>
      <c r="M467" s="8">
        <f t="shared" si="136"/>
        <v>3.554763410760161E-2</v>
      </c>
      <c r="N467" s="8">
        <f t="shared" si="137"/>
        <v>0.1954622496485646</v>
      </c>
      <c r="O467" s="8">
        <f t="shared" si="138"/>
        <v>0.40326090385953195</v>
      </c>
      <c r="P467" s="8">
        <f t="shared" si="139"/>
        <v>1.0152719840842097E-5</v>
      </c>
      <c r="Q467" s="8">
        <f t="shared" si="140"/>
        <v>0.21222027703445148</v>
      </c>
      <c r="R467" s="8">
        <f t="shared" si="141"/>
        <v>1</v>
      </c>
      <c r="S467" s="8">
        <f t="shared" si="142"/>
        <v>1.1491590976085484</v>
      </c>
      <c r="T467" s="8">
        <f t="shared" si="143"/>
        <v>1.1288518970116128</v>
      </c>
      <c r="W467" s="7">
        <v>423940</v>
      </c>
      <c r="X467" s="7" t="s">
        <v>542</v>
      </c>
      <c r="Y467" s="364">
        <v>0</v>
      </c>
      <c r="Z467" s="364">
        <v>0</v>
      </c>
      <c r="AA467" s="364">
        <v>0</v>
      </c>
      <c r="AB467" s="364">
        <v>0</v>
      </c>
      <c r="AC467" s="364">
        <v>0</v>
      </c>
      <c r="AD467" s="364">
        <v>0</v>
      </c>
      <c r="AE467" s="364">
        <v>0</v>
      </c>
      <c r="AF467" s="364">
        <v>0</v>
      </c>
      <c r="AG467" s="364">
        <v>0</v>
      </c>
      <c r="AH467" s="364">
        <v>0</v>
      </c>
      <c r="AI467" s="364">
        <v>0</v>
      </c>
      <c r="AJ467" s="364">
        <v>0</v>
      </c>
      <c r="AK467" s="364">
        <v>0</v>
      </c>
      <c r="AL467" s="364">
        <v>0</v>
      </c>
      <c r="AM467" s="364">
        <v>0</v>
      </c>
      <c r="AN467" s="364">
        <v>1</v>
      </c>
      <c r="AO467" s="364">
        <v>0</v>
      </c>
      <c r="AP467" s="364">
        <v>0</v>
      </c>
      <c r="AS467" s="7">
        <v>423940</v>
      </c>
      <c r="AT467" s="7" t="s">
        <v>542</v>
      </c>
      <c r="AU467" s="8">
        <v>0.13927284568979029</v>
      </c>
      <c r="AV467" s="8">
        <v>3.6042674022356461E-2</v>
      </c>
      <c r="AW467" s="8">
        <v>0.17614767902090317</v>
      </c>
      <c r="AX467" s="8">
        <v>0.21193605257265907</v>
      </c>
      <c r="AY467" s="8">
        <v>4.99496930449587E-2</v>
      </c>
      <c r="AZ467" s="8">
        <v>0.1614669003777634</v>
      </c>
      <c r="BA467" s="8">
        <v>0.18868296374208068</v>
      </c>
      <c r="BB467" s="8">
        <v>4.4989164279932256E-2</v>
      </c>
      <c r="BC467" s="8">
        <v>0.16937331737710165</v>
      </c>
      <c r="BD467" s="8">
        <v>0.13933804699733873</v>
      </c>
      <c r="BE467" s="8">
        <v>3.554763410760161E-2</v>
      </c>
      <c r="BF467" s="8">
        <v>0.1954622496485646</v>
      </c>
      <c r="BG467" s="8">
        <v>0.40326090385953195</v>
      </c>
      <c r="BH467" s="8">
        <v>1.0152719840842097E-5</v>
      </c>
      <c r="BI467" s="8">
        <v>0.21222027703445148</v>
      </c>
      <c r="BJ467" s="8">
        <v>1.3514631987333872</v>
      </c>
      <c r="BK467" s="8">
        <v>1.1491590976085484</v>
      </c>
      <c r="BL467" s="8">
        <v>1.1288518970116128</v>
      </c>
    </row>
    <row r="468" spans="1:64" x14ac:dyDescent="0.25">
      <c r="A468" s="7">
        <v>423990</v>
      </c>
      <c r="B468" s="7" t="s">
        <v>543</v>
      </c>
      <c r="C468" s="8">
        <f t="shared" si="126"/>
        <v>0.121094189834</v>
      </c>
      <c r="D468" s="8">
        <f t="shared" si="127"/>
        <v>1.8630938938699999E-2</v>
      </c>
      <c r="E468" s="8">
        <f t="shared" si="128"/>
        <v>9.3641663883000006E-2</v>
      </c>
      <c r="F468" s="8">
        <f t="shared" si="129"/>
        <v>4.8644650368699999E-2</v>
      </c>
      <c r="G468" s="8">
        <f t="shared" si="130"/>
        <v>6.8199943050600001E-3</v>
      </c>
      <c r="H468" s="8">
        <f t="shared" si="131"/>
        <v>1.6501212813099998E-2</v>
      </c>
      <c r="I468" s="8">
        <f t="shared" si="132"/>
        <v>0.157161866313</v>
      </c>
      <c r="J468" s="8">
        <f t="shared" si="133"/>
        <v>2.1731528849400002E-2</v>
      </c>
      <c r="K468" s="8">
        <f t="shared" si="134"/>
        <v>5.7039067346599998E-2</v>
      </c>
      <c r="L468" s="8">
        <f t="shared" si="135"/>
        <v>0.114708908166</v>
      </c>
      <c r="M468" s="8">
        <f t="shared" si="136"/>
        <v>1.75309520418E-2</v>
      </c>
      <c r="N468" s="8">
        <f t="shared" si="137"/>
        <v>0.119145811952</v>
      </c>
      <c r="O468" s="8">
        <f t="shared" si="138"/>
        <v>0.55536265691999998</v>
      </c>
      <c r="P468" s="8">
        <f t="shared" si="139"/>
        <v>2.1809897523799999E-5</v>
      </c>
      <c r="Q468" s="8">
        <f t="shared" si="140"/>
        <v>0.28523500320900003</v>
      </c>
      <c r="R468" s="8">
        <f t="shared" si="141"/>
        <v>1.23336679266</v>
      </c>
      <c r="S468" s="8">
        <f t="shared" si="142"/>
        <v>1.07196585749</v>
      </c>
      <c r="T468" s="8">
        <f t="shared" si="143"/>
        <v>1.2359324625100001</v>
      </c>
      <c r="W468" s="7">
        <v>423990</v>
      </c>
      <c r="X468" s="7" t="s">
        <v>543</v>
      </c>
      <c r="Y468" s="364">
        <v>0.121094189834</v>
      </c>
      <c r="Z468" s="364">
        <v>1.8630938938699999E-2</v>
      </c>
      <c r="AA468" s="364">
        <v>9.3641663883000006E-2</v>
      </c>
      <c r="AB468" s="364">
        <v>4.8644650368699999E-2</v>
      </c>
      <c r="AC468" s="364">
        <v>6.8199943050600001E-3</v>
      </c>
      <c r="AD468" s="364">
        <v>1.6501212813099998E-2</v>
      </c>
      <c r="AE468" s="364">
        <v>0.157161866313</v>
      </c>
      <c r="AF468" s="364">
        <v>2.1731528849400002E-2</v>
      </c>
      <c r="AG468" s="364">
        <v>5.7039067346599998E-2</v>
      </c>
      <c r="AH468" s="364">
        <v>0.114708908166</v>
      </c>
      <c r="AI468" s="364">
        <v>1.75309520418E-2</v>
      </c>
      <c r="AJ468" s="364">
        <v>0.119145811952</v>
      </c>
      <c r="AK468" s="364">
        <v>0.55536265691999998</v>
      </c>
      <c r="AL468" s="364">
        <v>2.1809897523799999E-5</v>
      </c>
      <c r="AM468" s="364">
        <v>0.28523500320900003</v>
      </c>
      <c r="AN468" s="364">
        <v>1.23336679266</v>
      </c>
      <c r="AO468" s="364">
        <v>1.07196585749</v>
      </c>
      <c r="AP468" s="364">
        <v>1.2359324625100001</v>
      </c>
      <c r="AS468" s="7">
        <v>423990</v>
      </c>
      <c r="AT468" s="7" t="s">
        <v>543</v>
      </c>
      <c r="AU468" s="8">
        <v>0.16964635416111293</v>
      </c>
      <c r="AV468" s="8">
        <v>4.1448219650019352E-2</v>
      </c>
      <c r="AW468" s="8">
        <v>0.21649675184140321</v>
      </c>
      <c r="AX468" s="8">
        <v>0.26250120796551929</v>
      </c>
      <c r="AY468" s="8">
        <v>5.9728760960193888E-2</v>
      </c>
      <c r="AZ468" s="8">
        <v>0.19135786394359194</v>
      </c>
      <c r="BA468" s="8">
        <v>0.23352667247227427</v>
      </c>
      <c r="BB468" s="8">
        <v>5.2642730082435474E-2</v>
      </c>
      <c r="BC468" s="8">
        <v>0.20977084245072575</v>
      </c>
      <c r="BD468" s="8">
        <v>0.1690996026130645</v>
      </c>
      <c r="BE468" s="8">
        <v>4.0800673137914509E-2</v>
      </c>
      <c r="BF468" s="8">
        <v>0.24115970743643547</v>
      </c>
      <c r="BG468" s="8">
        <v>0.52849207721806446</v>
      </c>
      <c r="BH468" s="8">
        <v>7.7686961063596806E-6</v>
      </c>
      <c r="BI468" s="8">
        <v>0.27143161580167724</v>
      </c>
      <c r="BJ468" s="8">
        <v>1.4275913256522581</v>
      </c>
      <c r="BK468" s="8">
        <v>1.4651991231914516</v>
      </c>
      <c r="BL468" s="8">
        <v>1.4475547611338708</v>
      </c>
    </row>
    <row r="469" spans="1:64" x14ac:dyDescent="0.25">
      <c r="A469" s="7">
        <v>424110</v>
      </c>
      <c r="B469" s="7" t="s">
        <v>544</v>
      </c>
      <c r="C469" s="8">
        <f t="shared" si="126"/>
        <v>7.8572630436467755E-2</v>
      </c>
      <c r="D469" s="8">
        <f t="shared" si="127"/>
        <v>2.23507911819242E-2</v>
      </c>
      <c r="E469" s="8">
        <f t="shared" si="128"/>
        <v>0.1141349327875484</v>
      </c>
      <c r="F469" s="8">
        <f t="shared" si="129"/>
        <v>0.22829097476515642</v>
      </c>
      <c r="G469" s="8">
        <f t="shared" si="130"/>
        <v>6.2202703343472089E-2</v>
      </c>
      <c r="H469" s="8">
        <f t="shared" si="131"/>
        <v>0.19906356759644195</v>
      </c>
      <c r="I469" s="8">
        <f t="shared" si="132"/>
        <v>0.14137907269754843</v>
      </c>
      <c r="J469" s="8">
        <f t="shared" si="133"/>
        <v>3.744332339669193E-2</v>
      </c>
      <c r="K469" s="8">
        <f t="shared" si="134"/>
        <v>0.15005421959141935</v>
      </c>
      <c r="L469" s="8">
        <f t="shared" si="135"/>
        <v>7.924875388737096E-2</v>
      </c>
      <c r="M469" s="8">
        <f t="shared" si="136"/>
        <v>2.1965729571875807E-2</v>
      </c>
      <c r="N469" s="8">
        <f t="shared" si="137"/>
        <v>0.1215823228151129</v>
      </c>
      <c r="O469" s="8">
        <f t="shared" si="138"/>
        <v>0.20903789840135475</v>
      </c>
      <c r="P469" s="8">
        <f t="shared" si="139"/>
        <v>2.6685005054946609E-6</v>
      </c>
      <c r="Q469" s="8">
        <f t="shared" si="140"/>
        <v>8.1403309023806478E-2</v>
      </c>
      <c r="R469" s="8">
        <f t="shared" si="141"/>
        <v>1</v>
      </c>
      <c r="S469" s="8">
        <f t="shared" si="142"/>
        <v>0.86052498764064522</v>
      </c>
      <c r="T469" s="8">
        <f t="shared" si="143"/>
        <v>0.69984597052467734</v>
      </c>
      <c r="W469" s="7">
        <v>424110</v>
      </c>
      <c r="X469" s="7" t="s">
        <v>544</v>
      </c>
      <c r="Y469" s="364">
        <v>0</v>
      </c>
      <c r="Z469" s="364">
        <v>0</v>
      </c>
      <c r="AA469" s="364">
        <v>0</v>
      </c>
      <c r="AB469" s="364">
        <v>0</v>
      </c>
      <c r="AC469" s="364">
        <v>0</v>
      </c>
      <c r="AD469" s="364">
        <v>0</v>
      </c>
      <c r="AE469" s="364">
        <v>0</v>
      </c>
      <c r="AF469" s="364">
        <v>0</v>
      </c>
      <c r="AG469" s="364">
        <v>0</v>
      </c>
      <c r="AH469" s="364">
        <v>0</v>
      </c>
      <c r="AI469" s="364">
        <v>0</v>
      </c>
      <c r="AJ469" s="364">
        <v>0</v>
      </c>
      <c r="AK469" s="364">
        <v>0</v>
      </c>
      <c r="AL469" s="364">
        <v>0</v>
      </c>
      <c r="AM469" s="364">
        <v>0</v>
      </c>
      <c r="AN469" s="364">
        <v>1</v>
      </c>
      <c r="AO469" s="364">
        <v>0</v>
      </c>
      <c r="AP469" s="364">
        <v>0</v>
      </c>
      <c r="AS469" s="7">
        <v>424110</v>
      </c>
      <c r="AT469" s="7" t="s">
        <v>544</v>
      </c>
      <c r="AU469" s="8">
        <v>7.8572630436467755E-2</v>
      </c>
      <c r="AV469" s="8">
        <v>2.23507911819242E-2</v>
      </c>
      <c r="AW469" s="8">
        <v>0.1141349327875484</v>
      </c>
      <c r="AX469" s="8">
        <v>0.22829097476515642</v>
      </c>
      <c r="AY469" s="8">
        <v>6.2202703343472089E-2</v>
      </c>
      <c r="AZ469" s="8">
        <v>0.19906356759644195</v>
      </c>
      <c r="BA469" s="8">
        <v>0.14137907269754843</v>
      </c>
      <c r="BB469" s="8">
        <v>3.744332339669193E-2</v>
      </c>
      <c r="BC469" s="8">
        <v>0.15005421959141935</v>
      </c>
      <c r="BD469" s="8">
        <v>7.924875388737096E-2</v>
      </c>
      <c r="BE469" s="8">
        <v>2.1965729571875807E-2</v>
      </c>
      <c r="BF469" s="8">
        <v>0.1215823228151129</v>
      </c>
      <c r="BG469" s="8">
        <v>0.20903789840135475</v>
      </c>
      <c r="BH469" s="8">
        <v>2.6685005054946609E-6</v>
      </c>
      <c r="BI469" s="8">
        <v>8.1403309023806478E-2</v>
      </c>
      <c r="BJ469" s="8">
        <v>1.2150583544059674</v>
      </c>
      <c r="BK469" s="8">
        <v>0.86052498764064522</v>
      </c>
      <c r="BL469" s="8">
        <v>0.69984597052467734</v>
      </c>
    </row>
    <row r="470" spans="1:64" x14ac:dyDescent="0.25">
      <c r="A470" s="7">
        <v>424120</v>
      </c>
      <c r="B470" s="7" t="s">
        <v>545</v>
      </c>
      <c r="C470" s="8">
        <f t="shared" si="126"/>
        <v>0.121419235961</v>
      </c>
      <c r="D470" s="8">
        <f t="shared" si="127"/>
        <v>1.83784966359E-2</v>
      </c>
      <c r="E470" s="8">
        <f t="shared" si="128"/>
        <v>9.8730570534500003E-2</v>
      </c>
      <c r="F470" s="8">
        <f t="shared" si="129"/>
        <v>0.22920143025100001</v>
      </c>
      <c r="G470" s="8">
        <f t="shared" si="130"/>
        <v>3.3988649290599998E-2</v>
      </c>
      <c r="H470" s="8">
        <f t="shared" si="131"/>
        <v>7.7828774785500002E-2</v>
      </c>
      <c r="I470" s="8">
        <f t="shared" si="132"/>
        <v>0.19029411174399999</v>
      </c>
      <c r="J470" s="8">
        <f t="shared" si="133"/>
        <v>2.7749707236900002E-2</v>
      </c>
      <c r="K470" s="8">
        <f t="shared" si="134"/>
        <v>7.5255626625100006E-2</v>
      </c>
      <c r="L470" s="8">
        <f t="shared" si="135"/>
        <v>0.114556014764</v>
      </c>
      <c r="M470" s="8">
        <f t="shared" si="136"/>
        <v>1.71340439713E-2</v>
      </c>
      <c r="N470" s="8">
        <f t="shared" si="137"/>
        <v>0.12389128570500001</v>
      </c>
      <c r="O470" s="8">
        <f t="shared" si="138"/>
        <v>0.56327545612100005</v>
      </c>
      <c r="P470" s="8">
        <f t="shared" si="139"/>
        <v>4.3032796798399996E-6</v>
      </c>
      <c r="Q470" s="8">
        <f t="shared" si="140"/>
        <v>0.21974929040999999</v>
      </c>
      <c r="R470" s="8">
        <f t="shared" si="141"/>
        <v>1.2385283031300001</v>
      </c>
      <c r="S470" s="8">
        <f t="shared" si="142"/>
        <v>1.3410188543299999</v>
      </c>
      <c r="T470" s="8">
        <f t="shared" si="143"/>
        <v>1.29329944561</v>
      </c>
      <c r="W470" s="7">
        <v>424120</v>
      </c>
      <c r="X470" s="7" t="s">
        <v>545</v>
      </c>
      <c r="Y470" s="364">
        <v>0.121419235961</v>
      </c>
      <c r="Z470" s="364">
        <v>1.83784966359E-2</v>
      </c>
      <c r="AA470" s="364">
        <v>9.8730570534500003E-2</v>
      </c>
      <c r="AB470" s="364">
        <v>0.22920143025100001</v>
      </c>
      <c r="AC470" s="364">
        <v>3.3988649290599998E-2</v>
      </c>
      <c r="AD470" s="364">
        <v>7.7828774785500002E-2</v>
      </c>
      <c r="AE470" s="364">
        <v>0.19029411174399999</v>
      </c>
      <c r="AF470" s="364">
        <v>2.7749707236900002E-2</v>
      </c>
      <c r="AG470" s="364">
        <v>7.5255626625100006E-2</v>
      </c>
      <c r="AH470" s="364">
        <v>0.114556014764</v>
      </c>
      <c r="AI470" s="364">
        <v>1.71340439713E-2</v>
      </c>
      <c r="AJ470" s="364">
        <v>0.12389128570500001</v>
      </c>
      <c r="AK470" s="364">
        <v>0.56327545612100005</v>
      </c>
      <c r="AL470" s="364">
        <v>4.3032796798399996E-6</v>
      </c>
      <c r="AM470" s="364">
        <v>0.21974929040999999</v>
      </c>
      <c r="AN470" s="364">
        <v>1.2385283031300001</v>
      </c>
      <c r="AO470" s="364">
        <v>1.3410188543299999</v>
      </c>
      <c r="AP470" s="364">
        <v>1.29329944561</v>
      </c>
      <c r="AS470" s="7">
        <v>424120</v>
      </c>
      <c r="AT470" s="7" t="s">
        <v>545</v>
      </c>
      <c r="AU470" s="8">
        <v>0.10474562400974192</v>
      </c>
      <c r="AV470" s="8">
        <v>2.7681404310227423E-2</v>
      </c>
      <c r="AW470" s="8">
        <v>0.14695153239265321</v>
      </c>
      <c r="AX470" s="8">
        <v>0.2220089502837839</v>
      </c>
      <c r="AY470" s="8">
        <v>5.3815984559525486E-2</v>
      </c>
      <c r="AZ470" s="8">
        <v>0.17575758080234838</v>
      </c>
      <c r="BA470" s="8">
        <v>0.18588692686085487</v>
      </c>
      <c r="BB470" s="8">
        <v>4.6133165234087101E-2</v>
      </c>
      <c r="BC470" s="8">
        <v>0.19058181692505</v>
      </c>
      <c r="BD470" s="8">
        <v>0.1050001264320484</v>
      </c>
      <c r="BE470" s="8">
        <v>2.7081266871061296E-2</v>
      </c>
      <c r="BF470" s="8">
        <v>0.15730493237593549</v>
      </c>
      <c r="BG470" s="8">
        <v>0.29980869580243547</v>
      </c>
      <c r="BH470" s="8">
        <v>2.4780152039609678E-6</v>
      </c>
      <c r="BI470" s="8">
        <v>0.11696174197919358</v>
      </c>
      <c r="BJ470" s="8">
        <v>1.2793801736159678</v>
      </c>
      <c r="BK470" s="8">
        <v>0.98384058016129006</v>
      </c>
      <c r="BL470" s="8">
        <v>0.954859973536613</v>
      </c>
    </row>
    <row r="471" spans="1:64" x14ac:dyDescent="0.25">
      <c r="A471" s="7">
        <v>424130</v>
      </c>
      <c r="B471" s="7" t="s">
        <v>546</v>
      </c>
      <c r="C471" s="8">
        <f t="shared" si="126"/>
        <v>9.4724866168338709E-2</v>
      </c>
      <c r="D471" s="8">
        <f t="shared" si="127"/>
        <v>2.577530993953871E-2</v>
      </c>
      <c r="E471" s="8">
        <f t="shared" si="128"/>
        <v>0.13982425639348389</v>
      </c>
      <c r="F471" s="8">
        <f t="shared" si="129"/>
        <v>0.26585615012998703</v>
      </c>
      <c r="G471" s="8">
        <f t="shared" si="130"/>
        <v>6.612160771039402E-2</v>
      </c>
      <c r="H471" s="8">
        <f t="shared" si="131"/>
        <v>0.23022247853851616</v>
      </c>
      <c r="I471" s="8">
        <f t="shared" si="132"/>
        <v>0.17113631633596776</v>
      </c>
      <c r="J471" s="8">
        <f t="shared" si="133"/>
        <v>4.3443912003246786E-2</v>
      </c>
      <c r="K471" s="8">
        <f t="shared" si="134"/>
        <v>0.18222070423816131</v>
      </c>
      <c r="L471" s="8">
        <f t="shared" si="135"/>
        <v>9.5391786978112916E-2</v>
      </c>
      <c r="M471" s="8">
        <f t="shared" si="136"/>
        <v>2.5253812098679034E-2</v>
      </c>
      <c r="N471" s="8">
        <f t="shared" si="137"/>
        <v>0.14971335917438708</v>
      </c>
      <c r="O471" s="8">
        <f t="shared" si="138"/>
        <v>0.2635819978607743</v>
      </c>
      <c r="P471" s="8">
        <f t="shared" si="139"/>
        <v>1.9940980847019353E-6</v>
      </c>
      <c r="Q471" s="8">
        <f t="shared" si="140"/>
        <v>0.10227974287851607</v>
      </c>
      <c r="R471" s="8">
        <f t="shared" si="141"/>
        <v>1</v>
      </c>
      <c r="S471" s="8">
        <f t="shared" si="142"/>
        <v>1.0299421718625807</v>
      </c>
      <c r="T471" s="8">
        <f t="shared" si="143"/>
        <v>0.86454286806096781</v>
      </c>
      <c r="W471" s="7">
        <v>424130</v>
      </c>
      <c r="X471" s="7" t="s">
        <v>546</v>
      </c>
      <c r="Y471" s="364">
        <v>0</v>
      </c>
      <c r="Z471" s="364">
        <v>0</v>
      </c>
      <c r="AA471" s="364">
        <v>0</v>
      </c>
      <c r="AB471" s="364">
        <v>0</v>
      </c>
      <c r="AC471" s="364">
        <v>0</v>
      </c>
      <c r="AD471" s="364">
        <v>0</v>
      </c>
      <c r="AE471" s="364">
        <v>0</v>
      </c>
      <c r="AF471" s="364">
        <v>0</v>
      </c>
      <c r="AG471" s="364">
        <v>0</v>
      </c>
      <c r="AH471" s="364">
        <v>0</v>
      </c>
      <c r="AI471" s="364">
        <v>0</v>
      </c>
      <c r="AJ471" s="364">
        <v>0</v>
      </c>
      <c r="AK471" s="364">
        <v>0</v>
      </c>
      <c r="AL471" s="364">
        <v>0</v>
      </c>
      <c r="AM471" s="364">
        <v>0</v>
      </c>
      <c r="AN471" s="364">
        <v>1</v>
      </c>
      <c r="AO471" s="364">
        <v>0</v>
      </c>
      <c r="AP471" s="364">
        <v>0</v>
      </c>
      <c r="AS471" s="7">
        <v>424130</v>
      </c>
      <c r="AT471" s="7" t="s">
        <v>546</v>
      </c>
      <c r="AU471" s="8">
        <v>9.4724866168338709E-2</v>
      </c>
      <c r="AV471" s="8">
        <v>2.577530993953871E-2</v>
      </c>
      <c r="AW471" s="8">
        <v>0.13982425639348389</v>
      </c>
      <c r="AX471" s="8">
        <v>0.26585615012998703</v>
      </c>
      <c r="AY471" s="8">
        <v>6.612160771039402E-2</v>
      </c>
      <c r="AZ471" s="8">
        <v>0.23022247853851616</v>
      </c>
      <c r="BA471" s="8">
        <v>0.17113631633596776</v>
      </c>
      <c r="BB471" s="8">
        <v>4.3443912003246786E-2</v>
      </c>
      <c r="BC471" s="8">
        <v>0.18222070423816131</v>
      </c>
      <c r="BD471" s="8">
        <v>9.5391786978112916E-2</v>
      </c>
      <c r="BE471" s="8">
        <v>2.5253812098679034E-2</v>
      </c>
      <c r="BF471" s="8">
        <v>0.14971335917438708</v>
      </c>
      <c r="BG471" s="8">
        <v>0.2635819978607743</v>
      </c>
      <c r="BH471" s="8">
        <v>1.9940980847019353E-6</v>
      </c>
      <c r="BI471" s="8">
        <v>0.10227974287851607</v>
      </c>
      <c r="BJ471" s="8">
        <v>1.2603244325009675</v>
      </c>
      <c r="BK471" s="8">
        <v>1.0299421718625807</v>
      </c>
      <c r="BL471" s="8">
        <v>0.86454286806096781</v>
      </c>
    </row>
    <row r="472" spans="1:64" x14ac:dyDescent="0.25">
      <c r="A472" s="7">
        <v>424210</v>
      </c>
      <c r="B472" s="7" t="s">
        <v>547</v>
      </c>
      <c r="C472" s="8">
        <f t="shared" si="126"/>
        <v>0.10841411997884354</v>
      </c>
      <c r="D472" s="8">
        <f t="shared" si="127"/>
        <v>2.7001663050730644E-2</v>
      </c>
      <c r="E472" s="8">
        <f t="shared" si="128"/>
        <v>0.15300872027299359</v>
      </c>
      <c r="F472" s="8">
        <f t="shared" si="129"/>
        <v>0.80978531301033851</v>
      </c>
      <c r="G472" s="8">
        <f t="shared" si="130"/>
        <v>0.19165534710633064</v>
      </c>
      <c r="H472" s="8">
        <f t="shared" si="131"/>
        <v>0.57059086808671933</v>
      </c>
      <c r="I472" s="8">
        <f t="shared" si="132"/>
        <v>0.35782036802027417</v>
      </c>
      <c r="J472" s="8">
        <f t="shared" si="133"/>
        <v>7.7280941334483835E-2</v>
      </c>
      <c r="K472" s="8">
        <f t="shared" si="134"/>
        <v>0.26180052014420968</v>
      </c>
      <c r="L472" s="8">
        <f t="shared" si="135"/>
        <v>0.12639079166304357</v>
      </c>
      <c r="M472" s="8">
        <f t="shared" si="136"/>
        <v>2.9547692203709681E-2</v>
      </c>
      <c r="N472" s="8">
        <f t="shared" si="137"/>
        <v>0.20632614880362904</v>
      </c>
      <c r="O472" s="8">
        <f t="shared" si="138"/>
        <v>0.29485392915816144</v>
      </c>
      <c r="P472" s="8">
        <f t="shared" si="139"/>
        <v>6.4245444933370973E-7</v>
      </c>
      <c r="Q472" s="8">
        <f t="shared" si="140"/>
        <v>7.4230913904387102E-2</v>
      </c>
      <c r="R472" s="8">
        <f t="shared" si="141"/>
        <v>1</v>
      </c>
      <c r="S472" s="8">
        <f t="shared" si="142"/>
        <v>2.1526734636869356</v>
      </c>
      <c r="T472" s="8">
        <f t="shared" si="143"/>
        <v>1.2775486036925805</v>
      </c>
      <c r="W472" s="7">
        <v>424210</v>
      </c>
      <c r="X472" s="7" t="s">
        <v>547</v>
      </c>
      <c r="Y472" s="364">
        <v>0</v>
      </c>
      <c r="Z472" s="364">
        <v>0</v>
      </c>
      <c r="AA472" s="364">
        <v>0</v>
      </c>
      <c r="AB472" s="364">
        <v>0</v>
      </c>
      <c r="AC472" s="364">
        <v>0</v>
      </c>
      <c r="AD472" s="364">
        <v>0</v>
      </c>
      <c r="AE472" s="364">
        <v>0</v>
      </c>
      <c r="AF472" s="364">
        <v>0</v>
      </c>
      <c r="AG472" s="364">
        <v>0</v>
      </c>
      <c r="AH472" s="364">
        <v>0</v>
      </c>
      <c r="AI472" s="364">
        <v>0</v>
      </c>
      <c r="AJ472" s="364">
        <v>0</v>
      </c>
      <c r="AK472" s="364">
        <v>0</v>
      </c>
      <c r="AL472" s="364">
        <v>0</v>
      </c>
      <c r="AM472" s="364">
        <v>0</v>
      </c>
      <c r="AN472" s="364">
        <v>1</v>
      </c>
      <c r="AO472" s="364">
        <v>0</v>
      </c>
      <c r="AP472" s="364">
        <v>0</v>
      </c>
      <c r="AS472" s="7">
        <v>424210</v>
      </c>
      <c r="AT472" s="7" t="s">
        <v>547</v>
      </c>
      <c r="AU472" s="8">
        <v>0.10841411997884354</v>
      </c>
      <c r="AV472" s="8">
        <v>2.7001663050730644E-2</v>
      </c>
      <c r="AW472" s="8">
        <v>0.15300872027299359</v>
      </c>
      <c r="AX472" s="8">
        <v>0.80978531301033851</v>
      </c>
      <c r="AY472" s="8">
        <v>0.19165534710633064</v>
      </c>
      <c r="AZ472" s="8">
        <v>0.57059086808671933</v>
      </c>
      <c r="BA472" s="8">
        <v>0.35782036802027417</v>
      </c>
      <c r="BB472" s="8">
        <v>7.7280941334483835E-2</v>
      </c>
      <c r="BC472" s="8">
        <v>0.26180052014420968</v>
      </c>
      <c r="BD472" s="8">
        <v>0.12639079166304357</v>
      </c>
      <c r="BE472" s="8">
        <v>2.9547692203709681E-2</v>
      </c>
      <c r="BF472" s="8">
        <v>0.20632614880362904</v>
      </c>
      <c r="BG472" s="8">
        <v>0.29485392915816144</v>
      </c>
      <c r="BH472" s="8">
        <v>6.4245444933370973E-7</v>
      </c>
      <c r="BI472" s="8">
        <v>7.4230913904387102E-2</v>
      </c>
      <c r="BJ472" s="8">
        <v>1.2884261162059676</v>
      </c>
      <c r="BK472" s="8">
        <v>2.1526734636869356</v>
      </c>
      <c r="BL472" s="8">
        <v>1.2775486036925805</v>
      </c>
    </row>
    <row r="473" spans="1:64" x14ac:dyDescent="0.25">
      <c r="A473" s="7">
        <v>424310</v>
      </c>
      <c r="B473" s="7" t="s">
        <v>548</v>
      </c>
      <c r="C473" s="8">
        <f t="shared" si="126"/>
        <v>0.1397883097414839</v>
      </c>
      <c r="D473" s="8">
        <f t="shared" si="127"/>
        <v>3.5080231472987104E-2</v>
      </c>
      <c r="E473" s="8">
        <f t="shared" si="128"/>
        <v>0.20364472146283874</v>
      </c>
      <c r="F473" s="8">
        <f t="shared" si="129"/>
        <v>0.24099283441402086</v>
      </c>
      <c r="G473" s="8">
        <f t="shared" si="130"/>
        <v>5.5909946754778062E-2</v>
      </c>
      <c r="H473" s="8">
        <f t="shared" si="131"/>
        <v>0.1975117262994559</v>
      </c>
      <c r="I473" s="8">
        <f t="shared" si="132"/>
        <v>0.24151861487449997</v>
      </c>
      <c r="J473" s="8">
        <f t="shared" si="133"/>
        <v>5.724573381936128E-2</v>
      </c>
      <c r="K473" s="8">
        <f t="shared" si="134"/>
        <v>0.2569324150659516</v>
      </c>
      <c r="L473" s="8">
        <f t="shared" si="135"/>
        <v>0.13932656278338709</v>
      </c>
      <c r="M473" s="8">
        <f t="shared" si="136"/>
        <v>3.4132786043462912E-2</v>
      </c>
      <c r="N473" s="8">
        <f t="shared" si="137"/>
        <v>0.2184951492408064</v>
      </c>
      <c r="O473" s="8">
        <f t="shared" si="138"/>
        <v>0.42713935315645191</v>
      </c>
      <c r="P473" s="8">
        <f t="shared" si="139"/>
        <v>6.9397413100112909E-6</v>
      </c>
      <c r="Q473" s="8">
        <f t="shared" si="140"/>
        <v>0.16914379419216111</v>
      </c>
      <c r="R473" s="8">
        <f t="shared" si="141"/>
        <v>1</v>
      </c>
      <c r="S473" s="8">
        <f t="shared" si="142"/>
        <v>1.2524774106938705</v>
      </c>
      <c r="T473" s="8">
        <f t="shared" si="143"/>
        <v>1.3137612798885487</v>
      </c>
      <c r="W473" s="7">
        <v>424310</v>
      </c>
      <c r="X473" s="7" t="s">
        <v>548</v>
      </c>
      <c r="Y473" s="364">
        <v>0</v>
      </c>
      <c r="Z473" s="364">
        <v>0</v>
      </c>
      <c r="AA473" s="364">
        <v>0</v>
      </c>
      <c r="AB473" s="364">
        <v>0</v>
      </c>
      <c r="AC473" s="364">
        <v>0</v>
      </c>
      <c r="AD473" s="364">
        <v>0</v>
      </c>
      <c r="AE473" s="364">
        <v>0</v>
      </c>
      <c r="AF473" s="364">
        <v>0</v>
      </c>
      <c r="AG473" s="364">
        <v>0</v>
      </c>
      <c r="AH473" s="364">
        <v>0</v>
      </c>
      <c r="AI473" s="364">
        <v>0</v>
      </c>
      <c r="AJ473" s="364">
        <v>0</v>
      </c>
      <c r="AK473" s="364">
        <v>0</v>
      </c>
      <c r="AL473" s="364">
        <v>0</v>
      </c>
      <c r="AM473" s="364">
        <v>0</v>
      </c>
      <c r="AN473" s="364">
        <v>1</v>
      </c>
      <c r="AO473" s="364">
        <v>0</v>
      </c>
      <c r="AP473" s="364">
        <v>0</v>
      </c>
      <c r="AS473" s="7">
        <v>424310</v>
      </c>
      <c r="AT473" s="7" t="s">
        <v>548</v>
      </c>
      <c r="AU473" s="8">
        <v>0.1397883097414839</v>
      </c>
      <c r="AV473" s="8">
        <v>3.5080231472987104E-2</v>
      </c>
      <c r="AW473" s="8">
        <v>0.20364472146283874</v>
      </c>
      <c r="AX473" s="8">
        <v>0.24099283441402086</v>
      </c>
      <c r="AY473" s="8">
        <v>5.5909946754778062E-2</v>
      </c>
      <c r="AZ473" s="8">
        <v>0.1975117262994559</v>
      </c>
      <c r="BA473" s="8">
        <v>0.24151861487449997</v>
      </c>
      <c r="BB473" s="8">
        <v>5.724573381936128E-2</v>
      </c>
      <c r="BC473" s="8">
        <v>0.2569324150659516</v>
      </c>
      <c r="BD473" s="8">
        <v>0.13932656278338709</v>
      </c>
      <c r="BE473" s="8">
        <v>3.4132786043462912E-2</v>
      </c>
      <c r="BF473" s="8">
        <v>0.2184951492408064</v>
      </c>
      <c r="BG473" s="8">
        <v>0.42713935315645191</v>
      </c>
      <c r="BH473" s="8">
        <v>6.9397413100112909E-6</v>
      </c>
      <c r="BI473" s="8">
        <v>0.16914379419216111</v>
      </c>
      <c r="BJ473" s="8">
        <v>1.3785132626779031</v>
      </c>
      <c r="BK473" s="8">
        <v>1.2524774106938705</v>
      </c>
      <c r="BL473" s="8">
        <v>1.3137612798885487</v>
      </c>
    </row>
    <row r="474" spans="1:64" x14ac:dyDescent="0.25">
      <c r="A474" s="7">
        <v>424340</v>
      </c>
      <c r="B474" s="7" t="s">
        <v>549</v>
      </c>
      <c r="C474" s="8">
        <f t="shared" si="126"/>
        <v>0.13195260058943545</v>
      </c>
      <c r="D474" s="8">
        <f t="shared" si="127"/>
        <v>3.3383865220008059E-2</v>
      </c>
      <c r="E474" s="8">
        <f t="shared" si="128"/>
        <v>0.19440409312712903</v>
      </c>
      <c r="F474" s="8">
        <f t="shared" si="129"/>
        <v>0.29495333827684839</v>
      </c>
      <c r="G474" s="8">
        <f t="shared" si="130"/>
        <v>6.5931146789352107E-2</v>
      </c>
      <c r="H474" s="8">
        <f t="shared" si="131"/>
        <v>0.2334572513915919</v>
      </c>
      <c r="I474" s="8">
        <f t="shared" si="132"/>
        <v>0.22584625938775812</v>
      </c>
      <c r="J474" s="8">
        <f t="shared" si="133"/>
        <v>5.4044701214506441E-2</v>
      </c>
      <c r="K474" s="8">
        <f t="shared" si="134"/>
        <v>0.2447979303950161</v>
      </c>
      <c r="L474" s="8">
        <f t="shared" si="135"/>
        <v>0.13156041489593548</v>
      </c>
      <c r="M474" s="8">
        <f t="shared" si="136"/>
        <v>3.2505502466369345E-2</v>
      </c>
      <c r="N474" s="8">
        <f t="shared" si="137"/>
        <v>0.20819639574059676</v>
      </c>
      <c r="O474" s="8">
        <f t="shared" si="138"/>
        <v>0.39985421056625803</v>
      </c>
      <c r="P474" s="8">
        <f t="shared" si="139"/>
        <v>3.8996459391462256E-6</v>
      </c>
      <c r="Q474" s="8">
        <f t="shared" si="140"/>
        <v>0.15955492212129033</v>
      </c>
      <c r="R474" s="8">
        <f t="shared" si="141"/>
        <v>1</v>
      </c>
      <c r="S474" s="8">
        <f t="shared" si="142"/>
        <v>1.3040207687159679</v>
      </c>
      <c r="T474" s="8">
        <f t="shared" si="143"/>
        <v>1.2343663103520968</v>
      </c>
      <c r="W474" s="7">
        <v>424340</v>
      </c>
      <c r="X474" s="7" t="s">
        <v>549</v>
      </c>
      <c r="Y474" s="364">
        <v>0</v>
      </c>
      <c r="Z474" s="364">
        <v>0</v>
      </c>
      <c r="AA474" s="364">
        <v>0</v>
      </c>
      <c r="AB474" s="364">
        <v>0</v>
      </c>
      <c r="AC474" s="364">
        <v>0</v>
      </c>
      <c r="AD474" s="364">
        <v>0</v>
      </c>
      <c r="AE474" s="364">
        <v>0</v>
      </c>
      <c r="AF474" s="364">
        <v>0</v>
      </c>
      <c r="AG474" s="364">
        <v>0</v>
      </c>
      <c r="AH474" s="364">
        <v>0</v>
      </c>
      <c r="AI474" s="364">
        <v>0</v>
      </c>
      <c r="AJ474" s="364">
        <v>0</v>
      </c>
      <c r="AK474" s="364">
        <v>0</v>
      </c>
      <c r="AL474" s="364">
        <v>0</v>
      </c>
      <c r="AM474" s="364">
        <v>0</v>
      </c>
      <c r="AN474" s="364">
        <v>1</v>
      </c>
      <c r="AO474" s="364">
        <v>0</v>
      </c>
      <c r="AP474" s="364">
        <v>0</v>
      </c>
      <c r="AS474" s="7">
        <v>424340</v>
      </c>
      <c r="AT474" s="7" t="s">
        <v>549</v>
      </c>
      <c r="AU474" s="8">
        <v>0.13195260058943545</v>
      </c>
      <c r="AV474" s="8">
        <v>3.3383865220008059E-2</v>
      </c>
      <c r="AW474" s="8">
        <v>0.19440409312712903</v>
      </c>
      <c r="AX474" s="8">
        <v>0.29495333827684839</v>
      </c>
      <c r="AY474" s="8">
        <v>6.5931146789352107E-2</v>
      </c>
      <c r="AZ474" s="8">
        <v>0.2334572513915919</v>
      </c>
      <c r="BA474" s="8">
        <v>0.22584625938775812</v>
      </c>
      <c r="BB474" s="8">
        <v>5.4044701214506441E-2</v>
      </c>
      <c r="BC474" s="8">
        <v>0.2447979303950161</v>
      </c>
      <c r="BD474" s="8">
        <v>0.13156041489593548</v>
      </c>
      <c r="BE474" s="8">
        <v>3.2505502466369345E-2</v>
      </c>
      <c r="BF474" s="8">
        <v>0.20819639574059676</v>
      </c>
      <c r="BG474" s="8">
        <v>0.39985421056625803</v>
      </c>
      <c r="BH474" s="8">
        <v>3.8996459391462256E-6</v>
      </c>
      <c r="BI474" s="8">
        <v>0.15955492212129033</v>
      </c>
      <c r="BJ474" s="8">
        <v>1.3597421718401614</v>
      </c>
      <c r="BK474" s="8">
        <v>1.3040207687159679</v>
      </c>
      <c r="BL474" s="8">
        <v>1.2343663103520968</v>
      </c>
    </row>
    <row r="475" spans="1:64" x14ac:dyDescent="0.25">
      <c r="A475" s="7">
        <v>424350</v>
      </c>
      <c r="B475" s="7" t="s">
        <v>1213</v>
      </c>
      <c r="C475" s="8">
        <f t="shared" si="126"/>
        <v>0.14654827209032259</v>
      </c>
      <c r="D475" s="8">
        <f t="shared" si="127"/>
        <v>3.6331737256506451E-2</v>
      </c>
      <c r="E475" s="8">
        <f t="shared" si="128"/>
        <v>0.2116102182335807</v>
      </c>
      <c r="F475" s="8">
        <f t="shared" si="129"/>
        <v>0.2604056693946839</v>
      </c>
      <c r="G475" s="8">
        <f t="shared" si="130"/>
        <v>5.9465684565414519E-2</v>
      </c>
      <c r="H475" s="8">
        <f t="shared" si="131"/>
        <v>0.20841131324790166</v>
      </c>
      <c r="I475" s="8">
        <f t="shared" si="132"/>
        <v>0.24527618174861288</v>
      </c>
      <c r="J475" s="8">
        <f t="shared" si="133"/>
        <v>5.7556473284803247E-2</v>
      </c>
      <c r="K475" s="8">
        <f t="shared" si="134"/>
        <v>0.25924681204335481</v>
      </c>
      <c r="L475" s="8">
        <f t="shared" si="135"/>
        <v>0.14592622440303224</v>
      </c>
      <c r="M475" s="8">
        <f t="shared" si="136"/>
        <v>3.5334323224017743E-2</v>
      </c>
      <c r="N475" s="8">
        <f t="shared" si="137"/>
        <v>0.22717128284885482</v>
      </c>
      <c r="O475" s="8">
        <f t="shared" si="138"/>
        <v>0.45444856978580644</v>
      </c>
      <c r="P475" s="8">
        <f t="shared" si="139"/>
        <v>4.9069271249524184E-6</v>
      </c>
      <c r="Q475" s="8">
        <f t="shared" si="140"/>
        <v>0.18529158920748373</v>
      </c>
      <c r="R475" s="8">
        <f t="shared" si="141"/>
        <v>1</v>
      </c>
      <c r="S475" s="8">
        <f t="shared" si="142"/>
        <v>1.3347358930138713</v>
      </c>
      <c r="T475" s="8">
        <f t="shared" si="143"/>
        <v>1.3685310799800001</v>
      </c>
      <c r="W475" s="7">
        <v>424350</v>
      </c>
      <c r="X475" s="7" t="s">
        <v>1213</v>
      </c>
      <c r="Y475" s="364">
        <v>0</v>
      </c>
      <c r="Z475" s="364">
        <v>0</v>
      </c>
      <c r="AA475" s="364">
        <v>0</v>
      </c>
      <c r="AB475" s="364">
        <v>0</v>
      </c>
      <c r="AC475" s="364">
        <v>0</v>
      </c>
      <c r="AD475" s="364">
        <v>0</v>
      </c>
      <c r="AE475" s="364">
        <v>0</v>
      </c>
      <c r="AF475" s="364">
        <v>0</v>
      </c>
      <c r="AG475" s="364">
        <v>0</v>
      </c>
      <c r="AH475" s="364">
        <v>0</v>
      </c>
      <c r="AI475" s="364">
        <v>0</v>
      </c>
      <c r="AJ475" s="364">
        <v>0</v>
      </c>
      <c r="AK475" s="364">
        <v>0</v>
      </c>
      <c r="AL475" s="364">
        <v>0</v>
      </c>
      <c r="AM475" s="364">
        <v>0</v>
      </c>
      <c r="AN475" s="364">
        <v>1</v>
      </c>
      <c r="AO475" s="364">
        <v>0</v>
      </c>
      <c r="AP475" s="364">
        <v>0</v>
      </c>
      <c r="AS475" s="7">
        <v>424350</v>
      </c>
      <c r="AT475" s="7" t="s">
        <v>1213</v>
      </c>
      <c r="AU475" s="8">
        <v>0.14654827209032259</v>
      </c>
      <c r="AV475" s="8">
        <v>3.6331737256506451E-2</v>
      </c>
      <c r="AW475" s="8">
        <v>0.2116102182335807</v>
      </c>
      <c r="AX475" s="8">
        <v>0.2604056693946839</v>
      </c>
      <c r="AY475" s="8">
        <v>5.9465684565414519E-2</v>
      </c>
      <c r="AZ475" s="8">
        <v>0.20841131324790166</v>
      </c>
      <c r="BA475" s="8">
        <v>0.24527618174861288</v>
      </c>
      <c r="BB475" s="8">
        <v>5.7556473284803247E-2</v>
      </c>
      <c r="BC475" s="8">
        <v>0.25924681204335481</v>
      </c>
      <c r="BD475" s="8">
        <v>0.14592622440303224</v>
      </c>
      <c r="BE475" s="8">
        <v>3.5334323224017743E-2</v>
      </c>
      <c r="BF475" s="8">
        <v>0.22717128284885482</v>
      </c>
      <c r="BG475" s="8">
        <v>0.45444856978580644</v>
      </c>
      <c r="BH475" s="8">
        <v>4.9069271249524184E-6</v>
      </c>
      <c r="BI475" s="8">
        <v>0.18529158920748373</v>
      </c>
      <c r="BJ475" s="8">
        <v>1.3944886146770972</v>
      </c>
      <c r="BK475" s="8">
        <v>1.3347358930138713</v>
      </c>
      <c r="BL475" s="8">
        <v>1.3685310799800001</v>
      </c>
    </row>
    <row r="476" spans="1:64" x14ac:dyDescent="0.25">
      <c r="A476" s="7">
        <v>424410</v>
      </c>
      <c r="B476" s="7" t="s">
        <v>550</v>
      </c>
      <c r="C476" s="8">
        <f t="shared" si="126"/>
        <v>0.13026022454300001</v>
      </c>
      <c r="D476" s="8">
        <f t="shared" si="127"/>
        <v>1.90263037243E-2</v>
      </c>
      <c r="E476" s="8">
        <f t="shared" si="128"/>
        <v>9.5498951180900002E-2</v>
      </c>
      <c r="F476" s="8">
        <f t="shared" si="129"/>
        <v>0.32020799456100002</v>
      </c>
      <c r="G476" s="8">
        <f t="shared" si="130"/>
        <v>4.5028066707900001E-2</v>
      </c>
      <c r="H476" s="8">
        <f t="shared" si="131"/>
        <v>9.8858152864199994E-2</v>
      </c>
      <c r="I476" s="8">
        <f t="shared" si="132"/>
        <v>0.14736418928100001</v>
      </c>
      <c r="J476" s="8">
        <f t="shared" si="133"/>
        <v>1.98831663086E-2</v>
      </c>
      <c r="K476" s="8">
        <f t="shared" si="134"/>
        <v>4.4029346339399998E-2</v>
      </c>
      <c r="L476" s="8">
        <f t="shared" si="135"/>
        <v>0.127083659036</v>
      </c>
      <c r="M476" s="8">
        <f t="shared" si="136"/>
        <v>1.79633337026E-2</v>
      </c>
      <c r="N476" s="8">
        <f t="shared" si="137"/>
        <v>0.12779971888899999</v>
      </c>
      <c r="O476" s="8">
        <f t="shared" si="138"/>
        <v>0.55422100011300002</v>
      </c>
      <c r="P476" s="8">
        <f t="shared" si="139"/>
        <v>3.2765605261799999E-6</v>
      </c>
      <c r="Q476" s="8">
        <f t="shared" si="140"/>
        <v>0.311012329832</v>
      </c>
      <c r="R476" s="8">
        <f t="shared" si="141"/>
        <v>1.24478547945</v>
      </c>
      <c r="S476" s="8">
        <f t="shared" si="142"/>
        <v>1.46409421413</v>
      </c>
      <c r="T476" s="8">
        <f t="shared" si="143"/>
        <v>1.2112767019299999</v>
      </c>
      <c r="W476" s="7">
        <v>424410</v>
      </c>
      <c r="X476" s="7" t="s">
        <v>550</v>
      </c>
      <c r="Y476" s="364">
        <v>0.13026022454300001</v>
      </c>
      <c r="Z476" s="364">
        <v>1.90263037243E-2</v>
      </c>
      <c r="AA476" s="364">
        <v>9.5498951180900002E-2</v>
      </c>
      <c r="AB476" s="364">
        <v>0.32020799456100002</v>
      </c>
      <c r="AC476" s="364">
        <v>4.5028066707900001E-2</v>
      </c>
      <c r="AD476" s="364">
        <v>9.8858152864199994E-2</v>
      </c>
      <c r="AE476" s="364">
        <v>0.14736418928100001</v>
      </c>
      <c r="AF476" s="364">
        <v>1.98831663086E-2</v>
      </c>
      <c r="AG476" s="364">
        <v>4.4029346339399998E-2</v>
      </c>
      <c r="AH476" s="364">
        <v>0.127083659036</v>
      </c>
      <c r="AI476" s="364">
        <v>1.79633337026E-2</v>
      </c>
      <c r="AJ476" s="364">
        <v>0.12779971888899999</v>
      </c>
      <c r="AK476" s="364">
        <v>0.55422100011300002</v>
      </c>
      <c r="AL476" s="364">
        <v>3.2765605261799999E-6</v>
      </c>
      <c r="AM476" s="364">
        <v>0.311012329832</v>
      </c>
      <c r="AN476" s="364">
        <v>1.24478547945</v>
      </c>
      <c r="AO476" s="364">
        <v>1.46409421413</v>
      </c>
      <c r="AP476" s="364">
        <v>1.2112767019299999</v>
      </c>
      <c r="AS476" s="7">
        <v>424410</v>
      </c>
      <c r="AT476" s="7" t="s">
        <v>550</v>
      </c>
      <c r="AU476" s="8">
        <v>0.14874694364369351</v>
      </c>
      <c r="AV476" s="8">
        <v>3.589271383558227E-2</v>
      </c>
      <c r="AW476" s="8">
        <v>0.17537414079283384</v>
      </c>
      <c r="AX476" s="8">
        <v>0.26065805593695157</v>
      </c>
      <c r="AY476" s="8">
        <v>5.7095344145216116E-2</v>
      </c>
      <c r="AZ476" s="8">
        <v>0.18125174540263386</v>
      </c>
      <c r="BA476" s="8">
        <v>0.1827422619825807</v>
      </c>
      <c r="BB476" s="8">
        <v>4.1703891222427424E-2</v>
      </c>
      <c r="BC476" s="8">
        <v>0.14442513650509034</v>
      </c>
      <c r="BD476" s="8">
        <v>0.15095386803570962</v>
      </c>
      <c r="BE476" s="8">
        <v>3.5596817827317759E-2</v>
      </c>
      <c r="BF476" s="8">
        <v>0.20648349202704835</v>
      </c>
      <c r="BG476" s="8">
        <v>0.44695140331146749</v>
      </c>
      <c r="BH476" s="8">
        <v>3.427779597331613E-6</v>
      </c>
      <c r="BI476" s="8">
        <v>0.25081579842103213</v>
      </c>
      <c r="BJ476" s="8">
        <v>1.3600137982725811</v>
      </c>
      <c r="BK476" s="8">
        <v>1.3054599841945163</v>
      </c>
      <c r="BL476" s="8">
        <v>1.1753212897098382</v>
      </c>
    </row>
    <row r="477" spans="1:64" x14ac:dyDescent="0.25">
      <c r="A477" s="7">
        <v>424420</v>
      </c>
      <c r="B477" s="7" t="s">
        <v>551</v>
      </c>
      <c r="C477" s="8">
        <f t="shared" si="126"/>
        <v>0.13041510114800001</v>
      </c>
      <c r="D477" s="8">
        <f t="shared" si="127"/>
        <v>1.9023287906899999E-2</v>
      </c>
      <c r="E477" s="8">
        <f t="shared" si="128"/>
        <v>9.6943468518700004E-2</v>
      </c>
      <c r="F477" s="8">
        <f t="shared" si="129"/>
        <v>0.13983833570000001</v>
      </c>
      <c r="G477" s="8">
        <f t="shared" si="130"/>
        <v>1.9645926001699999E-2</v>
      </c>
      <c r="H477" s="8">
        <f t="shared" si="131"/>
        <v>4.4679782635700001E-2</v>
      </c>
      <c r="I477" s="8">
        <f t="shared" si="132"/>
        <v>0.147793199205</v>
      </c>
      <c r="J477" s="8">
        <f t="shared" si="133"/>
        <v>1.99119955593E-2</v>
      </c>
      <c r="K477" s="8">
        <f t="shared" si="134"/>
        <v>4.5561206540099999E-2</v>
      </c>
      <c r="L477" s="8">
        <f t="shared" si="135"/>
        <v>0.127283130514</v>
      </c>
      <c r="M477" s="8">
        <f t="shared" si="136"/>
        <v>1.7965009016799999E-2</v>
      </c>
      <c r="N477" s="8">
        <f t="shared" si="137"/>
        <v>0.12934309524099999</v>
      </c>
      <c r="O477" s="8">
        <f t="shared" si="138"/>
        <v>0.55420144084099998</v>
      </c>
      <c r="P477" s="8">
        <f t="shared" si="139"/>
        <v>7.5090177874100002E-6</v>
      </c>
      <c r="Q477" s="8">
        <f t="shared" si="140"/>
        <v>0.31055057068899999</v>
      </c>
      <c r="R477" s="8">
        <f t="shared" si="141"/>
        <v>1.2463818575700001</v>
      </c>
      <c r="S477" s="8">
        <f t="shared" si="142"/>
        <v>1.2041640443399999</v>
      </c>
      <c r="T477" s="8">
        <f t="shared" si="143"/>
        <v>1.2132664013000001</v>
      </c>
      <c r="W477" s="7">
        <v>424420</v>
      </c>
      <c r="X477" s="7" t="s">
        <v>551</v>
      </c>
      <c r="Y477" s="364">
        <v>0.13041510114800001</v>
      </c>
      <c r="Z477" s="364">
        <v>1.9023287906899999E-2</v>
      </c>
      <c r="AA477" s="364">
        <v>9.6943468518700004E-2</v>
      </c>
      <c r="AB477" s="364">
        <v>0.13983833570000001</v>
      </c>
      <c r="AC477" s="364">
        <v>1.9645926001699999E-2</v>
      </c>
      <c r="AD477" s="364">
        <v>4.4679782635700001E-2</v>
      </c>
      <c r="AE477" s="364">
        <v>0.147793199205</v>
      </c>
      <c r="AF477" s="364">
        <v>1.99119955593E-2</v>
      </c>
      <c r="AG477" s="364">
        <v>4.5561206540099999E-2</v>
      </c>
      <c r="AH477" s="364">
        <v>0.127283130514</v>
      </c>
      <c r="AI477" s="364">
        <v>1.7965009016799999E-2</v>
      </c>
      <c r="AJ477" s="364">
        <v>0.12934309524099999</v>
      </c>
      <c r="AK477" s="364">
        <v>0.55420144084099998</v>
      </c>
      <c r="AL477" s="364">
        <v>7.5090177874100002E-6</v>
      </c>
      <c r="AM477" s="364">
        <v>0.31055057068899999</v>
      </c>
      <c r="AN477" s="364">
        <v>1.2463818575700001</v>
      </c>
      <c r="AO477" s="364">
        <v>1.2041640443399999</v>
      </c>
      <c r="AP477" s="364">
        <v>1.2132664013000001</v>
      </c>
      <c r="AS477" s="7">
        <v>424420</v>
      </c>
      <c r="AT477" s="7" t="s">
        <v>551</v>
      </c>
      <c r="AU477" s="8">
        <v>0.12284018720951614</v>
      </c>
      <c r="AV477" s="8">
        <v>3.1254782995598383E-2</v>
      </c>
      <c r="AW477" s="8">
        <v>0.14929960746573709</v>
      </c>
      <c r="AX477" s="8">
        <v>0.21130273056757418</v>
      </c>
      <c r="AY477" s="8">
        <v>4.8162635284952897E-2</v>
      </c>
      <c r="AZ477" s="8">
        <v>0.15250859271145495</v>
      </c>
      <c r="BA477" s="8">
        <v>0.15328195263825806</v>
      </c>
      <c r="BB477" s="8">
        <v>3.6575536931061289E-2</v>
      </c>
      <c r="BC477" s="8">
        <v>0.12522190121746127</v>
      </c>
      <c r="BD477" s="8">
        <v>0.12525163334803224</v>
      </c>
      <c r="BE477" s="8">
        <v>3.1070342913741923E-2</v>
      </c>
      <c r="BF477" s="8">
        <v>0.17514157802906452</v>
      </c>
      <c r="BG477" s="8">
        <v>0.34861056051545136</v>
      </c>
      <c r="BH477" s="8">
        <v>3.3411834211669356E-6</v>
      </c>
      <c r="BI477" s="8">
        <v>0.1953471239706773</v>
      </c>
      <c r="BJ477" s="8">
        <v>1.3033945776709672</v>
      </c>
      <c r="BK477" s="8">
        <v>1.0410062166285483</v>
      </c>
      <c r="BL477" s="8">
        <v>0.94411003594806431</v>
      </c>
    </row>
    <row r="478" spans="1:64" x14ac:dyDescent="0.25">
      <c r="A478" s="7">
        <v>424430</v>
      </c>
      <c r="B478" s="7" t="s">
        <v>552</v>
      </c>
      <c r="C478" s="8">
        <f t="shared" si="126"/>
        <v>0.13051958720199999</v>
      </c>
      <c r="D478" s="8">
        <f t="shared" si="127"/>
        <v>1.9056206559700001E-2</v>
      </c>
      <c r="E478" s="8">
        <f t="shared" si="128"/>
        <v>9.5943683103399999E-2</v>
      </c>
      <c r="F478" s="8">
        <f t="shared" si="129"/>
        <v>0.35923865435800001</v>
      </c>
      <c r="G478" s="8">
        <f t="shared" si="130"/>
        <v>5.0611326102800003E-2</v>
      </c>
      <c r="H478" s="8">
        <f t="shared" si="131"/>
        <v>0.11106735468200001</v>
      </c>
      <c r="I478" s="8">
        <f t="shared" si="132"/>
        <v>0.14820679412500001</v>
      </c>
      <c r="J478" s="8">
        <f t="shared" si="133"/>
        <v>2.0018396983000002E-2</v>
      </c>
      <c r="K478" s="8">
        <f t="shared" si="134"/>
        <v>4.4320083541300001E-2</v>
      </c>
      <c r="L478" s="8">
        <f t="shared" si="135"/>
        <v>0.12731153692700001</v>
      </c>
      <c r="M478" s="8">
        <f t="shared" si="136"/>
        <v>1.79936790258E-2</v>
      </c>
      <c r="N478" s="8">
        <f t="shared" si="137"/>
        <v>0.12845688885000001</v>
      </c>
      <c r="O478" s="8">
        <f t="shared" si="138"/>
        <v>0.55426694165199997</v>
      </c>
      <c r="P478" s="8">
        <f t="shared" si="139"/>
        <v>2.9205810448700001E-6</v>
      </c>
      <c r="Q478" s="8">
        <f t="shared" si="140"/>
        <v>0.30948165206799999</v>
      </c>
      <c r="R478" s="8">
        <f t="shared" si="141"/>
        <v>1.24551947687</v>
      </c>
      <c r="S478" s="8">
        <f t="shared" si="142"/>
        <v>1.52091733514</v>
      </c>
      <c r="T478" s="8">
        <f t="shared" si="143"/>
        <v>1.2125452746500001</v>
      </c>
      <c r="W478" s="7">
        <v>424430</v>
      </c>
      <c r="X478" s="7" t="s">
        <v>552</v>
      </c>
      <c r="Y478" s="364">
        <v>0.13051958720199999</v>
      </c>
      <c r="Z478" s="364">
        <v>1.9056206559700001E-2</v>
      </c>
      <c r="AA478" s="364">
        <v>9.5943683103399999E-2</v>
      </c>
      <c r="AB478" s="364">
        <v>0.35923865435800001</v>
      </c>
      <c r="AC478" s="364">
        <v>5.0611326102800003E-2</v>
      </c>
      <c r="AD478" s="364">
        <v>0.11106735468200001</v>
      </c>
      <c r="AE478" s="364">
        <v>0.14820679412500001</v>
      </c>
      <c r="AF478" s="364">
        <v>2.0018396983000002E-2</v>
      </c>
      <c r="AG478" s="364">
        <v>4.4320083541300001E-2</v>
      </c>
      <c r="AH478" s="364">
        <v>0.12731153692700001</v>
      </c>
      <c r="AI478" s="364">
        <v>1.79936790258E-2</v>
      </c>
      <c r="AJ478" s="364">
        <v>0.12845688885000001</v>
      </c>
      <c r="AK478" s="364">
        <v>0.55426694165199997</v>
      </c>
      <c r="AL478" s="364">
        <v>2.9205810448700001E-6</v>
      </c>
      <c r="AM478" s="364">
        <v>0.30948165206799999</v>
      </c>
      <c r="AN478" s="364">
        <v>1.24551947687</v>
      </c>
      <c r="AO478" s="364">
        <v>1.52091733514</v>
      </c>
      <c r="AP478" s="364">
        <v>1.2125452746500001</v>
      </c>
      <c r="AS478" s="7">
        <v>424430</v>
      </c>
      <c r="AT478" s="7" t="s">
        <v>552</v>
      </c>
      <c r="AU478" s="8">
        <v>0.1385245279785968</v>
      </c>
      <c r="AV478" s="8">
        <v>3.3750297653972576E-2</v>
      </c>
      <c r="AW478" s="8">
        <v>0.16337616782890321</v>
      </c>
      <c r="AX478" s="8">
        <v>0.25144748791272575</v>
      </c>
      <c r="AY478" s="8">
        <v>5.4913685533278703E-2</v>
      </c>
      <c r="AZ478" s="8">
        <v>0.17014881990296607</v>
      </c>
      <c r="BA478" s="8">
        <v>0.1720045366508387</v>
      </c>
      <c r="BB478" s="8">
        <v>3.9528426315022583E-2</v>
      </c>
      <c r="BC478" s="8">
        <v>0.13463083466997094</v>
      </c>
      <c r="BD478" s="8">
        <v>0.1406321254155968</v>
      </c>
      <c r="BE478" s="8">
        <v>3.3464714769435494E-2</v>
      </c>
      <c r="BF478" s="8">
        <v>0.19258236026741135</v>
      </c>
      <c r="BG478" s="8">
        <v>0.41123084474741894</v>
      </c>
      <c r="BH478" s="8">
        <v>3.7172002595317736E-6</v>
      </c>
      <c r="BI478" s="8">
        <v>0.22961571521064508</v>
      </c>
      <c r="BJ478" s="8">
        <v>1.3356526063646774</v>
      </c>
      <c r="BK478" s="8">
        <v>1.2184454772195161</v>
      </c>
      <c r="BL478" s="8">
        <v>1.0880992815066128</v>
      </c>
    </row>
    <row r="479" spans="1:64" x14ac:dyDescent="0.25">
      <c r="A479" s="7">
        <v>424440</v>
      </c>
      <c r="B479" s="7" t="s">
        <v>553</v>
      </c>
      <c r="C479" s="8">
        <f t="shared" si="126"/>
        <v>7.228519732166129E-2</v>
      </c>
      <c r="D479" s="8">
        <f t="shared" si="127"/>
        <v>2.0066299774185482E-2</v>
      </c>
      <c r="E479" s="8">
        <f t="shared" si="128"/>
        <v>9.2884084664241945E-2</v>
      </c>
      <c r="F479" s="8">
        <f t="shared" si="129"/>
        <v>0.15415924572074188</v>
      </c>
      <c r="G479" s="8">
        <f t="shared" si="130"/>
        <v>3.8809512971833868E-2</v>
      </c>
      <c r="H479" s="8">
        <f t="shared" si="131"/>
        <v>0.12674920099718714</v>
      </c>
      <c r="I479" s="8">
        <f t="shared" si="132"/>
        <v>9.1183130843935464E-2</v>
      </c>
      <c r="J479" s="8">
        <f t="shared" si="133"/>
        <v>2.3729960404117748E-2</v>
      </c>
      <c r="K479" s="8">
        <f t="shared" si="134"/>
        <v>8.0220587566096777E-2</v>
      </c>
      <c r="L479" s="8">
        <f t="shared" si="135"/>
        <v>7.4151402425548407E-2</v>
      </c>
      <c r="M479" s="8">
        <f t="shared" si="136"/>
        <v>2.0043213042022581E-2</v>
      </c>
      <c r="N479" s="8">
        <f t="shared" si="137"/>
        <v>0.1079084698314355</v>
      </c>
      <c r="O479" s="8">
        <f t="shared" si="138"/>
        <v>0.18771167519816137</v>
      </c>
      <c r="P479" s="8">
        <f t="shared" si="139"/>
        <v>1.328611918942258E-6</v>
      </c>
      <c r="Q479" s="8">
        <f t="shared" si="140"/>
        <v>0.10543751437509684</v>
      </c>
      <c r="R479" s="8">
        <f t="shared" si="141"/>
        <v>1</v>
      </c>
      <c r="S479" s="8">
        <f t="shared" si="142"/>
        <v>0.65842602420548402</v>
      </c>
      <c r="T479" s="8">
        <f t="shared" si="143"/>
        <v>0.53384335623338708</v>
      </c>
      <c r="W479" s="7">
        <v>424440</v>
      </c>
      <c r="X479" s="7" t="s">
        <v>553</v>
      </c>
      <c r="Y479" s="364">
        <v>0</v>
      </c>
      <c r="Z479" s="364">
        <v>0</v>
      </c>
      <c r="AA479" s="364">
        <v>0</v>
      </c>
      <c r="AB479" s="364">
        <v>0</v>
      </c>
      <c r="AC479" s="364">
        <v>0</v>
      </c>
      <c r="AD479" s="364">
        <v>0</v>
      </c>
      <c r="AE479" s="364">
        <v>0</v>
      </c>
      <c r="AF479" s="364">
        <v>0</v>
      </c>
      <c r="AG479" s="364">
        <v>0</v>
      </c>
      <c r="AH479" s="364">
        <v>0</v>
      </c>
      <c r="AI479" s="364">
        <v>0</v>
      </c>
      <c r="AJ479" s="364">
        <v>0</v>
      </c>
      <c r="AK479" s="364">
        <v>0</v>
      </c>
      <c r="AL479" s="364">
        <v>0</v>
      </c>
      <c r="AM479" s="364">
        <v>0</v>
      </c>
      <c r="AN479" s="364">
        <v>1</v>
      </c>
      <c r="AO479" s="364">
        <v>0</v>
      </c>
      <c r="AP479" s="364">
        <v>0</v>
      </c>
      <c r="AS479" s="7">
        <v>424440</v>
      </c>
      <c r="AT479" s="7" t="s">
        <v>553</v>
      </c>
      <c r="AU479" s="8">
        <v>7.228519732166129E-2</v>
      </c>
      <c r="AV479" s="8">
        <v>2.0066299774185482E-2</v>
      </c>
      <c r="AW479" s="8">
        <v>9.2884084664241945E-2</v>
      </c>
      <c r="AX479" s="8">
        <v>0.15415924572074188</v>
      </c>
      <c r="AY479" s="8">
        <v>3.8809512971833868E-2</v>
      </c>
      <c r="AZ479" s="8">
        <v>0.12674920099718714</v>
      </c>
      <c r="BA479" s="8">
        <v>9.1183130843935464E-2</v>
      </c>
      <c r="BB479" s="8">
        <v>2.3729960404117748E-2</v>
      </c>
      <c r="BC479" s="8">
        <v>8.0220587566096777E-2</v>
      </c>
      <c r="BD479" s="8">
        <v>7.4151402425548407E-2</v>
      </c>
      <c r="BE479" s="8">
        <v>2.0043213042022581E-2</v>
      </c>
      <c r="BF479" s="8">
        <v>0.1079084698314355</v>
      </c>
      <c r="BG479" s="8">
        <v>0.18771167519816137</v>
      </c>
      <c r="BH479" s="8">
        <v>1.328611918942258E-6</v>
      </c>
      <c r="BI479" s="8">
        <v>0.10543751437509684</v>
      </c>
      <c r="BJ479" s="8">
        <v>1.1852339688566131</v>
      </c>
      <c r="BK479" s="8">
        <v>0.65842602420548402</v>
      </c>
      <c r="BL479" s="8">
        <v>0.53384335623338708</v>
      </c>
    </row>
    <row r="480" spans="1:64" x14ac:dyDescent="0.25">
      <c r="A480" s="7">
        <v>424450</v>
      </c>
      <c r="B480" s="7" t="s">
        <v>554</v>
      </c>
      <c r="C480" s="8">
        <f t="shared" si="126"/>
        <v>0.14077488398112903</v>
      </c>
      <c r="D480" s="8">
        <f t="shared" si="127"/>
        <v>3.4520402519688721E-2</v>
      </c>
      <c r="E480" s="8">
        <f t="shared" si="128"/>
        <v>0.17290340826659192</v>
      </c>
      <c r="F480" s="8">
        <f t="shared" si="129"/>
        <v>0.33022314865909669</v>
      </c>
      <c r="G480" s="8">
        <f t="shared" si="130"/>
        <v>6.9125335565027438E-2</v>
      </c>
      <c r="H480" s="8">
        <f t="shared" si="131"/>
        <v>0.22523851388759511</v>
      </c>
      <c r="I480" s="8">
        <f t="shared" si="132"/>
        <v>0.17381846469774195</v>
      </c>
      <c r="J480" s="8">
        <f t="shared" si="133"/>
        <v>4.0410936033216119E-2</v>
      </c>
      <c r="K480" s="8">
        <f t="shared" si="134"/>
        <v>0.14313656943464839</v>
      </c>
      <c r="L480" s="8">
        <f t="shared" si="135"/>
        <v>0.14294644079730645</v>
      </c>
      <c r="M480" s="8">
        <f t="shared" si="136"/>
        <v>3.4248045046580647E-2</v>
      </c>
      <c r="N480" s="8">
        <f t="shared" si="137"/>
        <v>0.20375580573156296</v>
      </c>
      <c r="O480" s="8">
        <f t="shared" si="138"/>
        <v>0.42013838879161314</v>
      </c>
      <c r="P480" s="8">
        <f t="shared" si="139"/>
        <v>2.740662611310177E-6</v>
      </c>
      <c r="Q480" s="8">
        <f t="shared" si="140"/>
        <v>0.2347858653749679</v>
      </c>
      <c r="R480" s="8">
        <f t="shared" si="141"/>
        <v>1</v>
      </c>
      <c r="S480" s="8">
        <f t="shared" si="142"/>
        <v>1.3826515142404838</v>
      </c>
      <c r="T480" s="8">
        <f t="shared" si="143"/>
        <v>1.1154320991982256</v>
      </c>
      <c r="W480" s="7">
        <v>424450</v>
      </c>
      <c r="X480" s="7" t="s">
        <v>554</v>
      </c>
      <c r="Y480" s="364">
        <v>0</v>
      </c>
      <c r="Z480" s="364">
        <v>0</v>
      </c>
      <c r="AA480" s="364">
        <v>0</v>
      </c>
      <c r="AB480" s="364">
        <v>0</v>
      </c>
      <c r="AC480" s="364">
        <v>0</v>
      </c>
      <c r="AD480" s="364">
        <v>0</v>
      </c>
      <c r="AE480" s="364">
        <v>0</v>
      </c>
      <c r="AF480" s="364">
        <v>0</v>
      </c>
      <c r="AG480" s="364">
        <v>0</v>
      </c>
      <c r="AH480" s="364">
        <v>0</v>
      </c>
      <c r="AI480" s="364">
        <v>0</v>
      </c>
      <c r="AJ480" s="364">
        <v>0</v>
      </c>
      <c r="AK480" s="364">
        <v>0</v>
      </c>
      <c r="AL480" s="364">
        <v>0</v>
      </c>
      <c r="AM480" s="364">
        <v>0</v>
      </c>
      <c r="AN480" s="364">
        <v>1</v>
      </c>
      <c r="AO480" s="364">
        <v>0</v>
      </c>
      <c r="AP480" s="364">
        <v>0</v>
      </c>
      <c r="AS480" s="7">
        <v>424450</v>
      </c>
      <c r="AT480" s="7" t="s">
        <v>554</v>
      </c>
      <c r="AU480" s="8">
        <v>0.14077488398112903</v>
      </c>
      <c r="AV480" s="8">
        <v>3.4520402519688721E-2</v>
      </c>
      <c r="AW480" s="8">
        <v>0.17290340826659192</v>
      </c>
      <c r="AX480" s="8">
        <v>0.33022314865909669</v>
      </c>
      <c r="AY480" s="8">
        <v>6.9125335565027438E-2</v>
      </c>
      <c r="AZ480" s="8">
        <v>0.22523851388759511</v>
      </c>
      <c r="BA480" s="8">
        <v>0.17381846469774195</v>
      </c>
      <c r="BB480" s="8">
        <v>4.0410936033216119E-2</v>
      </c>
      <c r="BC480" s="8">
        <v>0.14313656943464839</v>
      </c>
      <c r="BD480" s="8">
        <v>0.14294644079730645</v>
      </c>
      <c r="BE480" s="8">
        <v>3.4248045046580647E-2</v>
      </c>
      <c r="BF480" s="8">
        <v>0.20375580573156296</v>
      </c>
      <c r="BG480" s="8">
        <v>0.42013838879161314</v>
      </c>
      <c r="BH480" s="8">
        <v>2.740662611310177E-6</v>
      </c>
      <c r="BI480" s="8">
        <v>0.2347858653749679</v>
      </c>
      <c r="BJ480" s="8">
        <v>1.3482019205735485</v>
      </c>
      <c r="BK480" s="8">
        <v>1.3826515142404838</v>
      </c>
      <c r="BL480" s="8">
        <v>1.1154320991982256</v>
      </c>
    </row>
    <row r="481" spans="1:64" x14ac:dyDescent="0.25">
      <c r="A481" s="7">
        <v>424460</v>
      </c>
      <c r="B481" s="7" t="s">
        <v>555</v>
      </c>
      <c r="C481" s="8">
        <f t="shared" si="126"/>
        <v>0.12324589553756451</v>
      </c>
      <c r="D481" s="8">
        <f t="shared" si="127"/>
        <v>3.1453907218246764E-2</v>
      </c>
      <c r="E481" s="8">
        <f t="shared" si="128"/>
        <v>0.14957987371507414</v>
      </c>
      <c r="F481" s="8">
        <f t="shared" si="129"/>
        <v>0.18771472292372415</v>
      </c>
      <c r="G481" s="8">
        <f t="shared" si="130"/>
        <v>4.1504290950395165E-2</v>
      </c>
      <c r="H481" s="8">
        <f t="shared" si="131"/>
        <v>0.13506889306291292</v>
      </c>
      <c r="I481" s="8">
        <f t="shared" si="132"/>
        <v>0.15303443763285487</v>
      </c>
      <c r="J481" s="8">
        <f t="shared" si="133"/>
        <v>3.6697835028583869E-2</v>
      </c>
      <c r="K481" s="8">
        <f t="shared" si="134"/>
        <v>0.12530544562517257</v>
      </c>
      <c r="L481" s="8">
        <f t="shared" si="135"/>
        <v>0.12566299557204841</v>
      </c>
      <c r="M481" s="8">
        <f t="shared" si="136"/>
        <v>3.129143806461613E-2</v>
      </c>
      <c r="N481" s="8">
        <f t="shared" si="137"/>
        <v>0.17534314613389521</v>
      </c>
      <c r="O481" s="8">
        <f t="shared" si="138"/>
        <v>0.34860437239874204</v>
      </c>
      <c r="P481" s="8">
        <f t="shared" si="139"/>
        <v>3.3313765096332255E-6</v>
      </c>
      <c r="Q481" s="8">
        <f t="shared" si="140"/>
        <v>0.19600675331925796</v>
      </c>
      <c r="R481" s="8">
        <f t="shared" si="141"/>
        <v>1</v>
      </c>
      <c r="S481" s="8">
        <f t="shared" si="142"/>
        <v>0.99332177790483878</v>
      </c>
      <c r="T481" s="8">
        <f t="shared" si="143"/>
        <v>0.94406997635112944</v>
      </c>
      <c r="W481" s="7">
        <v>424460</v>
      </c>
      <c r="X481" s="7" t="s">
        <v>555</v>
      </c>
      <c r="Y481" s="364">
        <v>0</v>
      </c>
      <c r="Z481" s="364">
        <v>0</v>
      </c>
      <c r="AA481" s="364">
        <v>0</v>
      </c>
      <c r="AB481" s="364">
        <v>0</v>
      </c>
      <c r="AC481" s="364">
        <v>0</v>
      </c>
      <c r="AD481" s="364">
        <v>0</v>
      </c>
      <c r="AE481" s="364">
        <v>0</v>
      </c>
      <c r="AF481" s="364">
        <v>0</v>
      </c>
      <c r="AG481" s="364">
        <v>0</v>
      </c>
      <c r="AH481" s="364">
        <v>0</v>
      </c>
      <c r="AI481" s="364">
        <v>0</v>
      </c>
      <c r="AJ481" s="364">
        <v>0</v>
      </c>
      <c r="AK481" s="364">
        <v>0</v>
      </c>
      <c r="AL481" s="364">
        <v>0</v>
      </c>
      <c r="AM481" s="364">
        <v>0</v>
      </c>
      <c r="AN481" s="364">
        <v>1</v>
      </c>
      <c r="AO481" s="364">
        <v>0</v>
      </c>
      <c r="AP481" s="364">
        <v>0</v>
      </c>
      <c r="AS481" s="7">
        <v>424460</v>
      </c>
      <c r="AT481" s="7" t="s">
        <v>555</v>
      </c>
      <c r="AU481" s="8">
        <v>0.12324589553756451</v>
      </c>
      <c r="AV481" s="8">
        <v>3.1453907218246764E-2</v>
      </c>
      <c r="AW481" s="8">
        <v>0.14957987371507414</v>
      </c>
      <c r="AX481" s="8">
        <v>0.18771472292372415</v>
      </c>
      <c r="AY481" s="8">
        <v>4.1504290950395165E-2</v>
      </c>
      <c r="AZ481" s="8">
        <v>0.13506889306291292</v>
      </c>
      <c r="BA481" s="8">
        <v>0.15303443763285487</v>
      </c>
      <c r="BB481" s="8">
        <v>3.6697835028583869E-2</v>
      </c>
      <c r="BC481" s="8">
        <v>0.12530544562517257</v>
      </c>
      <c r="BD481" s="8">
        <v>0.12566299557204841</v>
      </c>
      <c r="BE481" s="8">
        <v>3.129143806461613E-2</v>
      </c>
      <c r="BF481" s="8">
        <v>0.17534314613389521</v>
      </c>
      <c r="BG481" s="8">
        <v>0.34860437239874204</v>
      </c>
      <c r="BH481" s="8">
        <v>3.3313765096332255E-6</v>
      </c>
      <c r="BI481" s="8">
        <v>0.19600675331925796</v>
      </c>
      <c r="BJ481" s="8">
        <v>1.3042796764709679</v>
      </c>
      <c r="BK481" s="8">
        <v>0.99332177790483878</v>
      </c>
      <c r="BL481" s="8">
        <v>0.94406997635112944</v>
      </c>
    </row>
    <row r="482" spans="1:64" x14ac:dyDescent="0.25">
      <c r="A482" s="7">
        <v>424470</v>
      </c>
      <c r="B482" s="7" t="s">
        <v>556</v>
      </c>
      <c r="C482" s="8">
        <f t="shared" si="126"/>
        <v>0.13046275829500001</v>
      </c>
      <c r="D482" s="8">
        <f t="shared" si="127"/>
        <v>1.9034490626199999E-2</v>
      </c>
      <c r="E482" s="8">
        <f t="shared" si="128"/>
        <v>9.5479850669699995E-2</v>
      </c>
      <c r="F482" s="8">
        <f t="shared" si="129"/>
        <v>0.24739967853700001</v>
      </c>
      <c r="G482" s="8">
        <f t="shared" si="130"/>
        <v>3.4760173958399997E-2</v>
      </c>
      <c r="H482" s="8">
        <f t="shared" si="131"/>
        <v>7.6207210108499998E-2</v>
      </c>
      <c r="I482" s="8">
        <f t="shared" si="132"/>
        <v>0.147490559774</v>
      </c>
      <c r="J482" s="8">
        <f t="shared" si="133"/>
        <v>1.9875595824099999E-2</v>
      </c>
      <c r="K482" s="8">
        <f t="shared" si="134"/>
        <v>4.3919772337799999E-2</v>
      </c>
      <c r="L482" s="8">
        <f t="shared" si="135"/>
        <v>0.12732807530000001</v>
      </c>
      <c r="M482" s="8">
        <f t="shared" si="136"/>
        <v>1.7975033300500001E-2</v>
      </c>
      <c r="N482" s="8">
        <f t="shared" si="137"/>
        <v>0.12783404559100001</v>
      </c>
      <c r="O482" s="8">
        <f t="shared" si="138"/>
        <v>0.55415181632300003</v>
      </c>
      <c r="P482" s="8">
        <f t="shared" si="139"/>
        <v>4.2454210050600003E-6</v>
      </c>
      <c r="Q482" s="8">
        <f t="shared" si="140"/>
        <v>0.31124796070600003</v>
      </c>
      <c r="R482" s="8">
        <f t="shared" si="141"/>
        <v>1.24497709959</v>
      </c>
      <c r="S482" s="8">
        <f t="shared" si="142"/>
        <v>1.3583670626</v>
      </c>
      <c r="T482" s="8">
        <f t="shared" si="143"/>
        <v>1.2112859279399999</v>
      </c>
      <c r="W482" s="7">
        <v>424470</v>
      </c>
      <c r="X482" s="7" t="s">
        <v>556</v>
      </c>
      <c r="Y482" s="364">
        <v>0.13046275829500001</v>
      </c>
      <c r="Z482" s="364">
        <v>1.9034490626199999E-2</v>
      </c>
      <c r="AA482" s="364">
        <v>9.5479850669699995E-2</v>
      </c>
      <c r="AB482" s="364">
        <v>0.24739967853700001</v>
      </c>
      <c r="AC482" s="364">
        <v>3.4760173958399997E-2</v>
      </c>
      <c r="AD482" s="364">
        <v>7.6207210108499998E-2</v>
      </c>
      <c r="AE482" s="364">
        <v>0.147490559774</v>
      </c>
      <c r="AF482" s="364">
        <v>1.9875595824099999E-2</v>
      </c>
      <c r="AG482" s="364">
        <v>4.3919772337799999E-2</v>
      </c>
      <c r="AH482" s="364">
        <v>0.12732807530000001</v>
      </c>
      <c r="AI482" s="364">
        <v>1.7975033300500001E-2</v>
      </c>
      <c r="AJ482" s="364">
        <v>0.12783404559100001</v>
      </c>
      <c r="AK482" s="364">
        <v>0.55415181632300003</v>
      </c>
      <c r="AL482" s="364">
        <v>4.2454210050600003E-6</v>
      </c>
      <c r="AM482" s="364">
        <v>0.31124796070600003</v>
      </c>
      <c r="AN482" s="364">
        <v>1.24497709959</v>
      </c>
      <c r="AO482" s="364">
        <v>1.3583670626</v>
      </c>
      <c r="AP482" s="364">
        <v>1.2112859279399999</v>
      </c>
      <c r="AS482" s="7">
        <v>424470</v>
      </c>
      <c r="AT482" s="7" t="s">
        <v>556</v>
      </c>
      <c r="AU482" s="8">
        <v>0.13889928342296773</v>
      </c>
      <c r="AV482" s="8">
        <v>3.406117768999032E-2</v>
      </c>
      <c r="AW482" s="8">
        <v>0.16693264739068708</v>
      </c>
      <c r="AX482" s="8">
        <v>0.22806754027367743</v>
      </c>
      <c r="AY482" s="8">
        <v>4.9077363171657097E-2</v>
      </c>
      <c r="AZ482" s="8">
        <v>0.15814374306574033</v>
      </c>
      <c r="BA482" s="8">
        <v>0.17130300033130641</v>
      </c>
      <c r="BB482" s="8">
        <v>3.9658745398833892E-2</v>
      </c>
      <c r="BC482" s="8">
        <v>0.13832731290443548</v>
      </c>
      <c r="BD482" s="8">
        <v>0.14126385834841937</v>
      </c>
      <c r="BE482" s="8">
        <v>3.3831531943533874E-2</v>
      </c>
      <c r="BF482" s="8">
        <v>0.19640613321964187</v>
      </c>
      <c r="BG482" s="8">
        <v>0.41114722744982235</v>
      </c>
      <c r="BH482" s="8">
        <v>3.9067249607193547E-6</v>
      </c>
      <c r="BI482" s="8">
        <v>0.23092358565093543</v>
      </c>
      <c r="BJ482" s="8">
        <v>1.3398947214062902</v>
      </c>
      <c r="BK482" s="8">
        <v>1.1772241303817743</v>
      </c>
      <c r="BL482" s="8">
        <v>1.0912277683122582</v>
      </c>
    </row>
    <row r="483" spans="1:64" x14ac:dyDescent="0.25">
      <c r="A483" s="7">
        <v>424480</v>
      </c>
      <c r="B483" s="7" t="s">
        <v>557</v>
      </c>
      <c r="C483" s="8">
        <f t="shared" si="126"/>
        <v>0.130392751158</v>
      </c>
      <c r="D483" s="8">
        <f t="shared" si="127"/>
        <v>1.9039247130599998E-2</v>
      </c>
      <c r="E483" s="8">
        <f t="shared" si="128"/>
        <v>9.6706251256099995E-2</v>
      </c>
      <c r="F483" s="8">
        <f t="shared" si="129"/>
        <v>0.43256451550399999</v>
      </c>
      <c r="G483" s="8">
        <f t="shared" si="130"/>
        <v>6.0817748527800003E-2</v>
      </c>
      <c r="H483" s="8">
        <f t="shared" si="131"/>
        <v>0.13773112994</v>
      </c>
      <c r="I483" s="8">
        <f t="shared" si="132"/>
        <v>0.14719594496399999</v>
      </c>
      <c r="J483" s="8">
        <f t="shared" si="133"/>
        <v>1.9858555007500001E-2</v>
      </c>
      <c r="K483" s="8">
        <f t="shared" si="134"/>
        <v>4.52086669133E-2</v>
      </c>
      <c r="L483" s="8">
        <f t="shared" si="135"/>
        <v>0.12722784047499999</v>
      </c>
      <c r="M483" s="8">
        <f t="shared" si="136"/>
        <v>1.7976448536E-2</v>
      </c>
      <c r="N483" s="8">
        <f t="shared" si="137"/>
        <v>0.12908168888999999</v>
      </c>
      <c r="O483" s="8">
        <f t="shared" si="138"/>
        <v>0.55421367727600002</v>
      </c>
      <c r="P483" s="8">
        <f t="shared" si="139"/>
        <v>2.4275482171199999E-6</v>
      </c>
      <c r="Q483" s="8">
        <f t="shared" si="140"/>
        <v>0.31161722677800002</v>
      </c>
      <c r="R483" s="8">
        <f t="shared" si="141"/>
        <v>1.24613824954</v>
      </c>
      <c r="S483" s="8">
        <f t="shared" si="142"/>
        <v>1.63111339397</v>
      </c>
      <c r="T483" s="8">
        <f t="shared" si="143"/>
        <v>1.2122631668799999</v>
      </c>
      <c r="W483" s="7">
        <v>424480</v>
      </c>
      <c r="X483" s="7" t="s">
        <v>557</v>
      </c>
      <c r="Y483" s="364">
        <v>0.130392751158</v>
      </c>
      <c r="Z483" s="364">
        <v>1.9039247130599998E-2</v>
      </c>
      <c r="AA483" s="364">
        <v>9.6706251256099995E-2</v>
      </c>
      <c r="AB483" s="364">
        <v>0.43256451550399999</v>
      </c>
      <c r="AC483" s="364">
        <v>6.0817748527800003E-2</v>
      </c>
      <c r="AD483" s="364">
        <v>0.13773112994</v>
      </c>
      <c r="AE483" s="364">
        <v>0.14719594496399999</v>
      </c>
      <c r="AF483" s="364">
        <v>1.9858555007500001E-2</v>
      </c>
      <c r="AG483" s="364">
        <v>4.52086669133E-2</v>
      </c>
      <c r="AH483" s="364">
        <v>0.12722784047499999</v>
      </c>
      <c r="AI483" s="364">
        <v>1.7976448536E-2</v>
      </c>
      <c r="AJ483" s="364">
        <v>0.12908168888999999</v>
      </c>
      <c r="AK483" s="364">
        <v>0.55421367727600002</v>
      </c>
      <c r="AL483" s="364">
        <v>2.4275482171199999E-6</v>
      </c>
      <c r="AM483" s="364">
        <v>0.31161722677800002</v>
      </c>
      <c r="AN483" s="364">
        <v>1.24613824954</v>
      </c>
      <c r="AO483" s="364">
        <v>1.63111339397</v>
      </c>
      <c r="AP483" s="364">
        <v>1.2122631668799999</v>
      </c>
      <c r="AS483" s="7">
        <v>424480</v>
      </c>
      <c r="AT483" s="7" t="s">
        <v>557</v>
      </c>
      <c r="AU483" s="8">
        <v>0.15314438515195164</v>
      </c>
      <c r="AV483" s="8">
        <v>3.669699818913711E-2</v>
      </c>
      <c r="AW483" s="8">
        <v>0.18262861890280965</v>
      </c>
      <c r="AX483" s="8">
        <v>0.22427666209877414</v>
      </c>
      <c r="AY483" s="8">
        <v>4.782055514954129E-2</v>
      </c>
      <c r="AZ483" s="8">
        <v>0.15104184781161939</v>
      </c>
      <c r="BA483" s="8">
        <v>0.18757145082361293</v>
      </c>
      <c r="BB483" s="8">
        <v>4.2583994859982252E-2</v>
      </c>
      <c r="BC483" s="8">
        <v>0.14914335554466615</v>
      </c>
      <c r="BD483" s="8">
        <v>0.15529468068230645</v>
      </c>
      <c r="BE483" s="8">
        <v>3.6356489257641927E-2</v>
      </c>
      <c r="BF483" s="8">
        <v>0.21561264965463386</v>
      </c>
      <c r="BG483" s="8">
        <v>0.46482371268587069</v>
      </c>
      <c r="BH483" s="8">
        <v>5.0816323770014508E-6</v>
      </c>
      <c r="BI483" s="8">
        <v>0.26135555019551643</v>
      </c>
      <c r="BJ483" s="8">
        <v>1.3724732280498388</v>
      </c>
      <c r="BK483" s="8">
        <v>1.2618487424791938</v>
      </c>
      <c r="BL483" s="8">
        <v>1.2180068657445164</v>
      </c>
    </row>
    <row r="484" spans="1:64" x14ac:dyDescent="0.25">
      <c r="A484" s="7">
        <v>424490</v>
      </c>
      <c r="B484" s="7" t="s">
        <v>558</v>
      </c>
      <c r="C484" s="8">
        <f t="shared" si="126"/>
        <v>0.13024300085599999</v>
      </c>
      <c r="D484" s="8">
        <f t="shared" si="127"/>
        <v>1.90207970579E-2</v>
      </c>
      <c r="E484" s="8">
        <f t="shared" si="128"/>
        <v>9.6621556050299998E-2</v>
      </c>
      <c r="F484" s="8">
        <f t="shared" si="129"/>
        <v>0.25835460782899999</v>
      </c>
      <c r="G484" s="8">
        <f t="shared" si="130"/>
        <v>3.6324246934E-2</v>
      </c>
      <c r="H484" s="8">
        <f t="shared" si="131"/>
        <v>8.2117806359799997E-2</v>
      </c>
      <c r="I484" s="8">
        <f t="shared" si="132"/>
        <v>0.14743881251400001</v>
      </c>
      <c r="J484" s="8">
        <f t="shared" si="133"/>
        <v>1.9886739398600001E-2</v>
      </c>
      <c r="K484" s="8">
        <f t="shared" si="134"/>
        <v>4.5227316665200003E-2</v>
      </c>
      <c r="L484" s="8">
        <f t="shared" si="135"/>
        <v>0.12707103394300001</v>
      </c>
      <c r="M484" s="8">
        <f t="shared" si="136"/>
        <v>1.7958358405899998E-2</v>
      </c>
      <c r="N484" s="8">
        <f t="shared" si="137"/>
        <v>0.12897064349500001</v>
      </c>
      <c r="O484" s="8">
        <f t="shared" si="138"/>
        <v>0.55422078416999998</v>
      </c>
      <c r="P484" s="8">
        <f t="shared" si="139"/>
        <v>4.0602956892900002E-6</v>
      </c>
      <c r="Q484" s="8">
        <f t="shared" si="140"/>
        <v>0.31086202309599997</v>
      </c>
      <c r="R484" s="8">
        <f t="shared" si="141"/>
        <v>1.2458853539600001</v>
      </c>
      <c r="S484" s="8">
        <f t="shared" si="142"/>
        <v>1.37679666112</v>
      </c>
      <c r="T484" s="8">
        <f t="shared" si="143"/>
        <v>1.21255286858</v>
      </c>
      <c r="W484" s="7">
        <v>424490</v>
      </c>
      <c r="X484" s="7" t="s">
        <v>558</v>
      </c>
      <c r="Y484" s="364">
        <v>0.13024300085599999</v>
      </c>
      <c r="Z484" s="364">
        <v>1.90207970579E-2</v>
      </c>
      <c r="AA484" s="364">
        <v>9.6621556050299998E-2</v>
      </c>
      <c r="AB484" s="364">
        <v>0.25835460782899999</v>
      </c>
      <c r="AC484" s="364">
        <v>3.6324246934E-2</v>
      </c>
      <c r="AD484" s="364">
        <v>8.2117806359799997E-2</v>
      </c>
      <c r="AE484" s="364">
        <v>0.14743881251400001</v>
      </c>
      <c r="AF484" s="364">
        <v>1.9886739398600001E-2</v>
      </c>
      <c r="AG484" s="364">
        <v>4.5227316665200003E-2</v>
      </c>
      <c r="AH484" s="364">
        <v>0.12707103394300001</v>
      </c>
      <c r="AI484" s="364">
        <v>1.7958358405899998E-2</v>
      </c>
      <c r="AJ484" s="364">
        <v>0.12897064349500001</v>
      </c>
      <c r="AK484" s="364">
        <v>0.55422078416999998</v>
      </c>
      <c r="AL484" s="364">
        <v>4.0602956892900002E-6</v>
      </c>
      <c r="AM484" s="364">
        <v>0.31086202309599997</v>
      </c>
      <c r="AN484" s="364">
        <v>1.2458853539600001</v>
      </c>
      <c r="AO484" s="364">
        <v>1.37679666112</v>
      </c>
      <c r="AP484" s="364">
        <v>1.21255286858</v>
      </c>
      <c r="AS484" s="7">
        <v>424490</v>
      </c>
      <c r="AT484" s="7" t="s">
        <v>558</v>
      </c>
      <c r="AU484" s="8">
        <v>0.16000961068041933</v>
      </c>
      <c r="AV484" s="8">
        <v>3.7927384210838709E-2</v>
      </c>
      <c r="AW484" s="8">
        <v>0.19091668617842417</v>
      </c>
      <c r="AX484" s="8">
        <v>0.28760717452482243</v>
      </c>
      <c r="AY484" s="8">
        <v>6.1078383749380641E-2</v>
      </c>
      <c r="AZ484" s="8">
        <v>0.19318379901079349</v>
      </c>
      <c r="BA484" s="8">
        <v>0.19591771096745167</v>
      </c>
      <c r="BB484" s="8">
        <v>4.4064320202133883E-2</v>
      </c>
      <c r="BC484" s="8">
        <v>0.15528736014353064</v>
      </c>
      <c r="BD484" s="8">
        <v>0.16201981255504844</v>
      </c>
      <c r="BE484" s="8">
        <v>3.7528116753466137E-2</v>
      </c>
      <c r="BF484" s="8">
        <v>0.2257863125266098</v>
      </c>
      <c r="BG484" s="8">
        <v>0.49164646414258006</v>
      </c>
      <c r="BH484" s="8">
        <v>3.9591482504788712E-6</v>
      </c>
      <c r="BI484" s="8">
        <v>0.27576653549987096</v>
      </c>
      <c r="BJ484" s="8">
        <v>1.3888520681664516</v>
      </c>
      <c r="BK484" s="8">
        <v>1.4289645185749995</v>
      </c>
      <c r="BL484" s="8">
        <v>1.2823661655066132</v>
      </c>
    </row>
    <row r="485" spans="1:64" x14ac:dyDescent="0.25">
      <c r="A485" s="7">
        <v>424510</v>
      </c>
      <c r="B485" s="7" t="s">
        <v>559</v>
      </c>
      <c r="C485" s="8">
        <f t="shared" si="126"/>
        <v>0.10714405503632257</v>
      </c>
      <c r="D485" s="8">
        <f t="shared" si="127"/>
        <v>2.7998495871164517E-2</v>
      </c>
      <c r="E485" s="8">
        <f t="shared" si="128"/>
        <v>0.15627914387977418</v>
      </c>
      <c r="F485" s="8">
        <f t="shared" si="129"/>
        <v>0.18537414550952749</v>
      </c>
      <c r="G485" s="8">
        <f t="shared" si="130"/>
        <v>4.5147745219536448E-2</v>
      </c>
      <c r="H485" s="8">
        <f t="shared" si="131"/>
        <v>0.15070460721508067</v>
      </c>
      <c r="I485" s="8">
        <f t="shared" si="132"/>
        <v>0.18951692707693543</v>
      </c>
      <c r="J485" s="8">
        <f t="shared" si="133"/>
        <v>4.7070363789717747E-2</v>
      </c>
      <c r="K485" s="8">
        <f t="shared" si="134"/>
        <v>0.20535771521753229</v>
      </c>
      <c r="L485" s="8">
        <f t="shared" si="135"/>
        <v>0.10703220377287095</v>
      </c>
      <c r="M485" s="8">
        <f t="shared" si="136"/>
        <v>2.735530784255806E-2</v>
      </c>
      <c r="N485" s="8">
        <f t="shared" si="137"/>
        <v>0.16574043528095159</v>
      </c>
      <c r="O485" s="8">
        <f t="shared" si="138"/>
        <v>0.31808021083435473</v>
      </c>
      <c r="P485" s="8">
        <f t="shared" si="139"/>
        <v>4.9050043908133859E-6</v>
      </c>
      <c r="Q485" s="8">
        <f t="shared" si="140"/>
        <v>0.12305114150899993</v>
      </c>
      <c r="R485" s="8">
        <f t="shared" si="141"/>
        <v>1</v>
      </c>
      <c r="S485" s="8">
        <f t="shared" si="142"/>
        <v>0.94574101407338718</v>
      </c>
      <c r="T485" s="8">
        <f t="shared" si="143"/>
        <v>1.0064611351166128</v>
      </c>
      <c r="W485" s="7">
        <v>424510</v>
      </c>
      <c r="X485" s="7" t="s">
        <v>559</v>
      </c>
      <c r="Y485" s="364">
        <v>0</v>
      </c>
      <c r="Z485" s="364">
        <v>0</v>
      </c>
      <c r="AA485" s="364">
        <v>0</v>
      </c>
      <c r="AB485" s="364">
        <v>0</v>
      </c>
      <c r="AC485" s="364">
        <v>0</v>
      </c>
      <c r="AD485" s="364">
        <v>0</v>
      </c>
      <c r="AE485" s="364">
        <v>0</v>
      </c>
      <c r="AF485" s="364">
        <v>0</v>
      </c>
      <c r="AG485" s="364">
        <v>0</v>
      </c>
      <c r="AH485" s="364">
        <v>0</v>
      </c>
      <c r="AI485" s="364">
        <v>0</v>
      </c>
      <c r="AJ485" s="364">
        <v>0</v>
      </c>
      <c r="AK485" s="364">
        <v>0</v>
      </c>
      <c r="AL485" s="364">
        <v>0</v>
      </c>
      <c r="AM485" s="364">
        <v>0</v>
      </c>
      <c r="AN485" s="364">
        <v>1</v>
      </c>
      <c r="AO485" s="364">
        <v>0</v>
      </c>
      <c r="AP485" s="364">
        <v>0</v>
      </c>
      <c r="AS485" s="7">
        <v>424510</v>
      </c>
      <c r="AT485" s="7" t="s">
        <v>559</v>
      </c>
      <c r="AU485" s="8">
        <v>0.10714405503632257</v>
      </c>
      <c r="AV485" s="8">
        <v>2.7998495871164517E-2</v>
      </c>
      <c r="AW485" s="8">
        <v>0.15627914387977418</v>
      </c>
      <c r="AX485" s="8">
        <v>0.18537414550952749</v>
      </c>
      <c r="AY485" s="8">
        <v>4.5147745219536448E-2</v>
      </c>
      <c r="AZ485" s="8">
        <v>0.15070460721508067</v>
      </c>
      <c r="BA485" s="8">
        <v>0.18951692707693543</v>
      </c>
      <c r="BB485" s="8">
        <v>4.7070363789717747E-2</v>
      </c>
      <c r="BC485" s="8">
        <v>0.20535771521753229</v>
      </c>
      <c r="BD485" s="8">
        <v>0.10703220377287095</v>
      </c>
      <c r="BE485" s="8">
        <v>2.735530784255806E-2</v>
      </c>
      <c r="BF485" s="8">
        <v>0.16574043528095159</v>
      </c>
      <c r="BG485" s="8">
        <v>0.31808021083435473</v>
      </c>
      <c r="BH485" s="8">
        <v>4.9050043908133859E-6</v>
      </c>
      <c r="BI485" s="8">
        <v>0.12305114150899993</v>
      </c>
      <c r="BJ485" s="8">
        <v>1.2914233076904837</v>
      </c>
      <c r="BK485" s="8">
        <v>0.94574101407338718</v>
      </c>
      <c r="BL485" s="8">
        <v>1.0064611351166128</v>
      </c>
    </row>
    <row r="486" spans="1:64" x14ac:dyDescent="0.25">
      <c r="A486" s="7">
        <v>424520</v>
      </c>
      <c r="B486" s="7" t="s">
        <v>560</v>
      </c>
      <c r="C486" s="8">
        <f t="shared" si="126"/>
        <v>0.11312290086341935</v>
      </c>
      <c r="D486" s="8">
        <f t="shared" si="127"/>
        <v>2.8391667532425811E-2</v>
      </c>
      <c r="E486" s="8">
        <f t="shared" si="128"/>
        <v>0.16310960432306451</v>
      </c>
      <c r="F486" s="8">
        <f t="shared" si="129"/>
        <v>0.14005524113378712</v>
      </c>
      <c r="G486" s="8">
        <f t="shared" si="130"/>
        <v>2.8912821632778543E-2</v>
      </c>
      <c r="H486" s="8">
        <f t="shared" si="131"/>
        <v>0.10781532258223435</v>
      </c>
      <c r="I486" s="8">
        <f t="shared" si="132"/>
        <v>0.20193985358382252</v>
      </c>
      <c r="J486" s="8">
        <f t="shared" si="133"/>
        <v>4.7834575742991929E-2</v>
      </c>
      <c r="K486" s="8">
        <f t="shared" si="134"/>
        <v>0.21535918475806451</v>
      </c>
      <c r="L486" s="8">
        <f t="shared" si="135"/>
        <v>0.1131882080283387</v>
      </c>
      <c r="M486" s="8">
        <f t="shared" si="136"/>
        <v>2.7726352801111291E-2</v>
      </c>
      <c r="N486" s="8">
        <f t="shared" si="137"/>
        <v>0.1734096693369839</v>
      </c>
      <c r="O486" s="8">
        <f t="shared" si="138"/>
        <v>0.3453361785541772</v>
      </c>
      <c r="P486" s="8">
        <f t="shared" si="139"/>
        <v>5.9771434897257256E-6</v>
      </c>
      <c r="Q486" s="8">
        <f t="shared" si="140"/>
        <v>0.13226577376082266</v>
      </c>
      <c r="R486" s="8">
        <f t="shared" si="141"/>
        <v>1</v>
      </c>
      <c r="S486" s="8">
        <f t="shared" si="142"/>
        <v>0.88968661115516146</v>
      </c>
      <c r="T486" s="8">
        <f t="shared" si="143"/>
        <v>1.0780368398914519</v>
      </c>
      <c r="W486" s="7">
        <v>424520</v>
      </c>
      <c r="X486" s="7" t="s">
        <v>560</v>
      </c>
      <c r="Y486" s="364">
        <v>0</v>
      </c>
      <c r="Z486" s="364">
        <v>0</v>
      </c>
      <c r="AA486" s="364">
        <v>0</v>
      </c>
      <c r="AB486" s="364">
        <v>0</v>
      </c>
      <c r="AC486" s="364">
        <v>0</v>
      </c>
      <c r="AD486" s="364">
        <v>0</v>
      </c>
      <c r="AE486" s="364">
        <v>0</v>
      </c>
      <c r="AF486" s="364">
        <v>0</v>
      </c>
      <c r="AG486" s="364">
        <v>0</v>
      </c>
      <c r="AH486" s="364">
        <v>0</v>
      </c>
      <c r="AI486" s="364">
        <v>0</v>
      </c>
      <c r="AJ486" s="364">
        <v>0</v>
      </c>
      <c r="AK486" s="364">
        <v>0</v>
      </c>
      <c r="AL486" s="364">
        <v>0</v>
      </c>
      <c r="AM486" s="364">
        <v>0</v>
      </c>
      <c r="AN486" s="364">
        <v>1</v>
      </c>
      <c r="AO486" s="364">
        <v>0</v>
      </c>
      <c r="AP486" s="364">
        <v>0</v>
      </c>
      <c r="AS486" s="7">
        <v>424520</v>
      </c>
      <c r="AT486" s="7" t="s">
        <v>560</v>
      </c>
      <c r="AU486" s="8">
        <v>0.11312290086341935</v>
      </c>
      <c r="AV486" s="8">
        <v>2.8391667532425811E-2</v>
      </c>
      <c r="AW486" s="8">
        <v>0.16310960432306451</v>
      </c>
      <c r="AX486" s="8">
        <v>0.14005524113378712</v>
      </c>
      <c r="AY486" s="8">
        <v>2.8912821632778543E-2</v>
      </c>
      <c r="AZ486" s="8">
        <v>0.10781532258223435</v>
      </c>
      <c r="BA486" s="8">
        <v>0.20193985358382252</v>
      </c>
      <c r="BB486" s="8">
        <v>4.7834575742991929E-2</v>
      </c>
      <c r="BC486" s="8">
        <v>0.21535918475806451</v>
      </c>
      <c r="BD486" s="8">
        <v>0.1131882080283387</v>
      </c>
      <c r="BE486" s="8">
        <v>2.7726352801111291E-2</v>
      </c>
      <c r="BF486" s="8">
        <v>0.1734096693369839</v>
      </c>
      <c r="BG486" s="8">
        <v>0.3453361785541772</v>
      </c>
      <c r="BH486" s="8">
        <v>5.9771434897257256E-6</v>
      </c>
      <c r="BI486" s="8">
        <v>0.13226577376082266</v>
      </c>
      <c r="BJ486" s="8">
        <v>1.3046225598159675</v>
      </c>
      <c r="BK486" s="8">
        <v>0.88968661115516146</v>
      </c>
      <c r="BL486" s="8">
        <v>1.0780368398914519</v>
      </c>
    </row>
    <row r="487" spans="1:64" x14ac:dyDescent="0.25">
      <c r="A487" s="7">
        <v>424590</v>
      </c>
      <c r="B487" s="7" t="s">
        <v>561</v>
      </c>
      <c r="C487" s="8">
        <f t="shared" si="126"/>
        <v>0.12220753220567741</v>
      </c>
      <c r="D487" s="8">
        <f t="shared" si="127"/>
        <v>3.1009933413230651E-2</v>
      </c>
      <c r="E487" s="8">
        <f t="shared" si="128"/>
        <v>0.17795342334709674</v>
      </c>
      <c r="F487" s="8">
        <f t="shared" si="129"/>
        <v>0.22966866006881445</v>
      </c>
      <c r="G487" s="8">
        <f t="shared" si="130"/>
        <v>5.3553527248539685E-2</v>
      </c>
      <c r="H487" s="8">
        <f t="shared" si="131"/>
        <v>0.18645551117076456</v>
      </c>
      <c r="I487" s="8">
        <f t="shared" si="132"/>
        <v>0.21444039788520972</v>
      </c>
      <c r="J487" s="8">
        <f t="shared" si="133"/>
        <v>5.1636170063461294E-2</v>
      </c>
      <c r="K487" s="8">
        <f t="shared" si="134"/>
        <v>0.23138740774532254</v>
      </c>
      <c r="L487" s="8">
        <f t="shared" si="135"/>
        <v>0.1219031136056129</v>
      </c>
      <c r="M487" s="8">
        <f t="shared" si="136"/>
        <v>3.0255981557301619E-2</v>
      </c>
      <c r="N487" s="8">
        <f t="shared" si="137"/>
        <v>0.189419543557871</v>
      </c>
      <c r="O487" s="8">
        <f t="shared" si="138"/>
        <v>0.37279218891977417</v>
      </c>
      <c r="P487" s="8">
        <f t="shared" si="139"/>
        <v>4.3353730505998386E-6</v>
      </c>
      <c r="Q487" s="8">
        <f t="shared" si="140"/>
        <v>0.14490623007264519</v>
      </c>
      <c r="R487" s="8">
        <f t="shared" si="141"/>
        <v>1</v>
      </c>
      <c r="S487" s="8">
        <f t="shared" si="142"/>
        <v>1.130968021068226</v>
      </c>
      <c r="T487" s="8">
        <f t="shared" si="143"/>
        <v>1.1587542982746772</v>
      </c>
      <c r="W487" s="7">
        <v>424590</v>
      </c>
      <c r="X487" s="7" t="s">
        <v>561</v>
      </c>
      <c r="Y487" s="364">
        <v>0</v>
      </c>
      <c r="Z487" s="364">
        <v>0</v>
      </c>
      <c r="AA487" s="364">
        <v>0</v>
      </c>
      <c r="AB487" s="364">
        <v>0</v>
      </c>
      <c r="AC487" s="364">
        <v>0</v>
      </c>
      <c r="AD487" s="364">
        <v>0</v>
      </c>
      <c r="AE487" s="364">
        <v>0</v>
      </c>
      <c r="AF487" s="364">
        <v>0</v>
      </c>
      <c r="AG487" s="364">
        <v>0</v>
      </c>
      <c r="AH487" s="364">
        <v>0</v>
      </c>
      <c r="AI487" s="364">
        <v>0</v>
      </c>
      <c r="AJ487" s="364">
        <v>0</v>
      </c>
      <c r="AK487" s="364">
        <v>0</v>
      </c>
      <c r="AL487" s="364">
        <v>0</v>
      </c>
      <c r="AM487" s="364">
        <v>0</v>
      </c>
      <c r="AN487" s="364">
        <v>1</v>
      </c>
      <c r="AO487" s="364">
        <v>0</v>
      </c>
      <c r="AP487" s="364">
        <v>0</v>
      </c>
      <c r="AS487" s="7">
        <v>424590</v>
      </c>
      <c r="AT487" s="7" t="s">
        <v>561</v>
      </c>
      <c r="AU487" s="8">
        <v>0.12220753220567741</v>
      </c>
      <c r="AV487" s="8">
        <v>3.1009933413230651E-2</v>
      </c>
      <c r="AW487" s="8">
        <v>0.17795342334709674</v>
      </c>
      <c r="AX487" s="8">
        <v>0.22966866006881445</v>
      </c>
      <c r="AY487" s="8">
        <v>5.3553527248539685E-2</v>
      </c>
      <c r="AZ487" s="8">
        <v>0.18645551117076456</v>
      </c>
      <c r="BA487" s="8">
        <v>0.21444039788520972</v>
      </c>
      <c r="BB487" s="8">
        <v>5.1636170063461294E-2</v>
      </c>
      <c r="BC487" s="8">
        <v>0.23138740774532254</v>
      </c>
      <c r="BD487" s="8">
        <v>0.1219031136056129</v>
      </c>
      <c r="BE487" s="8">
        <v>3.0255981557301619E-2</v>
      </c>
      <c r="BF487" s="8">
        <v>0.189419543557871</v>
      </c>
      <c r="BG487" s="8">
        <v>0.37279218891977417</v>
      </c>
      <c r="BH487" s="8">
        <v>4.3353730505998386E-6</v>
      </c>
      <c r="BI487" s="8">
        <v>0.14490623007264519</v>
      </c>
      <c r="BJ487" s="8">
        <v>1.3311692760622582</v>
      </c>
      <c r="BK487" s="8">
        <v>1.130968021068226</v>
      </c>
      <c r="BL487" s="8">
        <v>1.1587542982746772</v>
      </c>
    </row>
    <row r="488" spans="1:64" x14ac:dyDescent="0.25">
      <c r="A488" s="7">
        <v>424610</v>
      </c>
      <c r="B488" s="7" t="s">
        <v>562</v>
      </c>
      <c r="C488" s="8">
        <f t="shared" si="126"/>
        <v>0.10073537952490323</v>
      </c>
      <c r="D488" s="8">
        <f t="shared" si="127"/>
        <v>2.6260671176785481E-2</v>
      </c>
      <c r="E488" s="8">
        <f t="shared" si="128"/>
        <v>0.14762164906314512</v>
      </c>
      <c r="F488" s="8">
        <f t="shared" si="129"/>
        <v>0.35998146687519345</v>
      </c>
      <c r="G488" s="8">
        <f t="shared" si="130"/>
        <v>8.3270448487853241E-2</v>
      </c>
      <c r="H488" s="8">
        <f t="shared" si="131"/>
        <v>0.29873112120016126</v>
      </c>
      <c r="I488" s="8">
        <f t="shared" si="132"/>
        <v>0.17982345525654839</v>
      </c>
      <c r="J488" s="8">
        <f t="shared" si="133"/>
        <v>4.4166324191287104E-2</v>
      </c>
      <c r="K488" s="8">
        <f t="shared" si="134"/>
        <v>0.19626533094529033</v>
      </c>
      <c r="L488" s="8">
        <f t="shared" si="135"/>
        <v>0.10089683735188711</v>
      </c>
      <c r="M488" s="8">
        <f t="shared" si="136"/>
        <v>2.570429368387259E-2</v>
      </c>
      <c r="N488" s="8">
        <f t="shared" si="137"/>
        <v>0.15566382078009677</v>
      </c>
      <c r="O488" s="8">
        <f t="shared" si="138"/>
        <v>0.29996407836679029</v>
      </c>
      <c r="P488" s="8">
        <f t="shared" si="139"/>
        <v>1.1888272607872584E-6</v>
      </c>
      <c r="Q488" s="8">
        <f t="shared" si="140"/>
        <v>0.11581435654720977</v>
      </c>
      <c r="R488" s="8">
        <f t="shared" si="141"/>
        <v>1</v>
      </c>
      <c r="S488" s="8">
        <f t="shared" si="142"/>
        <v>1.2742427139827419</v>
      </c>
      <c r="T488" s="8">
        <f t="shared" si="143"/>
        <v>0.95251317490967724</v>
      </c>
      <c r="W488" s="7">
        <v>424610</v>
      </c>
      <c r="X488" s="7" t="s">
        <v>562</v>
      </c>
      <c r="Y488" s="364">
        <v>0</v>
      </c>
      <c r="Z488" s="364">
        <v>0</v>
      </c>
      <c r="AA488" s="364">
        <v>0</v>
      </c>
      <c r="AB488" s="364">
        <v>0</v>
      </c>
      <c r="AC488" s="364">
        <v>0</v>
      </c>
      <c r="AD488" s="364">
        <v>0</v>
      </c>
      <c r="AE488" s="364">
        <v>0</v>
      </c>
      <c r="AF488" s="364">
        <v>0</v>
      </c>
      <c r="AG488" s="364">
        <v>0</v>
      </c>
      <c r="AH488" s="364">
        <v>0</v>
      </c>
      <c r="AI488" s="364">
        <v>0</v>
      </c>
      <c r="AJ488" s="364">
        <v>0</v>
      </c>
      <c r="AK488" s="364">
        <v>0</v>
      </c>
      <c r="AL488" s="364">
        <v>0</v>
      </c>
      <c r="AM488" s="364">
        <v>0</v>
      </c>
      <c r="AN488" s="364">
        <v>1</v>
      </c>
      <c r="AO488" s="364">
        <v>0</v>
      </c>
      <c r="AP488" s="364">
        <v>0</v>
      </c>
      <c r="AS488" s="7">
        <v>424610</v>
      </c>
      <c r="AT488" s="7" t="s">
        <v>562</v>
      </c>
      <c r="AU488" s="8">
        <v>0.10073537952490323</v>
      </c>
      <c r="AV488" s="8">
        <v>2.6260671176785481E-2</v>
      </c>
      <c r="AW488" s="8">
        <v>0.14762164906314512</v>
      </c>
      <c r="AX488" s="8">
        <v>0.35998146687519345</v>
      </c>
      <c r="AY488" s="8">
        <v>8.3270448487853241E-2</v>
      </c>
      <c r="AZ488" s="8">
        <v>0.29873112120016126</v>
      </c>
      <c r="BA488" s="8">
        <v>0.17982345525654839</v>
      </c>
      <c r="BB488" s="8">
        <v>4.4166324191287104E-2</v>
      </c>
      <c r="BC488" s="8">
        <v>0.19626533094529033</v>
      </c>
      <c r="BD488" s="8">
        <v>0.10089683735188711</v>
      </c>
      <c r="BE488" s="8">
        <v>2.570429368387259E-2</v>
      </c>
      <c r="BF488" s="8">
        <v>0.15566382078009677</v>
      </c>
      <c r="BG488" s="8">
        <v>0.29996407836679029</v>
      </c>
      <c r="BH488" s="8">
        <v>1.1888272607872584E-6</v>
      </c>
      <c r="BI488" s="8">
        <v>0.11581435654720977</v>
      </c>
      <c r="BJ488" s="8">
        <v>1.2746176997650003</v>
      </c>
      <c r="BK488" s="8">
        <v>1.2742427139827419</v>
      </c>
      <c r="BL488" s="8">
        <v>0.95251317490967724</v>
      </c>
    </row>
    <row r="489" spans="1:64" x14ac:dyDescent="0.25">
      <c r="A489" s="7">
        <v>424690</v>
      </c>
      <c r="B489" s="7" t="s">
        <v>563</v>
      </c>
      <c r="C489" s="8">
        <f t="shared" si="126"/>
        <v>0.14560009278011296</v>
      </c>
      <c r="D489" s="8">
        <f t="shared" si="127"/>
        <v>3.5736963643483874E-2</v>
      </c>
      <c r="E489" s="8">
        <f t="shared" si="128"/>
        <v>0.21246441369796784</v>
      </c>
      <c r="F489" s="8">
        <f t="shared" si="129"/>
        <v>0.51597645938359671</v>
      </c>
      <c r="G489" s="8">
        <f t="shared" si="130"/>
        <v>0.11359087023430484</v>
      </c>
      <c r="H489" s="8">
        <f t="shared" si="131"/>
        <v>0.41575504952093545</v>
      </c>
      <c r="I489" s="8">
        <f t="shared" si="132"/>
        <v>0.25885211002648395</v>
      </c>
      <c r="J489" s="8">
        <f t="shared" si="133"/>
        <v>6.0031960329869384E-2</v>
      </c>
      <c r="K489" s="8">
        <f t="shared" si="134"/>
        <v>0.27884891571280657</v>
      </c>
      <c r="L489" s="8">
        <f t="shared" si="135"/>
        <v>0.14518914982780645</v>
      </c>
      <c r="M489" s="8">
        <f t="shared" si="136"/>
        <v>3.4815725057850001E-2</v>
      </c>
      <c r="N489" s="8">
        <f t="shared" si="137"/>
        <v>0.22620512654299998</v>
      </c>
      <c r="O489" s="8">
        <f t="shared" si="138"/>
        <v>0.45446176355861345</v>
      </c>
      <c r="P489" s="8">
        <f t="shared" si="139"/>
        <v>1.7836042262770319E-6</v>
      </c>
      <c r="Q489" s="8">
        <f t="shared" si="140"/>
        <v>0.17457474517680641</v>
      </c>
      <c r="R489" s="8">
        <f t="shared" si="141"/>
        <v>1</v>
      </c>
      <c r="S489" s="8">
        <f t="shared" si="142"/>
        <v>1.8517788307508061</v>
      </c>
      <c r="T489" s="8">
        <f t="shared" si="143"/>
        <v>1.4041845989729032</v>
      </c>
      <c r="W489" s="7">
        <v>424690</v>
      </c>
      <c r="X489" s="7" t="s">
        <v>563</v>
      </c>
      <c r="Y489" s="364">
        <v>0</v>
      </c>
      <c r="Z489" s="364">
        <v>0</v>
      </c>
      <c r="AA489" s="364">
        <v>0</v>
      </c>
      <c r="AB489" s="364">
        <v>0</v>
      </c>
      <c r="AC489" s="364">
        <v>0</v>
      </c>
      <c r="AD489" s="364">
        <v>0</v>
      </c>
      <c r="AE489" s="364">
        <v>0</v>
      </c>
      <c r="AF489" s="364">
        <v>0</v>
      </c>
      <c r="AG489" s="364">
        <v>0</v>
      </c>
      <c r="AH489" s="364">
        <v>0</v>
      </c>
      <c r="AI489" s="364">
        <v>0</v>
      </c>
      <c r="AJ489" s="364">
        <v>0</v>
      </c>
      <c r="AK489" s="364">
        <v>0</v>
      </c>
      <c r="AL489" s="364">
        <v>0</v>
      </c>
      <c r="AM489" s="364">
        <v>0</v>
      </c>
      <c r="AN489" s="364">
        <v>1</v>
      </c>
      <c r="AO489" s="364">
        <v>0</v>
      </c>
      <c r="AP489" s="364">
        <v>0</v>
      </c>
      <c r="AS489" s="7">
        <v>424690</v>
      </c>
      <c r="AT489" s="7" t="s">
        <v>563</v>
      </c>
      <c r="AU489" s="8">
        <v>0.14560009278011296</v>
      </c>
      <c r="AV489" s="8">
        <v>3.5736963643483874E-2</v>
      </c>
      <c r="AW489" s="8">
        <v>0.21246441369796784</v>
      </c>
      <c r="AX489" s="8">
        <v>0.51597645938359671</v>
      </c>
      <c r="AY489" s="8">
        <v>0.11359087023430484</v>
      </c>
      <c r="AZ489" s="8">
        <v>0.41575504952093545</v>
      </c>
      <c r="BA489" s="8">
        <v>0.25885211002648395</v>
      </c>
      <c r="BB489" s="8">
        <v>6.0031960329869384E-2</v>
      </c>
      <c r="BC489" s="8">
        <v>0.27884891571280657</v>
      </c>
      <c r="BD489" s="8">
        <v>0.14518914982780645</v>
      </c>
      <c r="BE489" s="8">
        <v>3.4815725057850001E-2</v>
      </c>
      <c r="BF489" s="8">
        <v>0.22620512654299998</v>
      </c>
      <c r="BG489" s="8">
        <v>0.45446176355861345</v>
      </c>
      <c r="BH489" s="8">
        <v>1.7836042262770319E-6</v>
      </c>
      <c r="BI489" s="8">
        <v>0.17457474517680641</v>
      </c>
      <c r="BJ489" s="8">
        <v>1.3938014701219352</v>
      </c>
      <c r="BK489" s="8">
        <v>1.8517788307508061</v>
      </c>
      <c r="BL489" s="8">
        <v>1.4041845989729032</v>
      </c>
    </row>
    <row r="490" spans="1:64" x14ac:dyDescent="0.25">
      <c r="A490" s="7">
        <v>424710</v>
      </c>
      <c r="B490" s="7" t="s">
        <v>564</v>
      </c>
      <c r="C490" s="8">
        <f t="shared" si="126"/>
        <v>4.2818371829499997E-2</v>
      </c>
      <c r="D490" s="8">
        <f t="shared" si="127"/>
        <v>7.0999601281400001E-3</v>
      </c>
      <c r="E490" s="8">
        <f t="shared" si="128"/>
        <v>0.116920153757</v>
      </c>
      <c r="F490" s="8">
        <f t="shared" si="129"/>
        <v>0.82777170147599999</v>
      </c>
      <c r="G490" s="8">
        <f t="shared" si="130"/>
        <v>0.123315145377</v>
      </c>
      <c r="H490" s="8">
        <f t="shared" si="131"/>
        <v>1.21785013867</v>
      </c>
      <c r="I490" s="8">
        <f t="shared" si="132"/>
        <v>0.39636878391500002</v>
      </c>
      <c r="J490" s="8">
        <f t="shared" si="133"/>
        <v>5.3761671876599998E-2</v>
      </c>
      <c r="K490" s="8">
        <f t="shared" si="134"/>
        <v>0.78634090497300002</v>
      </c>
      <c r="L490" s="8">
        <f t="shared" si="135"/>
        <v>2.83984834027E-2</v>
      </c>
      <c r="M490" s="8">
        <f t="shared" si="136"/>
        <v>4.4276197919799996E-3</v>
      </c>
      <c r="N490" s="8">
        <f t="shared" si="137"/>
        <v>7.3640056474900004E-2</v>
      </c>
      <c r="O490" s="8">
        <f t="shared" si="138"/>
        <v>0.84227200561100002</v>
      </c>
      <c r="P490" s="8">
        <f t="shared" si="139"/>
        <v>4.2569113265900002E-7</v>
      </c>
      <c r="Q490" s="8">
        <f t="shared" si="140"/>
        <v>4.5065237962200001E-2</v>
      </c>
      <c r="R490" s="8">
        <f t="shared" si="141"/>
        <v>1.16683848572</v>
      </c>
      <c r="S490" s="8">
        <f t="shared" si="142"/>
        <v>3.1689369855199998</v>
      </c>
      <c r="T490" s="8">
        <f t="shared" si="143"/>
        <v>2.23647136076</v>
      </c>
      <c r="W490" s="7">
        <v>424710</v>
      </c>
      <c r="X490" s="7" t="s">
        <v>564</v>
      </c>
      <c r="Y490" s="364">
        <v>4.2818371829499997E-2</v>
      </c>
      <c r="Z490" s="364">
        <v>7.0999601281400001E-3</v>
      </c>
      <c r="AA490" s="364">
        <v>0.116920153757</v>
      </c>
      <c r="AB490" s="364">
        <v>0.82777170147599999</v>
      </c>
      <c r="AC490" s="364">
        <v>0.123315145377</v>
      </c>
      <c r="AD490" s="364">
        <v>1.21785013867</v>
      </c>
      <c r="AE490" s="364">
        <v>0.39636878391500002</v>
      </c>
      <c r="AF490" s="364">
        <v>5.3761671876599998E-2</v>
      </c>
      <c r="AG490" s="364">
        <v>0.78634090497300002</v>
      </c>
      <c r="AH490" s="364">
        <v>2.83984834027E-2</v>
      </c>
      <c r="AI490" s="364">
        <v>4.4276197919799996E-3</v>
      </c>
      <c r="AJ490" s="364">
        <v>7.3640056474900004E-2</v>
      </c>
      <c r="AK490" s="364">
        <v>0.84227200561100002</v>
      </c>
      <c r="AL490" s="364">
        <v>4.2569113265900002E-7</v>
      </c>
      <c r="AM490" s="364">
        <v>4.5065237962200001E-2</v>
      </c>
      <c r="AN490" s="364">
        <v>1.16683848572</v>
      </c>
      <c r="AO490" s="364">
        <v>3.1689369855199998</v>
      </c>
      <c r="AP490" s="364">
        <v>2.23647136076</v>
      </c>
      <c r="AS490" s="7">
        <v>424710</v>
      </c>
      <c r="AT490" s="7" t="s">
        <v>564</v>
      </c>
      <c r="AU490" s="8">
        <v>3.3672171734933878E-2</v>
      </c>
      <c r="AV490" s="8">
        <v>9.2488628741469337E-3</v>
      </c>
      <c r="AW490" s="8">
        <v>0.24035534132132258</v>
      </c>
      <c r="AX490" s="8">
        <v>0.65640962900787103</v>
      </c>
      <c r="AY490" s="8">
        <v>0.16190548227862583</v>
      </c>
      <c r="AZ490" s="8">
        <v>3.010058491384064</v>
      </c>
      <c r="BA490" s="8">
        <v>0.30905395597550006</v>
      </c>
      <c r="BB490" s="8">
        <v>7.5415032667572587E-2</v>
      </c>
      <c r="BC490" s="8">
        <v>1.8932172354635</v>
      </c>
      <c r="BD490" s="8">
        <v>2.2916193129932268E-2</v>
      </c>
      <c r="BE490" s="8">
        <v>6.0458663224179036E-3</v>
      </c>
      <c r="BF490" s="8">
        <v>0.13625237497331616</v>
      </c>
      <c r="BG490" s="8">
        <v>0.42113645432790353</v>
      </c>
      <c r="BH490" s="8">
        <v>1.9667668077538713E-7</v>
      </c>
      <c r="BI490" s="8">
        <v>2.253317965912904E-2</v>
      </c>
      <c r="BJ490" s="8">
        <v>1.2832763759304837</v>
      </c>
      <c r="BK490" s="8">
        <v>4.3283736026740325</v>
      </c>
      <c r="BL490" s="8">
        <v>2.7776878370093545</v>
      </c>
    </row>
    <row r="491" spans="1:64" x14ac:dyDescent="0.25">
      <c r="A491" s="7">
        <v>424720</v>
      </c>
      <c r="B491" s="7" t="s">
        <v>565</v>
      </c>
      <c r="C491" s="8">
        <f t="shared" si="126"/>
        <v>3.7856398179556459E-2</v>
      </c>
      <c r="D491" s="8">
        <f t="shared" si="127"/>
        <v>1.0446718472817257E-2</v>
      </c>
      <c r="E491" s="8">
        <f t="shared" si="128"/>
        <v>0.28793720318858063</v>
      </c>
      <c r="F491" s="8">
        <f t="shared" si="129"/>
        <v>0.70391370187714508</v>
      </c>
      <c r="G491" s="8">
        <f t="shared" si="130"/>
        <v>0.17572598033425807</v>
      </c>
      <c r="H491" s="8">
        <f t="shared" si="131"/>
        <v>3.2608937781449998</v>
      </c>
      <c r="I491" s="8">
        <f t="shared" si="132"/>
        <v>0.35480851424282261</v>
      </c>
      <c r="J491" s="8">
        <f t="shared" si="133"/>
        <v>8.6651144603204833E-2</v>
      </c>
      <c r="K491" s="8">
        <f t="shared" si="134"/>
        <v>2.3081512125469681</v>
      </c>
      <c r="L491" s="8">
        <f t="shared" si="135"/>
        <v>2.5815420591777417E-2</v>
      </c>
      <c r="M491" s="8">
        <f t="shared" si="136"/>
        <v>6.8247883912837095E-3</v>
      </c>
      <c r="N491" s="8">
        <f t="shared" si="137"/>
        <v>0.16367231810271612</v>
      </c>
      <c r="O491" s="8">
        <f t="shared" si="138"/>
        <v>0.47549145221324179</v>
      </c>
      <c r="P491" s="8">
        <f t="shared" si="139"/>
        <v>2.2059836540337416E-7</v>
      </c>
      <c r="Q491" s="8">
        <f t="shared" si="140"/>
        <v>2.5051972924359667E-2</v>
      </c>
      <c r="R491" s="8">
        <f t="shared" si="141"/>
        <v>1</v>
      </c>
      <c r="S491" s="8">
        <f t="shared" si="142"/>
        <v>4.705049589391936</v>
      </c>
      <c r="T491" s="8">
        <f t="shared" si="143"/>
        <v>3.3141270004253234</v>
      </c>
      <c r="W491" s="7">
        <v>424720</v>
      </c>
      <c r="X491" s="7" t="s">
        <v>565</v>
      </c>
      <c r="Y491" s="364">
        <v>0</v>
      </c>
      <c r="Z491" s="364">
        <v>0</v>
      </c>
      <c r="AA491" s="364">
        <v>0</v>
      </c>
      <c r="AB491" s="364">
        <v>0</v>
      </c>
      <c r="AC491" s="364">
        <v>0</v>
      </c>
      <c r="AD491" s="364">
        <v>0</v>
      </c>
      <c r="AE491" s="364">
        <v>0</v>
      </c>
      <c r="AF491" s="364">
        <v>0</v>
      </c>
      <c r="AG491" s="364">
        <v>0</v>
      </c>
      <c r="AH491" s="364">
        <v>0</v>
      </c>
      <c r="AI491" s="364">
        <v>0</v>
      </c>
      <c r="AJ491" s="364">
        <v>0</v>
      </c>
      <c r="AK491" s="364">
        <v>0</v>
      </c>
      <c r="AL491" s="364">
        <v>0</v>
      </c>
      <c r="AM491" s="364">
        <v>0</v>
      </c>
      <c r="AN491" s="364">
        <v>1</v>
      </c>
      <c r="AO491" s="364">
        <v>0</v>
      </c>
      <c r="AP491" s="364">
        <v>0</v>
      </c>
      <c r="AS491" s="7">
        <v>424720</v>
      </c>
      <c r="AT491" s="7" t="s">
        <v>565</v>
      </c>
      <c r="AU491" s="8">
        <v>3.7856398179556459E-2</v>
      </c>
      <c r="AV491" s="8">
        <v>1.0446718472817257E-2</v>
      </c>
      <c r="AW491" s="8">
        <v>0.28793720318858063</v>
      </c>
      <c r="AX491" s="8">
        <v>0.70391370187714508</v>
      </c>
      <c r="AY491" s="8">
        <v>0.17572598033425807</v>
      </c>
      <c r="AZ491" s="8">
        <v>3.2608937781449998</v>
      </c>
      <c r="BA491" s="8">
        <v>0.35480851424282261</v>
      </c>
      <c r="BB491" s="8">
        <v>8.6651144603204833E-2</v>
      </c>
      <c r="BC491" s="8">
        <v>2.3081512125469681</v>
      </c>
      <c r="BD491" s="8">
        <v>2.5815420591777417E-2</v>
      </c>
      <c r="BE491" s="8">
        <v>6.8247883912837095E-3</v>
      </c>
      <c r="BF491" s="8">
        <v>0.16367231810271612</v>
      </c>
      <c r="BG491" s="8">
        <v>0.47549145221324179</v>
      </c>
      <c r="BH491" s="8">
        <v>2.2059836540337416E-7</v>
      </c>
      <c r="BI491" s="8">
        <v>2.5051972924359667E-2</v>
      </c>
      <c r="BJ491" s="8">
        <v>1.33624031984129</v>
      </c>
      <c r="BK491" s="8">
        <v>4.705049589391936</v>
      </c>
      <c r="BL491" s="8">
        <v>3.3141270004253234</v>
      </c>
    </row>
    <row r="492" spans="1:64" x14ac:dyDescent="0.25">
      <c r="A492" s="7">
        <v>424810</v>
      </c>
      <c r="B492" s="7" t="s">
        <v>566</v>
      </c>
      <c r="C492" s="8">
        <f t="shared" si="126"/>
        <v>0.11595255410717741</v>
      </c>
      <c r="D492" s="8">
        <f t="shared" si="127"/>
        <v>2.9912591162206452E-2</v>
      </c>
      <c r="E492" s="8">
        <f t="shared" si="128"/>
        <v>0.16555001599074193</v>
      </c>
      <c r="F492" s="8">
        <f t="shared" si="129"/>
        <v>0.31410067212727422</v>
      </c>
      <c r="G492" s="8">
        <f t="shared" si="130"/>
        <v>7.3796404683759684E-2</v>
      </c>
      <c r="H492" s="8">
        <f t="shared" si="131"/>
        <v>0.25302251763474032</v>
      </c>
      <c r="I492" s="8">
        <f t="shared" si="132"/>
        <v>0.20452275130361292</v>
      </c>
      <c r="J492" s="8">
        <f t="shared" si="133"/>
        <v>4.9917172250882241E-2</v>
      </c>
      <c r="K492" s="8">
        <f t="shared" si="134"/>
        <v>0.21563651881458065</v>
      </c>
      <c r="L492" s="8">
        <f t="shared" si="135"/>
        <v>0.11583509625870968</v>
      </c>
      <c r="M492" s="8">
        <f t="shared" si="136"/>
        <v>2.9211297167841953E-2</v>
      </c>
      <c r="N492" s="8">
        <f t="shared" si="137"/>
        <v>0.17661816014709686</v>
      </c>
      <c r="O492" s="8">
        <f t="shared" si="138"/>
        <v>0.34537173594651632</v>
      </c>
      <c r="P492" s="8">
        <f t="shared" si="139"/>
        <v>1.716466730416484E-6</v>
      </c>
      <c r="Q492" s="8">
        <f t="shared" si="140"/>
        <v>0.13390061927799998</v>
      </c>
      <c r="R492" s="8">
        <f t="shared" si="141"/>
        <v>1</v>
      </c>
      <c r="S492" s="8">
        <f t="shared" si="142"/>
        <v>1.2538244331551613</v>
      </c>
      <c r="T492" s="8">
        <f t="shared" si="143"/>
        <v>1.0829796681753225</v>
      </c>
      <c r="W492" s="7">
        <v>424810</v>
      </c>
      <c r="X492" s="7" t="s">
        <v>566</v>
      </c>
      <c r="Y492" s="364">
        <v>0</v>
      </c>
      <c r="Z492" s="364">
        <v>0</v>
      </c>
      <c r="AA492" s="364">
        <v>0</v>
      </c>
      <c r="AB492" s="364">
        <v>0</v>
      </c>
      <c r="AC492" s="364">
        <v>0</v>
      </c>
      <c r="AD492" s="364">
        <v>0</v>
      </c>
      <c r="AE492" s="364">
        <v>0</v>
      </c>
      <c r="AF492" s="364">
        <v>0</v>
      </c>
      <c r="AG492" s="364">
        <v>0</v>
      </c>
      <c r="AH492" s="364">
        <v>0</v>
      </c>
      <c r="AI492" s="364">
        <v>0</v>
      </c>
      <c r="AJ492" s="364">
        <v>0</v>
      </c>
      <c r="AK492" s="364">
        <v>0</v>
      </c>
      <c r="AL492" s="364">
        <v>0</v>
      </c>
      <c r="AM492" s="364">
        <v>0</v>
      </c>
      <c r="AN492" s="364">
        <v>1</v>
      </c>
      <c r="AO492" s="364">
        <v>0</v>
      </c>
      <c r="AP492" s="364">
        <v>0</v>
      </c>
      <c r="AS492" s="7">
        <v>424810</v>
      </c>
      <c r="AT492" s="7" t="s">
        <v>566</v>
      </c>
      <c r="AU492" s="8">
        <v>0.11595255410717741</v>
      </c>
      <c r="AV492" s="8">
        <v>2.9912591162206452E-2</v>
      </c>
      <c r="AW492" s="8">
        <v>0.16555001599074193</v>
      </c>
      <c r="AX492" s="8">
        <v>0.31410067212727422</v>
      </c>
      <c r="AY492" s="8">
        <v>7.3796404683759684E-2</v>
      </c>
      <c r="AZ492" s="8">
        <v>0.25302251763474032</v>
      </c>
      <c r="BA492" s="8">
        <v>0.20452275130361292</v>
      </c>
      <c r="BB492" s="8">
        <v>4.9917172250882241E-2</v>
      </c>
      <c r="BC492" s="8">
        <v>0.21563651881458065</v>
      </c>
      <c r="BD492" s="8">
        <v>0.11583509625870968</v>
      </c>
      <c r="BE492" s="8">
        <v>2.9211297167841953E-2</v>
      </c>
      <c r="BF492" s="8">
        <v>0.17661816014709686</v>
      </c>
      <c r="BG492" s="8">
        <v>0.34537173594651632</v>
      </c>
      <c r="BH492" s="8">
        <v>1.716466730416484E-6</v>
      </c>
      <c r="BI492" s="8">
        <v>0.13390061927799998</v>
      </c>
      <c r="BJ492" s="8">
        <v>1.3114183870666125</v>
      </c>
      <c r="BK492" s="8">
        <v>1.2538244331551613</v>
      </c>
      <c r="BL492" s="8">
        <v>1.0829796681753225</v>
      </c>
    </row>
    <row r="493" spans="1:64" x14ac:dyDescent="0.25">
      <c r="A493" s="7">
        <v>424820</v>
      </c>
      <c r="B493" s="7" t="s">
        <v>567</v>
      </c>
      <c r="C493" s="8">
        <f t="shared" si="126"/>
        <v>9.9624184261999996E-2</v>
      </c>
      <c r="D493" s="8">
        <f t="shared" si="127"/>
        <v>2.6973203931053215E-2</v>
      </c>
      <c r="E493" s="8">
        <f t="shared" si="128"/>
        <v>0.14236650885591934</v>
      </c>
      <c r="F493" s="8">
        <f t="shared" si="129"/>
        <v>0.3236394849238548</v>
      </c>
      <c r="G493" s="8">
        <f t="shared" si="130"/>
        <v>8.0454790958574676E-2</v>
      </c>
      <c r="H493" s="8">
        <f t="shared" si="131"/>
        <v>0.26860012026663543</v>
      </c>
      <c r="I493" s="8">
        <f t="shared" si="132"/>
        <v>0.17518357542649998</v>
      </c>
      <c r="J493" s="8">
        <f t="shared" si="133"/>
        <v>4.4627626105211288E-2</v>
      </c>
      <c r="K493" s="8">
        <f t="shared" si="134"/>
        <v>0.18176145580551611</v>
      </c>
      <c r="L493" s="8">
        <f t="shared" si="135"/>
        <v>9.9889775744516143E-2</v>
      </c>
      <c r="M493" s="8">
        <f t="shared" si="136"/>
        <v>2.6376275344783866E-2</v>
      </c>
      <c r="N493" s="8">
        <f t="shared" si="137"/>
        <v>0.15286921652408064</v>
      </c>
      <c r="O493" s="8">
        <f t="shared" si="138"/>
        <v>0.28177312356348377</v>
      </c>
      <c r="P493" s="8">
        <f t="shared" si="139"/>
        <v>1.441273007536032E-6</v>
      </c>
      <c r="Q493" s="8">
        <f t="shared" si="140"/>
        <v>0.11100066353543546</v>
      </c>
      <c r="R493" s="8">
        <f t="shared" si="141"/>
        <v>1</v>
      </c>
      <c r="S493" s="8">
        <f t="shared" si="142"/>
        <v>1.1726943961487095</v>
      </c>
      <c r="T493" s="8">
        <f t="shared" si="143"/>
        <v>0.901572657337258</v>
      </c>
      <c r="W493" s="7">
        <v>424820</v>
      </c>
      <c r="X493" s="7" t="s">
        <v>567</v>
      </c>
      <c r="Y493" s="364">
        <v>0</v>
      </c>
      <c r="Z493" s="364">
        <v>0</v>
      </c>
      <c r="AA493" s="364">
        <v>0</v>
      </c>
      <c r="AB493" s="364">
        <v>0</v>
      </c>
      <c r="AC493" s="364">
        <v>0</v>
      </c>
      <c r="AD493" s="364">
        <v>0</v>
      </c>
      <c r="AE493" s="364">
        <v>0</v>
      </c>
      <c r="AF493" s="364">
        <v>0</v>
      </c>
      <c r="AG493" s="364">
        <v>0</v>
      </c>
      <c r="AH493" s="364">
        <v>0</v>
      </c>
      <c r="AI493" s="364">
        <v>0</v>
      </c>
      <c r="AJ493" s="364">
        <v>0</v>
      </c>
      <c r="AK493" s="364">
        <v>0</v>
      </c>
      <c r="AL493" s="364">
        <v>0</v>
      </c>
      <c r="AM493" s="364">
        <v>0</v>
      </c>
      <c r="AN493" s="364">
        <v>1</v>
      </c>
      <c r="AO493" s="364">
        <v>0</v>
      </c>
      <c r="AP493" s="364">
        <v>0</v>
      </c>
      <c r="AS493" s="7">
        <v>424820</v>
      </c>
      <c r="AT493" s="7" t="s">
        <v>567</v>
      </c>
      <c r="AU493" s="8">
        <v>9.9624184261999996E-2</v>
      </c>
      <c r="AV493" s="8">
        <v>2.6973203931053215E-2</v>
      </c>
      <c r="AW493" s="8">
        <v>0.14236650885591934</v>
      </c>
      <c r="AX493" s="8">
        <v>0.3236394849238548</v>
      </c>
      <c r="AY493" s="8">
        <v>8.0454790958574676E-2</v>
      </c>
      <c r="AZ493" s="8">
        <v>0.26860012026663543</v>
      </c>
      <c r="BA493" s="8">
        <v>0.17518357542649998</v>
      </c>
      <c r="BB493" s="8">
        <v>4.4627626105211288E-2</v>
      </c>
      <c r="BC493" s="8">
        <v>0.18176145580551611</v>
      </c>
      <c r="BD493" s="8">
        <v>9.9889775744516143E-2</v>
      </c>
      <c r="BE493" s="8">
        <v>2.6376275344783866E-2</v>
      </c>
      <c r="BF493" s="8">
        <v>0.15286921652408064</v>
      </c>
      <c r="BG493" s="8">
        <v>0.28177312356348377</v>
      </c>
      <c r="BH493" s="8">
        <v>1.441273007536032E-6</v>
      </c>
      <c r="BI493" s="8">
        <v>0.11100066353543546</v>
      </c>
      <c r="BJ493" s="8">
        <v>1.268963897049032</v>
      </c>
      <c r="BK493" s="8">
        <v>1.1726943961487095</v>
      </c>
      <c r="BL493" s="8">
        <v>0.901572657337258</v>
      </c>
    </row>
    <row r="494" spans="1:64" x14ac:dyDescent="0.25">
      <c r="A494" s="7">
        <v>424910</v>
      </c>
      <c r="B494" s="7" t="s">
        <v>568</v>
      </c>
      <c r="C494" s="8">
        <f t="shared" si="126"/>
        <v>0.121023471518</v>
      </c>
      <c r="D494" s="8">
        <f t="shared" si="127"/>
        <v>1.8299274163899999E-2</v>
      </c>
      <c r="E494" s="8">
        <f t="shared" si="128"/>
        <v>9.8951358914199997E-2</v>
      </c>
      <c r="F494" s="8">
        <f t="shared" si="129"/>
        <v>0.25465255215299998</v>
      </c>
      <c r="G494" s="8">
        <f t="shared" si="130"/>
        <v>3.7668947864199998E-2</v>
      </c>
      <c r="H494" s="8">
        <f t="shared" si="131"/>
        <v>8.9223732382400001E-2</v>
      </c>
      <c r="I494" s="8">
        <f t="shared" si="132"/>
        <v>0.19096280380399999</v>
      </c>
      <c r="J494" s="8">
        <f t="shared" si="133"/>
        <v>2.77553817547E-2</v>
      </c>
      <c r="K494" s="8">
        <f t="shared" si="134"/>
        <v>7.7908528400799995E-2</v>
      </c>
      <c r="L494" s="8">
        <f t="shared" si="135"/>
        <v>0.114191904594</v>
      </c>
      <c r="M494" s="8">
        <f t="shared" si="136"/>
        <v>1.70542498747E-2</v>
      </c>
      <c r="N494" s="8">
        <f t="shared" si="137"/>
        <v>0.123205481642</v>
      </c>
      <c r="O494" s="8">
        <f t="shared" si="138"/>
        <v>0.56357329777099996</v>
      </c>
      <c r="P494" s="8">
        <f t="shared" si="139"/>
        <v>3.86655399254E-6</v>
      </c>
      <c r="Q494" s="8">
        <f t="shared" si="140"/>
        <v>0.218810781481</v>
      </c>
      <c r="R494" s="8">
        <f t="shared" si="141"/>
        <v>1.2382741046000001</v>
      </c>
      <c r="S494" s="8">
        <f t="shared" si="142"/>
        <v>1.3815452323999999</v>
      </c>
      <c r="T494" s="8">
        <f t="shared" si="143"/>
        <v>1.2966267139600001</v>
      </c>
      <c r="W494" s="7">
        <v>424910</v>
      </c>
      <c r="X494" s="7" t="s">
        <v>568</v>
      </c>
      <c r="Y494" s="364">
        <v>0.121023471518</v>
      </c>
      <c r="Z494" s="364">
        <v>1.8299274163899999E-2</v>
      </c>
      <c r="AA494" s="364">
        <v>9.8951358914199997E-2</v>
      </c>
      <c r="AB494" s="364">
        <v>0.25465255215299998</v>
      </c>
      <c r="AC494" s="364">
        <v>3.7668947864199998E-2</v>
      </c>
      <c r="AD494" s="364">
        <v>8.9223732382400001E-2</v>
      </c>
      <c r="AE494" s="364">
        <v>0.19096280380399999</v>
      </c>
      <c r="AF494" s="364">
        <v>2.77553817547E-2</v>
      </c>
      <c r="AG494" s="364">
        <v>7.7908528400799995E-2</v>
      </c>
      <c r="AH494" s="364">
        <v>0.114191904594</v>
      </c>
      <c r="AI494" s="364">
        <v>1.70542498747E-2</v>
      </c>
      <c r="AJ494" s="364">
        <v>0.123205481642</v>
      </c>
      <c r="AK494" s="364">
        <v>0.56357329777099996</v>
      </c>
      <c r="AL494" s="364">
        <v>3.86655399254E-6</v>
      </c>
      <c r="AM494" s="364">
        <v>0.218810781481</v>
      </c>
      <c r="AN494" s="364">
        <v>1.2382741046000001</v>
      </c>
      <c r="AO494" s="364">
        <v>1.3815452323999999</v>
      </c>
      <c r="AP494" s="364">
        <v>1.2966267139600001</v>
      </c>
      <c r="AS494" s="7">
        <v>424910</v>
      </c>
      <c r="AT494" s="7" t="s">
        <v>568</v>
      </c>
      <c r="AU494" s="8">
        <v>0.14541430791553228</v>
      </c>
      <c r="AV494" s="8">
        <v>3.5410262120843541E-2</v>
      </c>
      <c r="AW494" s="8">
        <v>0.21098603117376125</v>
      </c>
      <c r="AX494" s="8">
        <v>0.44342240617741918</v>
      </c>
      <c r="AY494" s="8">
        <v>9.9445094962003225E-2</v>
      </c>
      <c r="AZ494" s="8">
        <v>0.35820240318558705</v>
      </c>
      <c r="BA494" s="8">
        <v>0.25338054205098387</v>
      </c>
      <c r="BB494" s="8">
        <v>5.86729079201758E-2</v>
      </c>
      <c r="BC494" s="8">
        <v>0.27172591920727102</v>
      </c>
      <c r="BD494" s="8">
        <v>0.14445039071953222</v>
      </c>
      <c r="BE494" s="8">
        <v>3.4439955711138705E-2</v>
      </c>
      <c r="BF494" s="8">
        <v>0.22518088668829034</v>
      </c>
      <c r="BG494" s="8">
        <v>0.46358534823837128</v>
      </c>
      <c r="BH494" s="8">
        <v>2.4243018439218067E-6</v>
      </c>
      <c r="BI494" s="8">
        <v>0.17998916600917758</v>
      </c>
      <c r="BJ494" s="8">
        <v>1.3918122141133873</v>
      </c>
      <c r="BK494" s="8">
        <v>1.7236505494862897</v>
      </c>
      <c r="BL494" s="8">
        <v>1.4063600143399999</v>
      </c>
    </row>
    <row r="495" spans="1:64" x14ac:dyDescent="0.25">
      <c r="A495" s="7">
        <v>424920</v>
      </c>
      <c r="B495" s="7" t="s">
        <v>569</v>
      </c>
      <c r="C495" s="8">
        <f t="shared" si="126"/>
        <v>0.12004448151401617</v>
      </c>
      <c r="D495" s="8">
        <f t="shared" si="127"/>
        <v>3.1105143311843546E-2</v>
      </c>
      <c r="E495" s="8">
        <f t="shared" si="128"/>
        <v>0.17430145876898381</v>
      </c>
      <c r="F495" s="8">
        <f t="shared" si="129"/>
        <v>0.15130269359747855</v>
      </c>
      <c r="G495" s="8">
        <f t="shared" si="130"/>
        <v>3.5892710304872635E-2</v>
      </c>
      <c r="H495" s="8">
        <f t="shared" si="131"/>
        <v>0.12023396260126322</v>
      </c>
      <c r="I495" s="8">
        <f t="shared" si="132"/>
        <v>0.21408892358545162</v>
      </c>
      <c r="J495" s="8">
        <f t="shared" si="133"/>
        <v>5.2110666048020969E-2</v>
      </c>
      <c r="K495" s="8">
        <f t="shared" si="134"/>
        <v>0.22564724271285486</v>
      </c>
      <c r="L495" s="8">
        <f t="shared" si="135"/>
        <v>0.12030204407040319</v>
      </c>
      <c r="M495" s="8">
        <f t="shared" si="136"/>
        <v>3.0402351426462901E-2</v>
      </c>
      <c r="N495" s="8">
        <f t="shared" si="137"/>
        <v>0.18709372538861291</v>
      </c>
      <c r="O495" s="8">
        <f t="shared" si="138"/>
        <v>0.35434097890227439</v>
      </c>
      <c r="P495" s="8">
        <f t="shared" si="139"/>
        <v>1.4612258330332418E-5</v>
      </c>
      <c r="Q495" s="8">
        <f t="shared" si="140"/>
        <v>0.13741674141266119</v>
      </c>
      <c r="R495" s="8">
        <f t="shared" si="141"/>
        <v>1</v>
      </c>
      <c r="S495" s="8">
        <f t="shared" si="142"/>
        <v>0.93646162456790327</v>
      </c>
      <c r="T495" s="8">
        <f t="shared" si="143"/>
        <v>1.1208823162172588</v>
      </c>
      <c r="W495" s="7">
        <v>424920</v>
      </c>
      <c r="X495" s="7" t="s">
        <v>569</v>
      </c>
      <c r="Y495" s="364">
        <v>0</v>
      </c>
      <c r="Z495" s="364">
        <v>0</v>
      </c>
      <c r="AA495" s="364">
        <v>0</v>
      </c>
      <c r="AB495" s="364">
        <v>0</v>
      </c>
      <c r="AC495" s="364">
        <v>0</v>
      </c>
      <c r="AD495" s="364">
        <v>0</v>
      </c>
      <c r="AE495" s="364">
        <v>0</v>
      </c>
      <c r="AF495" s="364">
        <v>0</v>
      </c>
      <c r="AG495" s="364">
        <v>0</v>
      </c>
      <c r="AH495" s="364">
        <v>0</v>
      </c>
      <c r="AI495" s="364">
        <v>0</v>
      </c>
      <c r="AJ495" s="364">
        <v>0</v>
      </c>
      <c r="AK495" s="364">
        <v>0</v>
      </c>
      <c r="AL495" s="364">
        <v>0</v>
      </c>
      <c r="AM495" s="364">
        <v>0</v>
      </c>
      <c r="AN495" s="364">
        <v>1</v>
      </c>
      <c r="AO495" s="364">
        <v>0</v>
      </c>
      <c r="AP495" s="364">
        <v>0</v>
      </c>
      <c r="AS495" s="7">
        <v>424920</v>
      </c>
      <c r="AT495" s="7" t="s">
        <v>569</v>
      </c>
      <c r="AU495" s="8">
        <v>0.12004448151401617</v>
      </c>
      <c r="AV495" s="8">
        <v>3.1105143311843546E-2</v>
      </c>
      <c r="AW495" s="8">
        <v>0.17430145876898381</v>
      </c>
      <c r="AX495" s="8">
        <v>0.15130269359747855</v>
      </c>
      <c r="AY495" s="8">
        <v>3.5892710304872635E-2</v>
      </c>
      <c r="AZ495" s="8">
        <v>0.12023396260126322</v>
      </c>
      <c r="BA495" s="8">
        <v>0.21408892358545162</v>
      </c>
      <c r="BB495" s="8">
        <v>5.2110666048020969E-2</v>
      </c>
      <c r="BC495" s="8">
        <v>0.22564724271285486</v>
      </c>
      <c r="BD495" s="8">
        <v>0.12030204407040319</v>
      </c>
      <c r="BE495" s="8">
        <v>3.0402351426462901E-2</v>
      </c>
      <c r="BF495" s="8">
        <v>0.18709372538861291</v>
      </c>
      <c r="BG495" s="8">
        <v>0.35434097890227439</v>
      </c>
      <c r="BH495" s="8">
        <v>1.4612258330332418E-5</v>
      </c>
      <c r="BI495" s="8">
        <v>0.13741674141266119</v>
      </c>
      <c r="BJ495" s="8">
        <v>1.3254510835953224</v>
      </c>
      <c r="BK495" s="8">
        <v>0.93646162456790327</v>
      </c>
      <c r="BL495" s="8">
        <v>1.1208823162172588</v>
      </c>
    </row>
    <row r="496" spans="1:64" x14ac:dyDescent="0.25">
      <c r="A496" s="7">
        <v>424930</v>
      </c>
      <c r="B496" s="7" t="s">
        <v>570</v>
      </c>
      <c r="C496" s="8">
        <f t="shared" si="126"/>
        <v>0.12116778948996776</v>
      </c>
      <c r="D496" s="8">
        <f t="shared" si="127"/>
        <v>3.0939669992998371E-2</v>
      </c>
      <c r="E496" s="8">
        <f t="shared" si="128"/>
        <v>0.17641536255312903</v>
      </c>
      <c r="F496" s="8">
        <f t="shared" si="129"/>
        <v>0.19767203875251613</v>
      </c>
      <c r="G496" s="8">
        <f t="shared" si="130"/>
        <v>4.5321642863990153E-2</v>
      </c>
      <c r="H496" s="8">
        <f t="shared" si="131"/>
        <v>0.16188430589522582</v>
      </c>
      <c r="I496" s="8">
        <f t="shared" si="132"/>
        <v>0.21434709167033872</v>
      </c>
      <c r="J496" s="8">
        <f t="shared" si="133"/>
        <v>5.1490027890232243E-2</v>
      </c>
      <c r="K496" s="8">
        <f t="shared" si="134"/>
        <v>0.22622521167164519</v>
      </c>
      <c r="L496" s="8">
        <f t="shared" si="135"/>
        <v>0.12117506631837092</v>
      </c>
      <c r="M496" s="8">
        <f t="shared" si="136"/>
        <v>3.0213405280253222E-2</v>
      </c>
      <c r="N496" s="8">
        <f t="shared" si="137"/>
        <v>0.18988144967167742</v>
      </c>
      <c r="O496" s="8">
        <f t="shared" si="138"/>
        <v>0.36360633033577422</v>
      </c>
      <c r="P496" s="8">
        <f t="shared" si="139"/>
        <v>4.398163813404678E-6</v>
      </c>
      <c r="Q496" s="8">
        <f t="shared" si="140"/>
        <v>0.14166306468138701</v>
      </c>
      <c r="R496" s="8">
        <f t="shared" si="141"/>
        <v>1</v>
      </c>
      <c r="S496" s="8">
        <f t="shared" si="142"/>
        <v>1.050040890737258</v>
      </c>
      <c r="T496" s="8">
        <f t="shared" si="143"/>
        <v>1.1372236215551612</v>
      </c>
      <c r="W496" s="7">
        <v>424930</v>
      </c>
      <c r="X496" s="7" t="s">
        <v>570</v>
      </c>
      <c r="Y496" s="364">
        <v>0</v>
      </c>
      <c r="Z496" s="364">
        <v>0</v>
      </c>
      <c r="AA496" s="364">
        <v>0</v>
      </c>
      <c r="AB496" s="364">
        <v>0</v>
      </c>
      <c r="AC496" s="364">
        <v>0</v>
      </c>
      <c r="AD496" s="364">
        <v>0</v>
      </c>
      <c r="AE496" s="364">
        <v>0</v>
      </c>
      <c r="AF496" s="364">
        <v>0</v>
      </c>
      <c r="AG496" s="364">
        <v>0</v>
      </c>
      <c r="AH496" s="364">
        <v>0</v>
      </c>
      <c r="AI496" s="364">
        <v>0</v>
      </c>
      <c r="AJ496" s="364">
        <v>0</v>
      </c>
      <c r="AK496" s="364">
        <v>0</v>
      </c>
      <c r="AL496" s="364">
        <v>0</v>
      </c>
      <c r="AM496" s="364">
        <v>0</v>
      </c>
      <c r="AN496" s="364">
        <v>1</v>
      </c>
      <c r="AO496" s="364">
        <v>0</v>
      </c>
      <c r="AP496" s="364">
        <v>0</v>
      </c>
      <c r="AS496" s="7">
        <v>424930</v>
      </c>
      <c r="AT496" s="7" t="s">
        <v>570</v>
      </c>
      <c r="AU496" s="8">
        <v>0.12116778948996776</v>
      </c>
      <c r="AV496" s="8">
        <v>3.0939669992998371E-2</v>
      </c>
      <c r="AW496" s="8">
        <v>0.17641536255312903</v>
      </c>
      <c r="AX496" s="8">
        <v>0.19767203875251613</v>
      </c>
      <c r="AY496" s="8">
        <v>4.5321642863990153E-2</v>
      </c>
      <c r="AZ496" s="8">
        <v>0.16188430589522582</v>
      </c>
      <c r="BA496" s="8">
        <v>0.21434709167033872</v>
      </c>
      <c r="BB496" s="8">
        <v>5.1490027890232243E-2</v>
      </c>
      <c r="BC496" s="8">
        <v>0.22622521167164519</v>
      </c>
      <c r="BD496" s="8">
        <v>0.12117506631837092</v>
      </c>
      <c r="BE496" s="8">
        <v>3.0213405280253222E-2</v>
      </c>
      <c r="BF496" s="8">
        <v>0.18988144967167742</v>
      </c>
      <c r="BG496" s="8">
        <v>0.36360633033577422</v>
      </c>
      <c r="BH496" s="8">
        <v>4.398163813404678E-6</v>
      </c>
      <c r="BI496" s="8">
        <v>0.14166306468138701</v>
      </c>
      <c r="BJ496" s="8">
        <v>1.3285260478424192</v>
      </c>
      <c r="BK496" s="8">
        <v>1.050040890737258</v>
      </c>
      <c r="BL496" s="8">
        <v>1.1372236215551612</v>
      </c>
    </row>
    <row r="497" spans="1:64" x14ac:dyDescent="0.25">
      <c r="A497" s="7">
        <v>424940</v>
      </c>
      <c r="B497" s="7" t="s">
        <v>571</v>
      </c>
      <c r="C497" s="8">
        <f t="shared" si="126"/>
        <v>7.8602757760580663E-2</v>
      </c>
      <c r="D497" s="8">
        <f t="shared" si="127"/>
        <v>2.2292664885029029E-2</v>
      </c>
      <c r="E497" s="8">
        <f t="shared" si="128"/>
        <v>0.11835482212062903</v>
      </c>
      <c r="F497" s="8">
        <f t="shared" si="129"/>
        <v>0.20667365587633871</v>
      </c>
      <c r="G497" s="8">
        <f t="shared" si="130"/>
        <v>5.066798882867582E-2</v>
      </c>
      <c r="H497" s="8">
        <f t="shared" si="131"/>
        <v>0.17656178025833871</v>
      </c>
      <c r="I497" s="8">
        <f t="shared" si="132"/>
        <v>0.1440743588899516</v>
      </c>
      <c r="J497" s="8">
        <f t="shared" si="133"/>
        <v>3.8157460998927424E-2</v>
      </c>
      <c r="K497" s="8">
        <f t="shared" si="134"/>
        <v>0.15907438811027416</v>
      </c>
      <c r="L497" s="8">
        <f t="shared" si="135"/>
        <v>7.9500878476161302E-2</v>
      </c>
      <c r="M497" s="8">
        <f t="shared" si="136"/>
        <v>2.195218588094839E-2</v>
      </c>
      <c r="N497" s="8">
        <f t="shared" si="137"/>
        <v>0.12574643038890324</v>
      </c>
      <c r="O497" s="8">
        <f t="shared" si="138"/>
        <v>0.20907629697870977</v>
      </c>
      <c r="P497" s="8">
        <f t="shared" si="139"/>
        <v>1.0737270903912903E-6</v>
      </c>
      <c r="Q497" s="8">
        <f t="shared" si="140"/>
        <v>8.0160251509774225E-2</v>
      </c>
      <c r="R497" s="8">
        <f t="shared" si="141"/>
        <v>1</v>
      </c>
      <c r="S497" s="8">
        <f t="shared" si="142"/>
        <v>0.80487116689919358</v>
      </c>
      <c r="T497" s="8">
        <f t="shared" si="143"/>
        <v>0.71227394993516124</v>
      </c>
      <c r="W497" s="7">
        <v>424940</v>
      </c>
      <c r="X497" s="7" t="s">
        <v>571</v>
      </c>
      <c r="Y497" s="364">
        <v>0</v>
      </c>
      <c r="Z497" s="364">
        <v>0</v>
      </c>
      <c r="AA497" s="364">
        <v>0</v>
      </c>
      <c r="AB497" s="364">
        <v>0</v>
      </c>
      <c r="AC497" s="364">
        <v>0</v>
      </c>
      <c r="AD497" s="364">
        <v>0</v>
      </c>
      <c r="AE497" s="364">
        <v>0</v>
      </c>
      <c r="AF497" s="364">
        <v>0</v>
      </c>
      <c r="AG497" s="364">
        <v>0</v>
      </c>
      <c r="AH497" s="364">
        <v>0</v>
      </c>
      <c r="AI497" s="364">
        <v>0</v>
      </c>
      <c r="AJ497" s="364">
        <v>0</v>
      </c>
      <c r="AK497" s="364">
        <v>0</v>
      </c>
      <c r="AL497" s="364">
        <v>0</v>
      </c>
      <c r="AM497" s="364">
        <v>0</v>
      </c>
      <c r="AN497" s="364">
        <v>1</v>
      </c>
      <c r="AO497" s="364">
        <v>0</v>
      </c>
      <c r="AP497" s="364">
        <v>0</v>
      </c>
      <c r="AS497" s="7">
        <v>424940</v>
      </c>
      <c r="AT497" s="7" t="s">
        <v>571</v>
      </c>
      <c r="AU497" s="8">
        <v>7.8602757760580663E-2</v>
      </c>
      <c r="AV497" s="8">
        <v>2.2292664885029029E-2</v>
      </c>
      <c r="AW497" s="8">
        <v>0.11835482212062903</v>
      </c>
      <c r="AX497" s="8">
        <v>0.20667365587633871</v>
      </c>
      <c r="AY497" s="8">
        <v>5.066798882867582E-2</v>
      </c>
      <c r="AZ497" s="8">
        <v>0.17656178025833871</v>
      </c>
      <c r="BA497" s="8">
        <v>0.1440743588899516</v>
      </c>
      <c r="BB497" s="8">
        <v>3.8157460998927424E-2</v>
      </c>
      <c r="BC497" s="8">
        <v>0.15907438811027416</v>
      </c>
      <c r="BD497" s="8">
        <v>7.9500878476161302E-2</v>
      </c>
      <c r="BE497" s="8">
        <v>2.195218588094839E-2</v>
      </c>
      <c r="BF497" s="8">
        <v>0.12574643038890324</v>
      </c>
      <c r="BG497" s="8">
        <v>0.20907629697870977</v>
      </c>
      <c r="BH497" s="8">
        <v>1.0737270903912903E-6</v>
      </c>
      <c r="BI497" s="8">
        <v>8.0160251509774225E-2</v>
      </c>
      <c r="BJ497" s="8">
        <v>1.2192502447667743</v>
      </c>
      <c r="BK497" s="8">
        <v>0.80487116689919358</v>
      </c>
      <c r="BL497" s="8">
        <v>0.71227394993516124</v>
      </c>
    </row>
    <row r="498" spans="1:64" x14ac:dyDescent="0.25">
      <c r="A498" s="7">
        <v>424950</v>
      </c>
      <c r="B498" s="7" t="s">
        <v>572</v>
      </c>
      <c r="C498" s="8">
        <f t="shared" si="126"/>
        <v>6.9992948327112892E-2</v>
      </c>
      <c r="D498" s="8">
        <f t="shared" si="127"/>
        <v>1.9985743789440322E-2</v>
      </c>
      <c r="E498" s="8">
        <f t="shared" si="128"/>
        <v>0.103744296776</v>
      </c>
      <c r="F498" s="8">
        <f t="shared" si="129"/>
        <v>0.18418254501259676</v>
      </c>
      <c r="G498" s="8">
        <f t="shared" si="130"/>
        <v>4.5240012774520978E-2</v>
      </c>
      <c r="H498" s="8">
        <f t="shared" si="131"/>
        <v>0.15791499100324194</v>
      </c>
      <c r="I498" s="8">
        <f t="shared" si="132"/>
        <v>0.12923663931393548</v>
      </c>
      <c r="J498" s="8">
        <f t="shared" si="133"/>
        <v>3.4224486895011293E-2</v>
      </c>
      <c r="K498" s="8">
        <f t="shared" si="134"/>
        <v>0.14006244566708068</v>
      </c>
      <c r="L498" s="8">
        <f t="shared" si="135"/>
        <v>7.1013317288854835E-2</v>
      </c>
      <c r="M498" s="8">
        <f t="shared" si="136"/>
        <v>1.9735201175111294E-2</v>
      </c>
      <c r="N498" s="8">
        <f t="shared" si="137"/>
        <v>0.10964639228203225</v>
      </c>
      <c r="O498" s="8">
        <f t="shared" si="138"/>
        <v>0.18178235459754841</v>
      </c>
      <c r="P498" s="8">
        <f t="shared" si="139"/>
        <v>9.3796241869241958E-7</v>
      </c>
      <c r="Q498" s="8">
        <f t="shared" si="140"/>
        <v>7.0018235110532276E-2</v>
      </c>
      <c r="R498" s="8">
        <f t="shared" si="141"/>
        <v>1</v>
      </c>
      <c r="S498" s="8">
        <f t="shared" si="142"/>
        <v>0.70991980685516121</v>
      </c>
      <c r="T498" s="8">
        <f t="shared" si="143"/>
        <v>0.62610260413435481</v>
      </c>
      <c r="W498" s="7">
        <v>424950</v>
      </c>
      <c r="X498" s="7" t="s">
        <v>572</v>
      </c>
      <c r="Y498" s="364">
        <v>0</v>
      </c>
      <c r="Z498" s="364">
        <v>0</v>
      </c>
      <c r="AA498" s="364">
        <v>0</v>
      </c>
      <c r="AB498" s="364">
        <v>0</v>
      </c>
      <c r="AC498" s="364">
        <v>0</v>
      </c>
      <c r="AD498" s="364">
        <v>0</v>
      </c>
      <c r="AE498" s="364">
        <v>0</v>
      </c>
      <c r="AF498" s="364">
        <v>0</v>
      </c>
      <c r="AG498" s="364">
        <v>0</v>
      </c>
      <c r="AH498" s="364">
        <v>0</v>
      </c>
      <c r="AI498" s="364">
        <v>0</v>
      </c>
      <c r="AJ498" s="364">
        <v>0</v>
      </c>
      <c r="AK498" s="364">
        <v>0</v>
      </c>
      <c r="AL498" s="364">
        <v>0</v>
      </c>
      <c r="AM498" s="364">
        <v>0</v>
      </c>
      <c r="AN498" s="364">
        <v>1</v>
      </c>
      <c r="AO498" s="364">
        <v>0</v>
      </c>
      <c r="AP498" s="364">
        <v>0</v>
      </c>
      <c r="AS498" s="7">
        <v>424950</v>
      </c>
      <c r="AT498" s="7" t="s">
        <v>572</v>
      </c>
      <c r="AU498" s="8">
        <v>6.9992948327112892E-2</v>
      </c>
      <c r="AV498" s="8">
        <v>1.9985743789440322E-2</v>
      </c>
      <c r="AW498" s="8">
        <v>0.103744296776</v>
      </c>
      <c r="AX498" s="8">
        <v>0.18418254501259676</v>
      </c>
      <c r="AY498" s="8">
        <v>4.5240012774520978E-2</v>
      </c>
      <c r="AZ498" s="8">
        <v>0.15791499100324194</v>
      </c>
      <c r="BA498" s="8">
        <v>0.12923663931393548</v>
      </c>
      <c r="BB498" s="8">
        <v>3.4224486895011293E-2</v>
      </c>
      <c r="BC498" s="8">
        <v>0.14006244566708068</v>
      </c>
      <c r="BD498" s="8">
        <v>7.1013317288854835E-2</v>
      </c>
      <c r="BE498" s="8">
        <v>1.9735201175111294E-2</v>
      </c>
      <c r="BF498" s="8">
        <v>0.10964639228203225</v>
      </c>
      <c r="BG498" s="8">
        <v>0.18178235459754841</v>
      </c>
      <c r="BH498" s="8">
        <v>9.3796241869241958E-7</v>
      </c>
      <c r="BI498" s="8">
        <v>7.0018235110532276E-2</v>
      </c>
      <c r="BJ498" s="8">
        <v>1.1937229888927423</v>
      </c>
      <c r="BK498" s="8">
        <v>0.70991980685516121</v>
      </c>
      <c r="BL498" s="8">
        <v>0.62610260413435481</v>
      </c>
    </row>
    <row r="499" spans="1:64" x14ac:dyDescent="0.25">
      <c r="A499" s="7">
        <v>424990</v>
      </c>
      <c r="B499" s="7" t="s">
        <v>573</v>
      </c>
      <c r="C499" s="8">
        <f t="shared" si="126"/>
        <v>0.120984447641</v>
      </c>
      <c r="D499" s="8">
        <f t="shared" si="127"/>
        <v>1.8294128100000001E-2</v>
      </c>
      <c r="E499" s="8">
        <f t="shared" si="128"/>
        <v>9.9558557321899999E-2</v>
      </c>
      <c r="F499" s="8">
        <f t="shared" si="129"/>
        <v>0.161085889846</v>
      </c>
      <c r="G499" s="8">
        <f t="shared" si="130"/>
        <v>2.3826979026099999E-2</v>
      </c>
      <c r="H499" s="8">
        <f t="shared" si="131"/>
        <v>5.5941431836599997E-2</v>
      </c>
      <c r="I499" s="8">
        <f t="shared" si="132"/>
        <v>0.18955111568399999</v>
      </c>
      <c r="J499" s="8">
        <f t="shared" si="133"/>
        <v>2.7551048128100001E-2</v>
      </c>
      <c r="K499" s="8">
        <f t="shared" si="134"/>
        <v>7.6197264522200006E-2</v>
      </c>
      <c r="L499" s="8">
        <f t="shared" si="135"/>
        <v>0.1141453368</v>
      </c>
      <c r="M499" s="8">
        <f t="shared" si="136"/>
        <v>1.7048638736500001E-2</v>
      </c>
      <c r="N499" s="8">
        <f t="shared" si="137"/>
        <v>0.12471111982499999</v>
      </c>
      <c r="O499" s="8">
        <f t="shared" si="138"/>
        <v>0.56360405564000005</v>
      </c>
      <c r="P499" s="8">
        <f t="shared" si="139"/>
        <v>6.1113233315700001E-6</v>
      </c>
      <c r="Q499" s="8">
        <f t="shared" si="140"/>
        <v>0.220378515932</v>
      </c>
      <c r="R499" s="8">
        <f t="shared" si="141"/>
        <v>1.2388371330600001</v>
      </c>
      <c r="S499" s="8">
        <f t="shared" si="142"/>
        <v>1.2408543007099999</v>
      </c>
      <c r="T499" s="8">
        <f t="shared" si="143"/>
        <v>1.2932994283299999</v>
      </c>
      <c r="W499" s="7">
        <v>424990</v>
      </c>
      <c r="X499" s="7" t="s">
        <v>573</v>
      </c>
      <c r="Y499" s="364">
        <v>0.120984447641</v>
      </c>
      <c r="Z499" s="364">
        <v>1.8294128100000001E-2</v>
      </c>
      <c r="AA499" s="364">
        <v>9.9558557321899999E-2</v>
      </c>
      <c r="AB499" s="364">
        <v>0.161085889846</v>
      </c>
      <c r="AC499" s="364">
        <v>2.3826979026099999E-2</v>
      </c>
      <c r="AD499" s="364">
        <v>5.5941431836599997E-2</v>
      </c>
      <c r="AE499" s="364">
        <v>0.18955111568399999</v>
      </c>
      <c r="AF499" s="364">
        <v>2.7551048128100001E-2</v>
      </c>
      <c r="AG499" s="364">
        <v>7.6197264522200006E-2</v>
      </c>
      <c r="AH499" s="364">
        <v>0.1141453368</v>
      </c>
      <c r="AI499" s="364">
        <v>1.7048638736500001E-2</v>
      </c>
      <c r="AJ499" s="364">
        <v>0.12471111982499999</v>
      </c>
      <c r="AK499" s="364">
        <v>0.56360405564000005</v>
      </c>
      <c r="AL499" s="364">
        <v>6.1113233315700001E-6</v>
      </c>
      <c r="AM499" s="364">
        <v>0.220378515932</v>
      </c>
      <c r="AN499" s="364">
        <v>1.2388371330600001</v>
      </c>
      <c r="AO499" s="364">
        <v>1.2408543007099999</v>
      </c>
      <c r="AP499" s="364">
        <v>1.2932994283299999</v>
      </c>
      <c r="AS499" s="7">
        <v>424990</v>
      </c>
      <c r="AT499" s="7" t="s">
        <v>573</v>
      </c>
      <c r="AU499" s="8">
        <v>0.16828884250719353</v>
      </c>
      <c r="AV499" s="8">
        <v>3.9600848497558044E-2</v>
      </c>
      <c r="AW499" s="8">
        <v>0.24343728448751456</v>
      </c>
      <c r="AX499" s="8">
        <v>0.3322066102284984</v>
      </c>
      <c r="AY499" s="8">
        <v>7.3031089224477555E-2</v>
      </c>
      <c r="AZ499" s="8">
        <v>0.2639936241011</v>
      </c>
      <c r="BA499" s="8">
        <v>0.29003308588458065</v>
      </c>
      <c r="BB499" s="8">
        <v>6.5021246275327446E-2</v>
      </c>
      <c r="BC499" s="8">
        <v>0.30572149706306778</v>
      </c>
      <c r="BD499" s="8">
        <v>0.16670977319695163</v>
      </c>
      <c r="BE499" s="8">
        <v>3.8382534842751601E-2</v>
      </c>
      <c r="BF499" s="8">
        <v>0.26147207891956448</v>
      </c>
      <c r="BG499" s="8">
        <v>0.55451347140516105</v>
      </c>
      <c r="BH499" s="8">
        <v>6.2309890232804838E-6</v>
      </c>
      <c r="BI499" s="8">
        <v>0.21682506329122575</v>
      </c>
      <c r="BJ499" s="8">
        <v>1.4513285883958063</v>
      </c>
      <c r="BK499" s="8">
        <v>1.6531039041993545</v>
      </c>
      <c r="BL499" s="8">
        <v>1.6446467969638705</v>
      </c>
    </row>
    <row r="500" spans="1:64" x14ac:dyDescent="0.25">
      <c r="A500" s="7">
        <v>425120</v>
      </c>
      <c r="B500" s="7" t="s">
        <v>574</v>
      </c>
      <c r="C500" s="8">
        <f t="shared" si="126"/>
        <v>2.9534555423899999E-2</v>
      </c>
      <c r="D500" s="8">
        <f t="shared" si="127"/>
        <v>4.9235688701200001E-3</v>
      </c>
      <c r="E500" s="8">
        <f t="shared" si="128"/>
        <v>7.3406500870100005E-2</v>
      </c>
      <c r="F500" s="8">
        <f t="shared" si="129"/>
        <v>1.7898378267700001E-2</v>
      </c>
      <c r="G500" s="8">
        <f t="shared" si="130"/>
        <v>2.8388498153600001E-3</v>
      </c>
      <c r="H500" s="8">
        <f t="shared" si="131"/>
        <v>4.0761265374200002E-2</v>
      </c>
      <c r="I500" s="8">
        <f t="shared" si="132"/>
        <v>1.29239121466E-2</v>
      </c>
      <c r="J500" s="8">
        <f t="shared" si="133"/>
        <v>1.98122626555E-3</v>
      </c>
      <c r="K500" s="8">
        <f t="shared" si="134"/>
        <v>2.55398746781E-2</v>
      </c>
      <c r="L500" s="8">
        <f t="shared" si="135"/>
        <v>1.72863580009E-2</v>
      </c>
      <c r="M500" s="8">
        <f t="shared" si="136"/>
        <v>2.89001592504E-3</v>
      </c>
      <c r="N500" s="8">
        <f t="shared" si="137"/>
        <v>4.9626920969499999E-2</v>
      </c>
      <c r="O500" s="8">
        <f t="shared" si="138"/>
        <v>0.89035118674799996</v>
      </c>
      <c r="P500" s="8">
        <f t="shared" si="139"/>
        <v>1.37561165142E-5</v>
      </c>
      <c r="Q500" s="8">
        <f t="shared" si="140"/>
        <v>0.850357065922</v>
      </c>
      <c r="R500" s="8">
        <f t="shared" si="141"/>
        <v>1.1078646251599999</v>
      </c>
      <c r="S500" s="8">
        <f t="shared" si="142"/>
        <v>1.06149849346</v>
      </c>
      <c r="T500" s="8">
        <f t="shared" si="143"/>
        <v>1.04044501309</v>
      </c>
      <c r="W500" s="7">
        <v>425120</v>
      </c>
      <c r="X500" s="7" t="s">
        <v>574</v>
      </c>
      <c r="Y500" s="364">
        <v>2.9534555423899999E-2</v>
      </c>
      <c r="Z500" s="364">
        <v>4.9235688701200001E-3</v>
      </c>
      <c r="AA500" s="364">
        <v>7.3406500870100005E-2</v>
      </c>
      <c r="AB500" s="364">
        <v>1.7898378267700001E-2</v>
      </c>
      <c r="AC500" s="364">
        <v>2.8388498153600001E-3</v>
      </c>
      <c r="AD500" s="364">
        <v>4.0761265374200002E-2</v>
      </c>
      <c r="AE500" s="364">
        <v>1.29239121466E-2</v>
      </c>
      <c r="AF500" s="364">
        <v>1.98122626555E-3</v>
      </c>
      <c r="AG500" s="364">
        <v>2.55398746781E-2</v>
      </c>
      <c r="AH500" s="364">
        <v>1.72863580009E-2</v>
      </c>
      <c r="AI500" s="364">
        <v>2.89001592504E-3</v>
      </c>
      <c r="AJ500" s="364">
        <v>4.9626920969499999E-2</v>
      </c>
      <c r="AK500" s="364">
        <v>0.89035118674799996</v>
      </c>
      <c r="AL500" s="364">
        <v>1.37561165142E-5</v>
      </c>
      <c r="AM500" s="364">
        <v>0.850357065922</v>
      </c>
      <c r="AN500" s="364">
        <v>1.1078646251599999</v>
      </c>
      <c r="AO500" s="364">
        <v>1.06149849346</v>
      </c>
      <c r="AP500" s="364">
        <v>1.04044501309</v>
      </c>
      <c r="AS500" s="7">
        <v>425120</v>
      </c>
      <c r="AT500" s="7" t="s">
        <v>574</v>
      </c>
      <c r="AU500" s="8">
        <v>4.1809268606112907E-2</v>
      </c>
      <c r="AV500" s="8">
        <v>1.1071850435838875E-2</v>
      </c>
      <c r="AW500" s="8">
        <v>0.18726116286560482</v>
      </c>
      <c r="AX500" s="8">
        <v>3.0013037376550804E-2</v>
      </c>
      <c r="AY500" s="8">
        <v>7.3950312992874185E-3</v>
      </c>
      <c r="AZ500" s="8">
        <v>0.11880658313544679</v>
      </c>
      <c r="BA500" s="8">
        <v>1.8551376570527422E-2</v>
      </c>
      <c r="BB500" s="8">
        <v>4.7281113080051606E-3</v>
      </c>
      <c r="BC500" s="8">
        <v>7.6005715447679034E-2</v>
      </c>
      <c r="BD500" s="8">
        <v>2.5352978560748383E-2</v>
      </c>
      <c r="BE500" s="8">
        <v>6.7380878808027417E-3</v>
      </c>
      <c r="BF500" s="8">
        <v>0.12416605928563065</v>
      </c>
      <c r="BG500" s="8">
        <v>0.87599304566748315</v>
      </c>
      <c r="BH500" s="8">
        <v>1.292535310058613E-5</v>
      </c>
      <c r="BI500" s="8">
        <v>0.83664370683025735</v>
      </c>
      <c r="BJ500" s="8">
        <v>1.2401422819070969</v>
      </c>
      <c r="BK500" s="8">
        <v>1.1400872324570965</v>
      </c>
      <c r="BL500" s="8">
        <v>1.0831545581649997</v>
      </c>
    </row>
    <row r="501" spans="1:64" x14ac:dyDescent="0.25">
      <c r="A501" s="7">
        <v>441110</v>
      </c>
      <c r="B501" s="7" t="s">
        <v>575</v>
      </c>
      <c r="C501" s="8">
        <f t="shared" si="126"/>
        <v>9.3011582488200004E-2</v>
      </c>
      <c r="D501" s="8">
        <f t="shared" si="127"/>
        <v>1.53379647396E-2</v>
      </c>
      <c r="E501" s="8">
        <f t="shared" si="128"/>
        <v>0.102552261587</v>
      </c>
      <c r="F501" s="8">
        <f t="shared" si="129"/>
        <v>0.18074156455400001</v>
      </c>
      <c r="G501" s="8">
        <f t="shared" si="130"/>
        <v>3.2784143079299999E-2</v>
      </c>
      <c r="H501" s="8">
        <f t="shared" si="131"/>
        <v>9.3435462309599995E-2</v>
      </c>
      <c r="I501" s="8">
        <f t="shared" si="132"/>
        <v>0.11448152251599999</v>
      </c>
      <c r="J501" s="8">
        <f t="shared" si="133"/>
        <v>1.8720672140700001E-2</v>
      </c>
      <c r="K501" s="8">
        <f t="shared" si="134"/>
        <v>6.3266187137499999E-2</v>
      </c>
      <c r="L501" s="8">
        <f t="shared" si="135"/>
        <v>7.35672335733E-2</v>
      </c>
      <c r="M501" s="8">
        <f t="shared" si="136"/>
        <v>1.2496373345000001E-2</v>
      </c>
      <c r="N501" s="8">
        <f t="shared" si="137"/>
        <v>0.111857171718</v>
      </c>
      <c r="O501" s="8">
        <f t="shared" si="138"/>
        <v>0.64302640355100005</v>
      </c>
      <c r="P501" s="8">
        <f t="shared" si="139"/>
        <v>3.8655404874600004E-6</v>
      </c>
      <c r="Q501" s="8">
        <f t="shared" si="140"/>
        <v>0.280384313394</v>
      </c>
      <c r="R501" s="8">
        <f t="shared" si="141"/>
        <v>1.2109018088200001</v>
      </c>
      <c r="S501" s="8">
        <f t="shared" si="142"/>
        <v>1.3069611699399999</v>
      </c>
      <c r="T501" s="8">
        <f t="shared" si="143"/>
        <v>1.1964683817899999</v>
      </c>
      <c r="W501" s="7">
        <v>441110</v>
      </c>
      <c r="X501" s="7" t="s">
        <v>575</v>
      </c>
      <c r="Y501" s="364">
        <v>9.3011582488200004E-2</v>
      </c>
      <c r="Z501" s="364">
        <v>1.53379647396E-2</v>
      </c>
      <c r="AA501" s="364">
        <v>0.102552261587</v>
      </c>
      <c r="AB501" s="364">
        <v>0.18074156455400001</v>
      </c>
      <c r="AC501" s="364">
        <v>3.2784143079299999E-2</v>
      </c>
      <c r="AD501" s="364">
        <v>9.3435462309599995E-2</v>
      </c>
      <c r="AE501" s="364">
        <v>0.11448152251599999</v>
      </c>
      <c r="AF501" s="364">
        <v>1.8720672140700001E-2</v>
      </c>
      <c r="AG501" s="364">
        <v>6.3266187137499999E-2</v>
      </c>
      <c r="AH501" s="364">
        <v>7.35672335733E-2</v>
      </c>
      <c r="AI501" s="364">
        <v>1.2496373345000001E-2</v>
      </c>
      <c r="AJ501" s="364">
        <v>0.111857171718</v>
      </c>
      <c r="AK501" s="364">
        <v>0.64302640355100005</v>
      </c>
      <c r="AL501" s="364">
        <v>3.8655404874600004E-6</v>
      </c>
      <c r="AM501" s="364">
        <v>0.280384313394</v>
      </c>
      <c r="AN501" s="364">
        <v>1.2109018088200001</v>
      </c>
      <c r="AO501" s="364">
        <v>1.3069611699399999</v>
      </c>
      <c r="AP501" s="364">
        <v>1.1964683817899999</v>
      </c>
      <c r="AS501" s="7">
        <v>441110</v>
      </c>
      <c r="AT501" s="7" t="s">
        <v>575</v>
      </c>
      <c r="AU501" s="8">
        <v>0.13405840512416933</v>
      </c>
      <c r="AV501" s="8">
        <v>3.4965708260612911E-2</v>
      </c>
      <c r="AW501" s="8">
        <v>0.25694005193532243</v>
      </c>
      <c r="AX501" s="8">
        <v>0.28216065225561288</v>
      </c>
      <c r="AY501" s="8">
        <v>7.5451134712674173E-2</v>
      </c>
      <c r="AZ501" s="8">
        <v>0.33570473668620965</v>
      </c>
      <c r="BA501" s="8">
        <v>0.17659344434264521</v>
      </c>
      <c r="BB501" s="8">
        <v>4.5123513365380633E-2</v>
      </c>
      <c r="BC501" s="8">
        <v>0.2585447027216855</v>
      </c>
      <c r="BD501" s="8">
        <v>0.11233854012770161</v>
      </c>
      <c r="BE501" s="8">
        <v>2.959846538928065E-2</v>
      </c>
      <c r="BF501" s="8">
        <v>0.24026517360675811</v>
      </c>
      <c r="BG501" s="8">
        <v>0.63265373235416134</v>
      </c>
      <c r="BH501" s="8">
        <v>3.1317427245725811E-6</v>
      </c>
      <c r="BI501" s="8">
        <v>0.2758627447879356</v>
      </c>
      <c r="BJ501" s="8">
        <v>1.4259593266100001</v>
      </c>
      <c r="BK501" s="8">
        <v>1.6771874913964517</v>
      </c>
      <c r="BL501" s="8">
        <v>1.4641310152682268</v>
      </c>
    </row>
    <row r="502" spans="1:64" x14ac:dyDescent="0.25">
      <c r="A502" s="7">
        <v>441120</v>
      </c>
      <c r="B502" s="7" t="s">
        <v>576</v>
      </c>
      <c r="C502" s="8">
        <f t="shared" si="126"/>
        <v>9.3073856297800003E-2</v>
      </c>
      <c r="D502" s="8">
        <f t="shared" si="127"/>
        <v>1.53483668155E-2</v>
      </c>
      <c r="E502" s="8">
        <f t="shared" si="128"/>
        <v>0.101394889924</v>
      </c>
      <c r="F502" s="8">
        <f t="shared" si="129"/>
        <v>0.14535210423700001</v>
      </c>
      <c r="G502" s="8">
        <f t="shared" si="130"/>
        <v>2.63908813178E-2</v>
      </c>
      <c r="H502" s="8">
        <f t="shared" si="131"/>
        <v>7.3336935966399994E-2</v>
      </c>
      <c r="I502" s="8">
        <f t="shared" si="132"/>
        <v>0.115188568294</v>
      </c>
      <c r="J502" s="8">
        <f t="shared" si="133"/>
        <v>1.8846598085800002E-2</v>
      </c>
      <c r="K502" s="8">
        <f t="shared" si="134"/>
        <v>6.26685321164E-2</v>
      </c>
      <c r="L502" s="8">
        <f t="shared" si="135"/>
        <v>7.3653441189399996E-2</v>
      </c>
      <c r="M502" s="8">
        <f t="shared" si="136"/>
        <v>1.25024192733E-2</v>
      </c>
      <c r="N502" s="8">
        <f t="shared" si="137"/>
        <v>0.11063952862900001</v>
      </c>
      <c r="O502" s="8">
        <f t="shared" si="138"/>
        <v>0.64297605899200005</v>
      </c>
      <c r="P502" s="8">
        <f t="shared" si="139"/>
        <v>4.8029968839500002E-6</v>
      </c>
      <c r="Q502" s="8">
        <f t="shared" si="140"/>
        <v>0.27859317789600002</v>
      </c>
      <c r="R502" s="8">
        <f t="shared" si="141"/>
        <v>1.2098171130399999</v>
      </c>
      <c r="S502" s="8">
        <f t="shared" si="142"/>
        <v>1.2450799215199999</v>
      </c>
      <c r="T502" s="8">
        <f t="shared" si="143"/>
        <v>1.1967036984999999</v>
      </c>
      <c r="W502" s="7">
        <v>441120</v>
      </c>
      <c r="X502" s="7" t="s">
        <v>576</v>
      </c>
      <c r="Y502" s="364">
        <v>9.3073856297800003E-2</v>
      </c>
      <c r="Z502" s="364">
        <v>1.53483668155E-2</v>
      </c>
      <c r="AA502" s="364">
        <v>0.101394889924</v>
      </c>
      <c r="AB502" s="364">
        <v>0.14535210423700001</v>
      </c>
      <c r="AC502" s="364">
        <v>2.63908813178E-2</v>
      </c>
      <c r="AD502" s="364">
        <v>7.3336935966399994E-2</v>
      </c>
      <c r="AE502" s="364">
        <v>0.115188568294</v>
      </c>
      <c r="AF502" s="364">
        <v>1.8846598085800002E-2</v>
      </c>
      <c r="AG502" s="364">
        <v>6.26685321164E-2</v>
      </c>
      <c r="AH502" s="364">
        <v>7.3653441189399996E-2</v>
      </c>
      <c r="AI502" s="364">
        <v>1.25024192733E-2</v>
      </c>
      <c r="AJ502" s="364">
        <v>0.11063952862900001</v>
      </c>
      <c r="AK502" s="364">
        <v>0.64297605899200005</v>
      </c>
      <c r="AL502" s="364">
        <v>4.8029968839500002E-6</v>
      </c>
      <c r="AM502" s="364">
        <v>0.27859317789600002</v>
      </c>
      <c r="AN502" s="364">
        <v>1.2098171130399999</v>
      </c>
      <c r="AO502" s="364">
        <v>1.2450799215199999</v>
      </c>
      <c r="AP502" s="364">
        <v>1.1967036984999999</v>
      </c>
      <c r="AS502" s="7">
        <v>441120</v>
      </c>
      <c r="AT502" s="7" t="s">
        <v>576</v>
      </c>
      <c r="AU502" s="8">
        <v>0.13556797316797262</v>
      </c>
      <c r="AV502" s="8">
        <v>3.5260308005314517E-2</v>
      </c>
      <c r="AW502" s="8">
        <v>0.25901742510495168</v>
      </c>
      <c r="AX502" s="8">
        <v>0.19363049447532096</v>
      </c>
      <c r="AY502" s="8">
        <v>5.1153370310845145E-2</v>
      </c>
      <c r="AZ502" s="8">
        <v>0.22814918987076774</v>
      </c>
      <c r="BA502" s="8">
        <v>0.17946267063804838</v>
      </c>
      <c r="BB502" s="8">
        <v>4.5780541798693543E-2</v>
      </c>
      <c r="BC502" s="8">
        <v>0.2616221206776273</v>
      </c>
      <c r="BD502" s="8">
        <v>0.11352104699500645</v>
      </c>
      <c r="BE502" s="8">
        <v>2.9832476417787093E-2</v>
      </c>
      <c r="BF502" s="8">
        <v>0.24174588954520965</v>
      </c>
      <c r="BG502" s="8">
        <v>0.64297721742787106</v>
      </c>
      <c r="BH502" s="8">
        <v>4.6048102987991936E-6</v>
      </c>
      <c r="BI502" s="8">
        <v>0.27859350799780602</v>
      </c>
      <c r="BJ502" s="8">
        <v>1.429847319181129</v>
      </c>
      <c r="BK502" s="8">
        <v>1.4729346675598396</v>
      </c>
      <c r="BL502" s="8">
        <v>1.48686372021129</v>
      </c>
    </row>
    <row r="503" spans="1:64" x14ac:dyDescent="0.25">
      <c r="A503" s="7">
        <v>441210</v>
      </c>
      <c r="B503" s="7" t="s">
        <v>577</v>
      </c>
      <c r="C503" s="8">
        <f t="shared" si="126"/>
        <v>9.3417452114699998E-2</v>
      </c>
      <c r="D503" s="8">
        <f t="shared" si="127"/>
        <v>1.53744768411E-2</v>
      </c>
      <c r="E503" s="8">
        <f t="shared" si="128"/>
        <v>0.10029648695600001</v>
      </c>
      <c r="F503" s="8">
        <f t="shared" si="129"/>
        <v>8.9033799332899996E-2</v>
      </c>
      <c r="G503" s="8">
        <f t="shared" si="130"/>
        <v>1.6214074385900001E-2</v>
      </c>
      <c r="H503" s="8">
        <f t="shared" si="131"/>
        <v>4.3655875487E-2</v>
      </c>
      <c r="I503" s="8">
        <f t="shared" si="132"/>
        <v>0.11557114633600001</v>
      </c>
      <c r="J503" s="8">
        <f t="shared" si="133"/>
        <v>1.89332145748E-2</v>
      </c>
      <c r="K503" s="8">
        <f t="shared" si="134"/>
        <v>6.14671647798E-2</v>
      </c>
      <c r="L503" s="8">
        <f t="shared" si="135"/>
        <v>7.4094889336699998E-2</v>
      </c>
      <c r="M503" s="8">
        <f t="shared" si="136"/>
        <v>1.25181594914E-2</v>
      </c>
      <c r="N503" s="8">
        <f t="shared" si="137"/>
        <v>0.109716806495</v>
      </c>
      <c r="O503" s="8">
        <f t="shared" si="138"/>
        <v>0.64286776452100003</v>
      </c>
      <c r="P503" s="8">
        <f t="shared" si="139"/>
        <v>7.8189478527200002E-6</v>
      </c>
      <c r="Q503" s="8">
        <f t="shared" si="140"/>
        <v>0.27746509485699999</v>
      </c>
      <c r="R503" s="8">
        <f t="shared" si="141"/>
        <v>1.2090884159099999</v>
      </c>
      <c r="S503" s="8">
        <f t="shared" si="142"/>
        <v>1.14890374921</v>
      </c>
      <c r="T503" s="8">
        <f t="shared" si="143"/>
        <v>1.1959715256900001</v>
      </c>
      <c r="W503" s="7">
        <v>441210</v>
      </c>
      <c r="X503" s="7" t="s">
        <v>577</v>
      </c>
      <c r="Y503" s="364">
        <v>9.3417452114699998E-2</v>
      </c>
      <c r="Z503" s="364">
        <v>1.53744768411E-2</v>
      </c>
      <c r="AA503" s="364">
        <v>0.10029648695600001</v>
      </c>
      <c r="AB503" s="364">
        <v>8.9033799332899996E-2</v>
      </c>
      <c r="AC503" s="364">
        <v>1.6214074385900001E-2</v>
      </c>
      <c r="AD503" s="364">
        <v>4.3655875487E-2</v>
      </c>
      <c r="AE503" s="364">
        <v>0.11557114633600001</v>
      </c>
      <c r="AF503" s="364">
        <v>1.89332145748E-2</v>
      </c>
      <c r="AG503" s="364">
        <v>6.14671647798E-2</v>
      </c>
      <c r="AH503" s="364">
        <v>7.4094889336699998E-2</v>
      </c>
      <c r="AI503" s="364">
        <v>1.25181594914E-2</v>
      </c>
      <c r="AJ503" s="364">
        <v>0.109716806495</v>
      </c>
      <c r="AK503" s="364">
        <v>0.64286776452100003</v>
      </c>
      <c r="AL503" s="364">
        <v>7.8189478527200002E-6</v>
      </c>
      <c r="AM503" s="364">
        <v>0.27746509485699999</v>
      </c>
      <c r="AN503" s="364">
        <v>1.2090884159099999</v>
      </c>
      <c r="AO503" s="364">
        <v>1.14890374921</v>
      </c>
      <c r="AP503" s="364">
        <v>1.1959715256900001</v>
      </c>
      <c r="AS503" s="7">
        <v>441210</v>
      </c>
      <c r="AT503" s="7" t="s">
        <v>577</v>
      </c>
      <c r="AU503" s="8">
        <v>0.10213610937443549</v>
      </c>
      <c r="AV503" s="8">
        <v>2.7430637375437102E-2</v>
      </c>
      <c r="AW503" s="8">
        <v>0.19610064935161289</v>
      </c>
      <c r="AX503" s="8">
        <v>0.15221060001890646</v>
      </c>
      <c r="AY503" s="8">
        <v>4.1990614050582249E-2</v>
      </c>
      <c r="AZ503" s="8">
        <v>0.18977297678758062</v>
      </c>
      <c r="BA503" s="8">
        <v>0.13637273416658063</v>
      </c>
      <c r="BB503" s="8">
        <v>3.5877882707009673E-2</v>
      </c>
      <c r="BC503" s="8">
        <v>0.20269535149149193</v>
      </c>
      <c r="BD503" s="8">
        <v>8.6354775459790326E-2</v>
      </c>
      <c r="BE503" s="8">
        <v>2.3339047579974195E-2</v>
      </c>
      <c r="BF503" s="8">
        <v>0.18230462826130647</v>
      </c>
      <c r="BG503" s="8">
        <v>0.46659913080454846</v>
      </c>
      <c r="BH503" s="8">
        <v>3.8623599236803234E-6</v>
      </c>
      <c r="BI503" s="8">
        <v>0.20138764490312897</v>
      </c>
      <c r="BJ503" s="8">
        <v>1.3256690090046777</v>
      </c>
      <c r="BK503" s="8">
        <v>1.1097822553735486</v>
      </c>
      <c r="BL503" s="8">
        <v>1.1007491941720968</v>
      </c>
    </row>
    <row r="504" spans="1:64" x14ac:dyDescent="0.25">
      <c r="A504" s="7">
        <v>441222</v>
      </c>
      <c r="B504" s="7" t="s">
        <v>578</v>
      </c>
      <c r="C504" s="8">
        <f t="shared" si="126"/>
        <v>9.3604594966100005E-2</v>
      </c>
      <c r="D504" s="8">
        <f t="shared" si="127"/>
        <v>1.53914999471E-2</v>
      </c>
      <c r="E504" s="8">
        <f t="shared" si="128"/>
        <v>0.105978439383</v>
      </c>
      <c r="F504" s="8">
        <f t="shared" si="129"/>
        <v>0.14841311042700001</v>
      </c>
      <c r="G504" s="8">
        <f t="shared" si="130"/>
        <v>2.7055977831999999E-2</v>
      </c>
      <c r="H504" s="8">
        <f t="shared" si="131"/>
        <v>8.2858579702100005E-2</v>
      </c>
      <c r="I504" s="8">
        <f t="shared" si="132"/>
        <v>0.11478374095799999</v>
      </c>
      <c r="J504" s="8">
        <f t="shared" si="133"/>
        <v>1.8818013731600001E-2</v>
      </c>
      <c r="K504" s="8">
        <f t="shared" si="134"/>
        <v>6.7215450996900003E-2</v>
      </c>
      <c r="L504" s="8">
        <f t="shared" si="135"/>
        <v>7.4382094530699994E-2</v>
      </c>
      <c r="M504" s="8">
        <f t="shared" si="136"/>
        <v>1.2529309305700001E-2</v>
      </c>
      <c r="N504" s="8">
        <f t="shared" si="137"/>
        <v>0.115073413916</v>
      </c>
      <c r="O504" s="8">
        <f t="shared" si="138"/>
        <v>0.64277828437899998</v>
      </c>
      <c r="P504" s="8">
        <f t="shared" si="139"/>
        <v>4.6883106477800003E-6</v>
      </c>
      <c r="Q504" s="8">
        <f t="shared" si="140"/>
        <v>0.27930818877300001</v>
      </c>
      <c r="R504" s="8">
        <f t="shared" si="141"/>
        <v>1.2149745343</v>
      </c>
      <c r="S504" s="8">
        <f t="shared" si="142"/>
        <v>1.25832766796</v>
      </c>
      <c r="T504" s="8">
        <f t="shared" si="143"/>
        <v>1.2008172056899999</v>
      </c>
      <c r="W504" s="7">
        <v>441222</v>
      </c>
      <c r="X504" s="7" t="s">
        <v>578</v>
      </c>
      <c r="Y504" s="364">
        <v>9.3604594966100005E-2</v>
      </c>
      <c r="Z504" s="364">
        <v>1.53914999471E-2</v>
      </c>
      <c r="AA504" s="364">
        <v>0.105978439383</v>
      </c>
      <c r="AB504" s="364">
        <v>0.14841311042700001</v>
      </c>
      <c r="AC504" s="364">
        <v>2.7055977831999999E-2</v>
      </c>
      <c r="AD504" s="364">
        <v>8.2858579702100005E-2</v>
      </c>
      <c r="AE504" s="364">
        <v>0.11478374095799999</v>
      </c>
      <c r="AF504" s="364">
        <v>1.8818013731600001E-2</v>
      </c>
      <c r="AG504" s="364">
        <v>6.7215450996900003E-2</v>
      </c>
      <c r="AH504" s="364">
        <v>7.4382094530699994E-2</v>
      </c>
      <c r="AI504" s="364">
        <v>1.2529309305700001E-2</v>
      </c>
      <c r="AJ504" s="364">
        <v>0.115073413916</v>
      </c>
      <c r="AK504" s="364">
        <v>0.64277828437899998</v>
      </c>
      <c r="AL504" s="364">
        <v>4.6883106477800003E-6</v>
      </c>
      <c r="AM504" s="364">
        <v>0.27930818877300001</v>
      </c>
      <c r="AN504" s="364">
        <v>1.2149745343</v>
      </c>
      <c r="AO504" s="364">
        <v>1.25832766796</v>
      </c>
      <c r="AP504" s="364">
        <v>1.2008172056899999</v>
      </c>
      <c r="AS504" s="7">
        <v>441222</v>
      </c>
      <c r="AT504" s="7" t="s">
        <v>578</v>
      </c>
      <c r="AU504" s="8">
        <v>0.11524877111258063</v>
      </c>
      <c r="AV504" s="8">
        <v>3.0802185685303237E-2</v>
      </c>
      <c r="AW504" s="8">
        <v>0.22483907647737097</v>
      </c>
      <c r="AX504" s="8">
        <v>0.16837101499504031</v>
      </c>
      <c r="AY504" s="8">
        <v>4.6415734124382914E-2</v>
      </c>
      <c r="AZ504" s="8">
        <v>0.20386692997474032</v>
      </c>
      <c r="BA504" s="8">
        <v>0.15220105296975805</v>
      </c>
      <c r="BB504" s="8">
        <v>4.0015077178606466E-2</v>
      </c>
      <c r="BC504" s="8">
        <v>0.22830597898969035</v>
      </c>
      <c r="BD504" s="8">
        <v>9.7144589940737103E-2</v>
      </c>
      <c r="BE504" s="8">
        <v>2.6148446343258074E-2</v>
      </c>
      <c r="BF504" s="8">
        <v>0.2105673164922581</v>
      </c>
      <c r="BG504" s="8">
        <v>0.52873767636404778</v>
      </c>
      <c r="BH504" s="8">
        <v>4.4645934775888729E-6</v>
      </c>
      <c r="BI504" s="8">
        <v>0.22975324596575789</v>
      </c>
      <c r="BJ504" s="8">
        <v>1.3708884203724196</v>
      </c>
      <c r="BK504" s="8">
        <v>1.241234324255484</v>
      </c>
      <c r="BL504" s="8">
        <v>1.2431027542998387</v>
      </c>
    </row>
    <row r="505" spans="1:64" x14ac:dyDescent="0.25">
      <c r="A505" s="7">
        <v>441227</v>
      </c>
      <c r="B505" s="7" t="s">
        <v>579</v>
      </c>
      <c r="C505" s="8">
        <f t="shared" si="126"/>
        <v>9.3285348086500006E-2</v>
      </c>
      <c r="D505" s="8">
        <f t="shared" si="127"/>
        <v>1.5365100431100001E-2</v>
      </c>
      <c r="E505" s="8">
        <f t="shared" si="128"/>
        <v>0.106037630122</v>
      </c>
      <c r="F505" s="8">
        <f t="shared" si="129"/>
        <v>0.13392019334800001</v>
      </c>
      <c r="G505" s="8">
        <f t="shared" si="130"/>
        <v>2.43321132172E-2</v>
      </c>
      <c r="H505" s="8">
        <f t="shared" si="131"/>
        <v>7.5241267668500006E-2</v>
      </c>
      <c r="I505" s="8">
        <f t="shared" si="132"/>
        <v>0.115505454073</v>
      </c>
      <c r="J505" s="8">
        <f t="shared" si="133"/>
        <v>1.8907258919000001E-2</v>
      </c>
      <c r="K505" s="8">
        <f t="shared" si="134"/>
        <v>6.8312935265699995E-2</v>
      </c>
      <c r="L505" s="8">
        <f t="shared" si="135"/>
        <v>7.3934353147000004E-2</v>
      </c>
      <c r="M505" s="8">
        <f t="shared" si="136"/>
        <v>1.2515512757E-2</v>
      </c>
      <c r="N505" s="8">
        <f t="shared" si="137"/>
        <v>0.114771394141</v>
      </c>
      <c r="O505" s="8">
        <f t="shared" si="138"/>
        <v>0.64286746273399997</v>
      </c>
      <c r="P505" s="8">
        <f t="shared" si="139"/>
        <v>5.2125179041200002E-6</v>
      </c>
      <c r="Q505" s="8">
        <f t="shared" si="140"/>
        <v>0.27788382703600001</v>
      </c>
      <c r="R505" s="8">
        <f t="shared" si="141"/>
        <v>1.2146880786400001</v>
      </c>
      <c r="S505" s="8">
        <f t="shared" si="142"/>
        <v>1.2334935742299999</v>
      </c>
      <c r="T505" s="8">
        <f t="shared" si="143"/>
        <v>1.2027256482599999</v>
      </c>
      <c r="W505" s="7">
        <v>441227</v>
      </c>
      <c r="X505" s="7" t="s">
        <v>579</v>
      </c>
      <c r="Y505" s="364">
        <v>9.3285348086500006E-2</v>
      </c>
      <c r="Z505" s="364">
        <v>1.5365100431100001E-2</v>
      </c>
      <c r="AA505" s="364">
        <v>0.106037630122</v>
      </c>
      <c r="AB505" s="364">
        <v>0.13392019334800001</v>
      </c>
      <c r="AC505" s="364">
        <v>2.43321132172E-2</v>
      </c>
      <c r="AD505" s="364">
        <v>7.5241267668500006E-2</v>
      </c>
      <c r="AE505" s="364">
        <v>0.115505454073</v>
      </c>
      <c r="AF505" s="364">
        <v>1.8907258919000001E-2</v>
      </c>
      <c r="AG505" s="364">
        <v>6.8312935265699995E-2</v>
      </c>
      <c r="AH505" s="364">
        <v>7.3934353147000004E-2</v>
      </c>
      <c r="AI505" s="364">
        <v>1.2515512757E-2</v>
      </c>
      <c r="AJ505" s="364">
        <v>0.114771394141</v>
      </c>
      <c r="AK505" s="364">
        <v>0.64286746273399997</v>
      </c>
      <c r="AL505" s="364">
        <v>5.2125179041200002E-6</v>
      </c>
      <c r="AM505" s="364">
        <v>0.27788382703600001</v>
      </c>
      <c r="AN505" s="364">
        <v>1.2146880786400001</v>
      </c>
      <c r="AO505" s="364">
        <v>1.2334935742299999</v>
      </c>
      <c r="AP505" s="364">
        <v>1.2027256482599999</v>
      </c>
      <c r="AS505" s="7">
        <v>441227</v>
      </c>
      <c r="AT505" s="7" t="s">
        <v>579</v>
      </c>
      <c r="AU505" s="8">
        <v>0.12900894238511129</v>
      </c>
      <c r="AV505" s="8">
        <v>3.4076830277761282E-2</v>
      </c>
      <c r="AW505" s="8">
        <v>0.25100115997629036</v>
      </c>
      <c r="AX505" s="8">
        <v>0.17467567832937098</v>
      </c>
      <c r="AY505" s="8">
        <v>4.6619001901043539E-2</v>
      </c>
      <c r="AZ505" s="8">
        <v>0.21054694906807422</v>
      </c>
      <c r="BA505" s="8">
        <v>0.17097623112754842</v>
      </c>
      <c r="BB505" s="8">
        <v>4.4425084598795177E-2</v>
      </c>
      <c r="BC505" s="8">
        <v>0.25601643828778387</v>
      </c>
      <c r="BD505" s="8">
        <v>0.1082142219409726</v>
      </c>
      <c r="BE505" s="8">
        <v>2.8859352661851606E-2</v>
      </c>
      <c r="BF505" s="8">
        <v>0.23419123964520974</v>
      </c>
      <c r="BG505" s="8">
        <v>0.60139319214683884</v>
      </c>
      <c r="BH505" s="8">
        <v>4.6377414733741942E-6</v>
      </c>
      <c r="BI505" s="8">
        <v>0.2599563599034837</v>
      </c>
      <c r="BJ505" s="8">
        <v>1.4140853197359673</v>
      </c>
      <c r="BK505" s="8">
        <v>1.3673255002658058</v>
      </c>
      <c r="BL505" s="8">
        <v>1.4069032378853226</v>
      </c>
    </row>
    <row r="506" spans="1:64" x14ac:dyDescent="0.25">
      <c r="A506" s="7">
        <v>441330</v>
      </c>
      <c r="B506" s="7" t="s">
        <v>1214</v>
      </c>
      <c r="C506" s="8">
        <f t="shared" si="126"/>
        <v>9.3070826073099994E-2</v>
      </c>
      <c r="D506" s="8">
        <f t="shared" si="127"/>
        <v>1.53506952691E-2</v>
      </c>
      <c r="E506" s="8">
        <f t="shared" si="128"/>
        <v>0.101144367271</v>
      </c>
      <c r="F506" s="8">
        <f t="shared" si="129"/>
        <v>8.7569112784200001E-2</v>
      </c>
      <c r="G506" s="8">
        <f t="shared" si="130"/>
        <v>1.5898866846699999E-2</v>
      </c>
      <c r="H506" s="8">
        <f t="shared" si="131"/>
        <v>4.3730943118599999E-2</v>
      </c>
      <c r="I506" s="8">
        <f t="shared" si="132"/>
        <v>0.115008251262</v>
      </c>
      <c r="J506" s="8">
        <f t="shared" si="133"/>
        <v>1.8817008080699998E-2</v>
      </c>
      <c r="K506" s="8">
        <f t="shared" si="134"/>
        <v>6.2000859977300003E-2</v>
      </c>
      <c r="L506" s="8">
        <f t="shared" si="135"/>
        <v>7.36484205468E-2</v>
      </c>
      <c r="M506" s="8">
        <f t="shared" si="136"/>
        <v>1.25048753952E-2</v>
      </c>
      <c r="N506" s="8">
        <f t="shared" si="137"/>
        <v>0.110550163763</v>
      </c>
      <c r="O506" s="8">
        <f t="shared" si="138"/>
        <v>0.64296435408999997</v>
      </c>
      <c r="P506" s="8">
        <f t="shared" si="139"/>
        <v>7.9749908511800003E-6</v>
      </c>
      <c r="Q506" s="8">
        <f t="shared" si="140"/>
        <v>0.27909412388799998</v>
      </c>
      <c r="R506" s="8">
        <f t="shared" si="141"/>
        <v>1.20956588861</v>
      </c>
      <c r="S506" s="8">
        <f t="shared" si="142"/>
        <v>1.1471989227499999</v>
      </c>
      <c r="T506" s="8">
        <f t="shared" si="143"/>
        <v>1.1958261193199999</v>
      </c>
      <c r="W506" s="7">
        <v>441330</v>
      </c>
      <c r="X506" s="7" t="s">
        <v>1214</v>
      </c>
      <c r="Y506" s="364">
        <v>9.3070826073099994E-2</v>
      </c>
      <c r="Z506" s="364">
        <v>1.53506952691E-2</v>
      </c>
      <c r="AA506" s="364">
        <v>0.101144367271</v>
      </c>
      <c r="AB506" s="364">
        <v>8.7569112784200001E-2</v>
      </c>
      <c r="AC506" s="364">
        <v>1.5898866846699999E-2</v>
      </c>
      <c r="AD506" s="364">
        <v>4.3730943118599999E-2</v>
      </c>
      <c r="AE506" s="364">
        <v>0.115008251262</v>
      </c>
      <c r="AF506" s="364">
        <v>1.8817008080699998E-2</v>
      </c>
      <c r="AG506" s="364">
        <v>6.2000859977300003E-2</v>
      </c>
      <c r="AH506" s="364">
        <v>7.36484205468E-2</v>
      </c>
      <c r="AI506" s="364">
        <v>1.25048753952E-2</v>
      </c>
      <c r="AJ506" s="364">
        <v>0.110550163763</v>
      </c>
      <c r="AK506" s="364">
        <v>0.64296435408999997</v>
      </c>
      <c r="AL506" s="364">
        <v>7.9749908511800003E-6</v>
      </c>
      <c r="AM506" s="364">
        <v>0.27909412388799998</v>
      </c>
      <c r="AN506" s="364">
        <v>1.20956588861</v>
      </c>
      <c r="AO506" s="364">
        <v>1.1471989227499999</v>
      </c>
      <c r="AP506" s="364">
        <v>1.1958261193199999</v>
      </c>
      <c r="AS506" s="7">
        <v>441330</v>
      </c>
      <c r="AT506" s="7" t="s">
        <v>1214</v>
      </c>
      <c r="AU506" s="8">
        <v>0.13560293393194836</v>
      </c>
      <c r="AV506" s="8">
        <v>3.5274118471706452E-2</v>
      </c>
      <c r="AW506" s="8">
        <v>0.25842136612858069</v>
      </c>
      <c r="AX506" s="8">
        <v>0.11834597758301449</v>
      </c>
      <c r="AY506" s="8">
        <v>3.1744793579077897E-2</v>
      </c>
      <c r="AZ506" s="8">
        <v>0.14008515517674033</v>
      </c>
      <c r="BA506" s="8">
        <v>0.1792070988339193</v>
      </c>
      <c r="BB506" s="8">
        <v>4.5718126534214532E-2</v>
      </c>
      <c r="BC506" s="8">
        <v>0.26006886739140483</v>
      </c>
      <c r="BD506" s="8">
        <v>0.11354612550760651</v>
      </c>
      <c r="BE506" s="8">
        <v>2.9844577624848389E-2</v>
      </c>
      <c r="BF506" s="8">
        <v>0.24147688392820965</v>
      </c>
      <c r="BG506" s="8">
        <v>0.64296607889209656</v>
      </c>
      <c r="BH506" s="8">
        <v>8.0780342990259671E-6</v>
      </c>
      <c r="BI506" s="8">
        <v>0.27909440821599968</v>
      </c>
      <c r="BJ506" s="8">
        <v>1.429300031435</v>
      </c>
      <c r="BK506" s="8">
        <v>1.2901775392420964</v>
      </c>
      <c r="BL506" s="8">
        <v>1.4849940927600003</v>
      </c>
    </row>
    <row r="507" spans="1:64" x14ac:dyDescent="0.25">
      <c r="A507" s="7">
        <v>441340</v>
      </c>
      <c r="B507" s="7" t="s">
        <v>580</v>
      </c>
      <c r="C507" s="8">
        <f t="shared" si="126"/>
        <v>9.3132726443600003E-2</v>
      </c>
      <c r="D507" s="8">
        <f t="shared" si="127"/>
        <v>1.53564697612E-2</v>
      </c>
      <c r="E507" s="8">
        <f t="shared" si="128"/>
        <v>0.101011309289</v>
      </c>
      <c r="F507" s="8">
        <f t="shared" si="129"/>
        <v>0.13245667933700001</v>
      </c>
      <c r="G507" s="8">
        <f t="shared" si="130"/>
        <v>2.4053748153200001E-2</v>
      </c>
      <c r="H507" s="8">
        <f t="shared" si="131"/>
        <v>6.6059108012699999E-2</v>
      </c>
      <c r="I507" s="8">
        <f t="shared" si="132"/>
        <v>0.11510610025</v>
      </c>
      <c r="J507" s="8">
        <f t="shared" si="133"/>
        <v>1.8835926054400001E-2</v>
      </c>
      <c r="K507" s="8">
        <f t="shared" si="134"/>
        <v>6.2035605601900003E-2</v>
      </c>
      <c r="L507" s="8">
        <f t="shared" si="135"/>
        <v>7.3717680590000001E-2</v>
      </c>
      <c r="M507" s="8">
        <f t="shared" si="136"/>
        <v>1.25090306718E-2</v>
      </c>
      <c r="N507" s="8">
        <f t="shared" si="137"/>
        <v>0.110364578852</v>
      </c>
      <c r="O507" s="8">
        <f t="shared" si="138"/>
        <v>0.64294859362699996</v>
      </c>
      <c r="P507" s="8">
        <f t="shared" si="139"/>
        <v>5.2721457751299997E-6</v>
      </c>
      <c r="Q507" s="8">
        <f t="shared" si="140"/>
        <v>0.27887438568</v>
      </c>
      <c r="R507" s="8">
        <f t="shared" si="141"/>
        <v>1.2095005054900001</v>
      </c>
      <c r="S507" s="8">
        <f t="shared" si="142"/>
        <v>1.2225695354999999</v>
      </c>
      <c r="T507" s="8">
        <f t="shared" si="143"/>
        <v>1.1959776319099999</v>
      </c>
      <c r="W507" s="7">
        <v>441340</v>
      </c>
      <c r="X507" s="7" t="s">
        <v>580</v>
      </c>
      <c r="Y507" s="364">
        <v>9.3132726443600003E-2</v>
      </c>
      <c r="Z507" s="364">
        <v>1.53564697612E-2</v>
      </c>
      <c r="AA507" s="364">
        <v>0.101011309289</v>
      </c>
      <c r="AB507" s="364">
        <v>0.13245667933700001</v>
      </c>
      <c r="AC507" s="364">
        <v>2.4053748153200001E-2</v>
      </c>
      <c r="AD507" s="364">
        <v>6.6059108012699999E-2</v>
      </c>
      <c r="AE507" s="364">
        <v>0.11510610025</v>
      </c>
      <c r="AF507" s="364">
        <v>1.8835926054400001E-2</v>
      </c>
      <c r="AG507" s="364">
        <v>6.2035605601900003E-2</v>
      </c>
      <c r="AH507" s="364">
        <v>7.3717680590000001E-2</v>
      </c>
      <c r="AI507" s="364">
        <v>1.25090306718E-2</v>
      </c>
      <c r="AJ507" s="364">
        <v>0.110364578852</v>
      </c>
      <c r="AK507" s="364">
        <v>0.64294859362699996</v>
      </c>
      <c r="AL507" s="364">
        <v>5.2721457751299997E-6</v>
      </c>
      <c r="AM507" s="364">
        <v>0.27887438568</v>
      </c>
      <c r="AN507" s="364">
        <v>1.2095005054900001</v>
      </c>
      <c r="AO507" s="364">
        <v>1.2225695354999999</v>
      </c>
      <c r="AP507" s="364">
        <v>1.1959776319099999</v>
      </c>
      <c r="AS507" s="7">
        <v>441340</v>
      </c>
      <c r="AT507" s="7" t="s">
        <v>580</v>
      </c>
      <c r="AU507" s="8">
        <v>0.13422293199605481</v>
      </c>
      <c r="AV507" s="8">
        <v>3.4991057871974186E-2</v>
      </c>
      <c r="AW507" s="8">
        <v>0.2552641284211129</v>
      </c>
      <c r="AX507" s="8">
        <v>0.16614535997748714</v>
      </c>
      <c r="AY507" s="8">
        <v>4.4234402318043535E-2</v>
      </c>
      <c r="AZ507" s="8">
        <v>0.19586996133054199</v>
      </c>
      <c r="BA507" s="8">
        <v>0.17762041945609677</v>
      </c>
      <c r="BB507" s="8">
        <v>4.5398182885951627E-2</v>
      </c>
      <c r="BC507" s="8">
        <v>0.25811980709907251</v>
      </c>
      <c r="BD507" s="8">
        <v>0.11253197567616935</v>
      </c>
      <c r="BE507" s="8">
        <v>2.9623857807266129E-2</v>
      </c>
      <c r="BF507" s="8">
        <v>0.23840889841562907</v>
      </c>
      <c r="BG507" s="8">
        <v>0.63257610371558026</v>
      </c>
      <c r="BH507" s="8">
        <v>5.4013237800850012E-6</v>
      </c>
      <c r="BI507" s="8">
        <v>0.27437765111999995</v>
      </c>
      <c r="BJ507" s="8">
        <v>1.4244781182893549</v>
      </c>
      <c r="BK507" s="8">
        <v>1.3901206913679029</v>
      </c>
      <c r="BL507" s="8">
        <v>1.4650109900862907</v>
      </c>
    </row>
    <row r="508" spans="1:64" x14ac:dyDescent="0.25">
      <c r="A508" s="7">
        <v>444110</v>
      </c>
      <c r="B508" s="7" t="s">
        <v>582</v>
      </c>
      <c r="C508" s="8">
        <f t="shared" si="126"/>
        <v>9.50653874796E-2</v>
      </c>
      <c r="D508" s="8">
        <f t="shared" si="127"/>
        <v>1.5473879315400001E-2</v>
      </c>
      <c r="E508" s="8">
        <f t="shared" si="128"/>
        <v>0.12117823891899999</v>
      </c>
      <c r="F508" s="8">
        <f t="shared" si="129"/>
        <v>0.138719717844</v>
      </c>
      <c r="G508" s="8">
        <f t="shared" si="130"/>
        <v>2.6994249609000001E-2</v>
      </c>
      <c r="H508" s="8">
        <f t="shared" si="131"/>
        <v>7.5058385913E-2</v>
      </c>
      <c r="I508" s="8">
        <f t="shared" si="132"/>
        <v>0.10897513050099999</v>
      </c>
      <c r="J508" s="8">
        <f t="shared" si="133"/>
        <v>2.0487457158299999E-2</v>
      </c>
      <c r="K508" s="8">
        <f t="shared" si="134"/>
        <v>6.8938811333300001E-2</v>
      </c>
      <c r="L508" s="8">
        <f t="shared" si="135"/>
        <v>6.9462965935099999E-2</v>
      </c>
      <c r="M508" s="8">
        <f t="shared" si="136"/>
        <v>1.1668999671399999E-2</v>
      </c>
      <c r="N508" s="8">
        <f t="shared" si="137"/>
        <v>0.125609804233</v>
      </c>
      <c r="O508" s="8">
        <f t="shared" si="138"/>
        <v>0.70108097553399995</v>
      </c>
      <c r="P508" s="8">
        <f t="shared" si="139"/>
        <v>4.78202371394E-6</v>
      </c>
      <c r="Q508" s="8">
        <f t="shared" si="140"/>
        <v>0.26027928636199998</v>
      </c>
      <c r="R508" s="8">
        <f t="shared" si="141"/>
        <v>1.23171750571</v>
      </c>
      <c r="S508" s="8">
        <f t="shared" si="142"/>
        <v>1.2407723533699999</v>
      </c>
      <c r="T508" s="8">
        <f t="shared" si="143"/>
        <v>1.19840139899</v>
      </c>
      <c r="W508" s="7">
        <v>444110</v>
      </c>
      <c r="X508" s="7" t="s">
        <v>582</v>
      </c>
      <c r="Y508" s="364">
        <v>9.50653874796E-2</v>
      </c>
      <c r="Z508" s="364">
        <v>1.5473879315400001E-2</v>
      </c>
      <c r="AA508" s="364">
        <v>0.12117823891899999</v>
      </c>
      <c r="AB508" s="364">
        <v>0.138719717844</v>
      </c>
      <c r="AC508" s="364">
        <v>2.6994249609000001E-2</v>
      </c>
      <c r="AD508" s="364">
        <v>7.5058385913E-2</v>
      </c>
      <c r="AE508" s="364">
        <v>0.10897513050099999</v>
      </c>
      <c r="AF508" s="364">
        <v>2.0487457158299999E-2</v>
      </c>
      <c r="AG508" s="364">
        <v>6.8938811333300001E-2</v>
      </c>
      <c r="AH508" s="364">
        <v>6.9462965935099999E-2</v>
      </c>
      <c r="AI508" s="364">
        <v>1.1668999671399999E-2</v>
      </c>
      <c r="AJ508" s="364">
        <v>0.125609804233</v>
      </c>
      <c r="AK508" s="364">
        <v>0.70108097553399995</v>
      </c>
      <c r="AL508" s="364">
        <v>4.78202371394E-6</v>
      </c>
      <c r="AM508" s="364">
        <v>0.26027928636199998</v>
      </c>
      <c r="AN508" s="364">
        <v>1.23171750571</v>
      </c>
      <c r="AO508" s="364">
        <v>1.2407723533699999</v>
      </c>
      <c r="AP508" s="364">
        <v>1.19840139899</v>
      </c>
      <c r="AS508" s="7">
        <v>444110</v>
      </c>
      <c r="AT508" s="7" t="s">
        <v>582</v>
      </c>
      <c r="AU508" s="8">
        <v>0.12657540032576936</v>
      </c>
      <c r="AV508" s="8">
        <v>3.2031036792274196E-2</v>
      </c>
      <c r="AW508" s="8">
        <v>0.28037772197040317</v>
      </c>
      <c r="AX508" s="8">
        <v>0.15627090958867093</v>
      </c>
      <c r="AY508" s="8">
        <v>3.9683215078556468E-2</v>
      </c>
      <c r="AZ508" s="8">
        <v>0.19288513780066935</v>
      </c>
      <c r="BA508" s="8">
        <v>0.16492057997104836</v>
      </c>
      <c r="BB508" s="8">
        <v>4.4640835626741933E-2</v>
      </c>
      <c r="BC508" s="8">
        <v>0.28366777963214845</v>
      </c>
      <c r="BD508" s="8">
        <v>9.6943066591587121E-2</v>
      </c>
      <c r="BE508" s="8">
        <v>2.4882535840080645E-2</v>
      </c>
      <c r="BF508" s="8">
        <v>0.24745777898116134</v>
      </c>
      <c r="BG508" s="8">
        <v>0.68977413840277402</v>
      </c>
      <c r="BH508" s="8">
        <v>5.3390949639837101E-6</v>
      </c>
      <c r="BI508" s="8">
        <v>0.25608223562896748</v>
      </c>
      <c r="BJ508" s="8">
        <v>1.4389825461853225</v>
      </c>
      <c r="BK508" s="8">
        <v>1.3727086173069356</v>
      </c>
      <c r="BL508" s="8">
        <v>1.477101775875</v>
      </c>
    </row>
    <row r="509" spans="1:64" x14ac:dyDescent="0.25">
      <c r="A509" s="7">
        <v>444120</v>
      </c>
      <c r="B509" s="7" t="s">
        <v>583</v>
      </c>
      <c r="C509" s="8">
        <f t="shared" si="126"/>
        <v>0.11253292004793548</v>
      </c>
      <c r="D509" s="8">
        <f t="shared" si="127"/>
        <v>2.906002312714355E-2</v>
      </c>
      <c r="E509" s="8">
        <f t="shared" si="128"/>
        <v>0.24813421946664513</v>
      </c>
      <c r="F509" s="8">
        <f t="shared" si="129"/>
        <v>0.17812816570770643</v>
      </c>
      <c r="G509" s="8">
        <f t="shared" si="130"/>
        <v>4.6474303590111267E-2</v>
      </c>
      <c r="H509" s="8">
        <f t="shared" si="131"/>
        <v>0.22853006051652738</v>
      </c>
      <c r="I509" s="8">
        <f t="shared" si="132"/>
        <v>0.14731935841646776</v>
      </c>
      <c r="J509" s="8">
        <f t="shared" si="133"/>
        <v>4.0469479655117754E-2</v>
      </c>
      <c r="K509" s="8">
        <f t="shared" si="134"/>
        <v>0.2546192586330161</v>
      </c>
      <c r="L509" s="8">
        <f t="shared" si="135"/>
        <v>8.6704544275654813E-2</v>
      </c>
      <c r="M509" s="8">
        <f t="shared" si="136"/>
        <v>2.2656467248987091E-2</v>
      </c>
      <c r="N509" s="8">
        <f t="shared" si="137"/>
        <v>0.21782606156770964</v>
      </c>
      <c r="O509" s="8">
        <f t="shared" si="138"/>
        <v>0.59926238782096819</v>
      </c>
      <c r="P509" s="8">
        <f t="shared" si="139"/>
        <v>3.596169425454838E-6</v>
      </c>
      <c r="Q509" s="8">
        <f t="shared" si="140"/>
        <v>0.2230264808580644</v>
      </c>
      <c r="R509" s="8">
        <f t="shared" si="141"/>
        <v>1</v>
      </c>
      <c r="S509" s="8">
        <f t="shared" si="142"/>
        <v>1.3079712394909673</v>
      </c>
      <c r="T509" s="8">
        <f t="shared" si="143"/>
        <v>1.2972468063816127</v>
      </c>
      <c r="W509" s="7">
        <v>444120</v>
      </c>
      <c r="X509" s="7" t="s">
        <v>583</v>
      </c>
      <c r="Y509" s="364">
        <v>0</v>
      </c>
      <c r="Z509" s="364">
        <v>0</v>
      </c>
      <c r="AA509" s="364">
        <v>0</v>
      </c>
      <c r="AB509" s="364">
        <v>0</v>
      </c>
      <c r="AC509" s="364">
        <v>0</v>
      </c>
      <c r="AD509" s="364">
        <v>0</v>
      </c>
      <c r="AE509" s="364">
        <v>0</v>
      </c>
      <c r="AF509" s="364">
        <v>0</v>
      </c>
      <c r="AG509" s="364">
        <v>0</v>
      </c>
      <c r="AH509" s="364">
        <v>0</v>
      </c>
      <c r="AI509" s="364">
        <v>0</v>
      </c>
      <c r="AJ509" s="364">
        <v>0</v>
      </c>
      <c r="AK509" s="364">
        <v>0</v>
      </c>
      <c r="AL509" s="364">
        <v>0</v>
      </c>
      <c r="AM509" s="364">
        <v>0</v>
      </c>
      <c r="AN509" s="364">
        <v>1</v>
      </c>
      <c r="AO509" s="364">
        <v>0</v>
      </c>
      <c r="AP509" s="364">
        <v>0</v>
      </c>
      <c r="AS509" s="7">
        <v>444120</v>
      </c>
      <c r="AT509" s="7" t="s">
        <v>583</v>
      </c>
      <c r="AU509" s="8">
        <v>0.11253292004793548</v>
      </c>
      <c r="AV509" s="8">
        <v>2.906002312714355E-2</v>
      </c>
      <c r="AW509" s="8">
        <v>0.24813421946664513</v>
      </c>
      <c r="AX509" s="8">
        <v>0.17812816570770643</v>
      </c>
      <c r="AY509" s="8">
        <v>4.6474303590111267E-2</v>
      </c>
      <c r="AZ509" s="8">
        <v>0.22853006051652738</v>
      </c>
      <c r="BA509" s="8">
        <v>0.14731935841646776</v>
      </c>
      <c r="BB509" s="8">
        <v>4.0469479655117754E-2</v>
      </c>
      <c r="BC509" s="8">
        <v>0.2546192586330161</v>
      </c>
      <c r="BD509" s="8">
        <v>8.6704544275654813E-2</v>
      </c>
      <c r="BE509" s="8">
        <v>2.2656467248987091E-2</v>
      </c>
      <c r="BF509" s="8">
        <v>0.21782606156770964</v>
      </c>
      <c r="BG509" s="8">
        <v>0.59926238782096819</v>
      </c>
      <c r="BH509" s="8">
        <v>3.596169425454838E-6</v>
      </c>
      <c r="BI509" s="8">
        <v>0.2230264808580644</v>
      </c>
      <c r="BJ509" s="8">
        <v>1.3897287755454837</v>
      </c>
      <c r="BK509" s="8">
        <v>1.3079712394909673</v>
      </c>
      <c r="BL509" s="8">
        <v>1.2972468063816127</v>
      </c>
    </row>
    <row r="510" spans="1:64" x14ac:dyDescent="0.25">
      <c r="A510" s="7">
        <v>444140</v>
      </c>
      <c r="B510" s="7" t="s">
        <v>1215</v>
      </c>
      <c r="C510" s="8">
        <f t="shared" si="126"/>
        <v>9.5239879301800001E-2</v>
      </c>
      <c r="D510" s="8">
        <f t="shared" si="127"/>
        <v>1.5497698229799999E-2</v>
      </c>
      <c r="E510" s="8">
        <f t="shared" si="128"/>
        <v>0.120392664233</v>
      </c>
      <c r="F510" s="8">
        <f t="shared" si="129"/>
        <v>5.6288611796399997E-2</v>
      </c>
      <c r="G510" s="8">
        <f t="shared" si="130"/>
        <v>1.09669476374E-2</v>
      </c>
      <c r="H510" s="8">
        <f t="shared" si="131"/>
        <v>2.9880027858000001E-2</v>
      </c>
      <c r="I510" s="8">
        <f t="shared" si="132"/>
        <v>0.109242806086</v>
      </c>
      <c r="J510" s="8">
        <f t="shared" si="133"/>
        <v>2.05416405425E-2</v>
      </c>
      <c r="K510" s="8">
        <f t="shared" si="134"/>
        <v>6.8077274119200004E-2</v>
      </c>
      <c r="L510" s="8">
        <f t="shared" si="135"/>
        <v>6.9604968228200004E-2</v>
      </c>
      <c r="M510" s="8">
        <f t="shared" si="136"/>
        <v>1.1683347796799999E-2</v>
      </c>
      <c r="N510" s="8">
        <f t="shared" si="137"/>
        <v>0.12494485493099999</v>
      </c>
      <c r="O510" s="8">
        <f t="shared" si="138"/>
        <v>0.70112111950599998</v>
      </c>
      <c r="P510" s="8">
        <f t="shared" si="139"/>
        <v>1.1779348316099999E-5</v>
      </c>
      <c r="Q510" s="8">
        <f t="shared" si="140"/>
        <v>0.25985245442499999</v>
      </c>
      <c r="R510" s="8">
        <f t="shared" si="141"/>
        <v>1.2311302417600001</v>
      </c>
      <c r="S510" s="8">
        <f t="shared" si="142"/>
        <v>1.0971355872899999</v>
      </c>
      <c r="T510" s="8">
        <f t="shared" si="143"/>
        <v>1.19786172075</v>
      </c>
      <c r="W510" s="7">
        <v>444140</v>
      </c>
      <c r="X510" s="7" t="s">
        <v>1215</v>
      </c>
      <c r="Y510" s="364">
        <v>9.5239879301800001E-2</v>
      </c>
      <c r="Z510" s="364">
        <v>1.5497698229799999E-2</v>
      </c>
      <c r="AA510" s="364">
        <v>0.120392664233</v>
      </c>
      <c r="AB510" s="364">
        <v>5.6288611796399997E-2</v>
      </c>
      <c r="AC510" s="364">
        <v>1.09669476374E-2</v>
      </c>
      <c r="AD510" s="364">
        <v>2.9880027858000001E-2</v>
      </c>
      <c r="AE510" s="364">
        <v>0.109242806086</v>
      </c>
      <c r="AF510" s="364">
        <v>2.05416405425E-2</v>
      </c>
      <c r="AG510" s="364">
        <v>6.8077274119200004E-2</v>
      </c>
      <c r="AH510" s="364">
        <v>6.9604968228200004E-2</v>
      </c>
      <c r="AI510" s="364">
        <v>1.1683347796799999E-2</v>
      </c>
      <c r="AJ510" s="364">
        <v>0.12494485493099999</v>
      </c>
      <c r="AK510" s="364">
        <v>0.70112111950599998</v>
      </c>
      <c r="AL510" s="364">
        <v>1.1779348316099999E-5</v>
      </c>
      <c r="AM510" s="364">
        <v>0.25985245442499999</v>
      </c>
      <c r="AN510" s="364">
        <v>1.2311302417600001</v>
      </c>
      <c r="AO510" s="364">
        <v>1.0971355872899999</v>
      </c>
      <c r="AP510" s="364">
        <v>1.19786172075</v>
      </c>
      <c r="AS510" s="7">
        <v>444140</v>
      </c>
      <c r="AT510" s="7" t="s">
        <v>1215</v>
      </c>
      <c r="AU510" s="8">
        <v>0.12827610376822582</v>
      </c>
      <c r="AV510" s="8">
        <v>3.2330280171887098E-2</v>
      </c>
      <c r="AW510" s="8">
        <v>0.28425739316790322</v>
      </c>
      <c r="AX510" s="8">
        <v>0.1372507821121097</v>
      </c>
      <c r="AY510" s="8">
        <v>3.5237473342706431E-2</v>
      </c>
      <c r="AZ510" s="8">
        <v>0.17218645117219356</v>
      </c>
      <c r="BA510" s="8">
        <v>0.1670924664405323</v>
      </c>
      <c r="BB510" s="8">
        <v>4.5103953352664504E-2</v>
      </c>
      <c r="BC510" s="8">
        <v>0.28710532327999844</v>
      </c>
      <c r="BD510" s="8">
        <v>9.8193135822322572E-2</v>
      </c>
      <c r="BE510" s="8">
        <v>2.5097261571248388E-2</v>
      </c>
      <c r="BF510" s="8">
        <v>0.25081026483674196</v>
      </c>
      <c r="BG510" s="8">
        <v>0.70112009759441851</v>
      </c>
      <c r="BH510" s="8">
        <v>6.3522558226383852E-6</v>
      </c>
      <c r="BI510" s="8">
        <v>0.25985475501733846</v>
      </c>
      <c r="BJ510" s="8">
        <v>1.4448621642046775</v>
      </c>
      <c r="BK510" s="8">
        <v>1.3446747066266134</v>
      </c>
      <c r="BL510" s="8">
        <v>1.4993017430735487</v>
      </c>
    </row>
    <row r="511" spans="1:64" x14ac:dyDescent="0.25">
      <c r="A511" s="7">
        <v>444180</v>
      </c>
      <c r="B511" s="7" t="s">
        <v>584</v>
      </c>
      <c r="C511" s="8">
        <f t="shared" si="126"/>
        <v>9.5055409623599998E-2</v>
      </c>
      <c r="D511" s="8">
        <f t="shared" si="127"/>
        <v>1.5468920299999999E-2</v>
      </c>
      <c r="E511" s="8">
        <f t="shared" si="128"/>
        <v>0.120827240031</v>
      </c>
      <c r="F511" s="8">
        <f t="shared" si="129"/>
        <v>8.4324043388899997E-2</v>
      </c>
      <c r="G511" s="8">
        <f t="shared" si="130"/>
        <v>1.64052012933E-2</v>
      </c>
      <c r="H511" s="8">
        <f t="shared" si="131"/>
        <v>4.54538076289E-2</v>
      </c>
      <c r="I511" s="8">
        <f t="shared" si="132"/>
        <v>0.108865024815</v>
      </c>
      <c r="J511" s="8">
        <f t="shared" si="133"/>
        <v>2.0459934556099998E-2</v>
      </c>
      <c r="K511" s="8">
        <f t="shared" si="134"/>
        <v>6.8715831248000001E-2</v>
      </c>
      <c r="L511" s="8">
        <f t="shared" si="135"/>
        <v>6.9462737757900003E-2</v>
      </c>
      <c r="M511" s="8">
        <f t="shared" si="136"/>
        <v>1.1665105199999999E-2</v>
      </c>
      <c r="N511" s="8">
        <f t="shared" si="137"/>
        <v>0.12520929539</v>
      </c>
      <c r="O511" s="8">
        <f t="shared" si="138"/>
        <v>0.70109720724299995</v>
      </c>
      <c r="P511" s="8">
        <f t="shared" si="139"/>
        <v>7.8659410061000001E-6</v>
      </c>
      <c r="Q511" s="8">
        <f t="shared" si="140"/>
        <v>0.26053808338399997</v>
      </c>
      <c r="R511" s="8">
        <f t="shared" si="141"/>
        <v>1.2313515699599999</v>
      </c>
      <c r="S511" s="8">
        <f t="shared" si="142"/>
        <v>1.1461830523100001</v>
      </c>
      <c r="T511" s="8">
        <f t="shared" si="143"/>
        <v>1.1980407906199999</v>
      </c>
      <c r="W511" s="7">
        <v>444180</v>
      </c>
      <c r="X511" s="7" t="s">
        <v>584</v>
      </c>
      <c r="Y511" s="364">
        <v>9.5055409623599998E-2</v>
      </c>
      <c r="Z511" s="364">
        <v>1.5468920299999999E-2</v>
      </c>
      <c r="AA511" s="364">
        <v>0.120827240031</v>
      </c>
      <c r="AB511" s="364">
        <v>8.4324043388899997E-2</v>
      </c>
      <c r="AC511" s="364">
        <v>1.64052012933E-2</v>
      </c>
      <c r="AD511" s="364">
        <v>4.54538076289E-2</v>
      </c>
      <c r="AE511" s="364">
        <v>0.108865024815</v>
      </c>
      <c r="AF511" s="364">
        <v>2.0459934556099998E-2</v>
      </c>
      <c r="AG511" s="364">
        <v>6.8715831248000001E-2</v>
      </c>
      <c r="AH511" s="364">
        <v>6.9462737757900003E-2</v>
      </c>
      <c r="AI511" s="364">
        <v>1.1665105199999999E-2</v>
      </c>
      <c r="AJ511" s="364">
        <v>0.12520929539</v>
      </c>
      <c r="AK511" s="364">
        <v>0.70109720724299995</v>
      </c>
      <c r="AL511" s="364">
        <v>7.8659410061000001E-6</v>
      </c>
      <c r="AM511" s="364">
        <v>0.26053808338399997</v>
      </c>
      <c r="AN511" s="364">
        <v>1.2313515699599999</v>
      </c>
      <c r="AO511" s="364">
        <v>1.1461830523100001</v>
      </c>
      <c r="AP511" s="364">
        <v>1.1980407906199999</v>
      </c>
      <c r="AS511" s="7">
        <v>444180</v>
      </c>
      <c r="AT511" s="7" t="s">
        <v>584</v>
      </c>
      <c r="AU511" s="8">
        <v>0.12814977843174513</v>
      </c>
      <c r="AV511" s="8">
        <v>3.2313656167599999E-2</v>
      </c>
      <c r="AW511" s="8">
        <v>0.28462009198891947</v>
      </c>
      <c r="AX511" s="8">
        <v>0.20932654886139518</v>
      </c>
      <c r="AY511" s="8">
        <v>5.4944532931487253E-2</v>
      </c>
      <c r="AZ511" s="8">
        <v>0.2666924080352952</v>
      </c>
      <c r="BA511" s="8">
        <v>0.16657032638420965</v>
      </c>
      <c r="BB511" s="8">
        <v>4.4968798827625812E-2</v>
      </c>
      <c r="BC511" s="8">
        <v>0.28718260114290639</v>
      </c>
      <c r="BD511" s="8">
        <v>9.8080057110435465E-2</v>
      </c>
      <c r="BE511" s="8">
        <v>2.5087144380169353E-2</v>
      </c>
      <c r="BF511" s="8">
        <v>0.25101839636277423</v>
      </c>
      <c r="BG511" s="8">
        <v>0.70109734237640342</v>
      </c>
      <c r="BH511" s="8">
        <v>4.5336392694124196E-6</v>
      </c>
      <c r="BI511" s="8">
        <v>0.26053624063961306</v>
      </c>
      <c r="BJ511" s="8">
        <v>1.4450819136851616</v>
      </c>
      <c r="BK511" s="8">
        <v>1.5309618769246771</v>
      </c>
      <c r="BL511" s="8">
        <v>1.4987201134514516</v>
      </c>
    </row>
    <row r="512" spans="1:64" x14ac:dyDescent="0.25">
      <c r="A512" s="7">
        <v>444230</v>
      </c>
      <c r="B512" s="7" t="s">
        <v>1216</v>
      </c>
      <c r="C512" s="8">
        <f t="shared" si="126"/>
        <v>9.5548059190700002E-2</v>
      </c>
      <c r="D512" s="8">
        <f t="shared" si="127"/>
        <v>1.5511008847200001E-2</v>
      </c>
      <c r="E512" s="8">
        <f t="shared" si="128"/>
        <v>0.12300884496800001</v>
      </c>
      <c r="F512" s="8">
        <f t="shared" si="129"/>
        <v>0.216233156127</v>
      </c>
      <c r="G512" s="8">
        <f t="shared" si="130"/>
        <v>4.2198671044799997E-2</v>
      </c>
      <c r="H512" s="8">
        <f t="shared" si="131"/>
        <v>0.122547516225</v>
      </c>
      <c r="I512" s="8">
        <f t="shared" si="132"/>
        <v>0.109689267429</v>
      </c>
      <c r="J512" s="8">
        <f t="shared" si="133"/>
        <v>2.06200761046E-2</v>
      </c>
      <c r="K512" s="8">
        <f t="shared" si="134"/>
        <v>7.1851850982400003E-2</v>
      </c>
      <c r="L512" s="8">
        <f t="shared" si="135"/>
        <v>6.9949125095700004E-2</v>
      </c>
      <c r="M512" s="8">
        <f t="shared" si="136"/>
        <v>1.16991984045E-2</v>
      </c>
      <c r="N512" s="8">
        <f t="shared" si="137"/>
        <v>0.12700507019000001</v>
      </c>
      <c r="O512" s="8">
        <f t="shared" si="138"/>
        <v>0.70093474742499995</v>
      </c>
      <c r="P512" s="8">
        <f t="shared" si="139"/>
        <v>3.0637475254099999E-6</v>
      </c>
      <c r="Q512" s="8">
        <f t="shared" si="140"/>
        <v>0.25909591036399998</v>
      </c>
      <c r="R512" s="8">
        <f t="shared" si="141"/>
        <v>1.2340679130100001</v>
      </c>
      <c r="S512" s="8">
        <f t="shared" si="142"/>
        <v>1.3809793433999999</v>
      </c>
      <c r="T512" s="8">
        <f t="shared" si="143"/>
        <v>1.2021611945199999</v>
      </c>
      <c r="W512" s="7">
        <v>444230</v>
      </c>
      <c r="X512" s="7" t="s">
        <v>1216</v>
      </c>
      <c r="Y512" s="364">
        <v>9.5548059190700002E-2</v>
      </c>
      <c r="Z512" s="364">
        <v>1.5511008847200001E-2</v>
      </c>
      <c r="AA512" s="364">
        <v>0.12300884496800001</v>
      </c>
      <c r="AB512" s="364">
        <v>0.216233156127</v>
      </c>
      <c r="AC512" s="364">
        <v>4.2198671044799997E-2</v>
      </c>
      <c r="AD512" s="364">
        <v>0.122547516225</v>
      </c>
      <c r="AE512" s="364">
        <v>0.109689267429</v>
      </c>
      <c r="AF512" s="364">
        <v>2.06200761046E-2</v>
      </c>
      <c r="AG512" s="364">
        <v>7.1851850982400003E-2</v>
      </c>
      <c r="AH512" s="364">
        <v>6.9949125095700004E-2</v>
      </c>
      <c r="AI512" s="364">
        <v>1.16991984045E-2</v>
      </c>
      <c r="AJ512" s="364">
        <v>0.12700507019000001</v>
      </c>
      <c r="AK512" s="364">
        <v>0.70093474742499995</v>
      </c>
      <c r="AL512" s="364">
        <v>3.0637475254099999E-6</v>
      </c>
      <c r="AM512" s="364">
        <v>0.25909591036399998</v>
      </c>
      <c r="AN512" s="364">
        <v>1.2340679130100001</v>
      </c>
      <c r="AO512" s="364">
        <v>1.3809793433999999</v>
      </c>
      <c r="AP512" s="364">
        <v>1.2021611945199999</v>
      </c>
      <c r="AS512" s="7">
        <v>444230</v>
      </c>
      <c r="AT512" s="7" t="s">
        <v>1216</v>
      </c>
      <c r="AU512" s="8">
        <v>0.12222114381228225</v>
      </c>
      <c r="AV512" s="8">
        <v>3.1171090465949996E-2</v>
      </c>
      <c r="AW512" s="8">
        <v>0.27272332602109678</v>
      </c>
      <c r="AX512" s="8">
        <v>0.20072732189327092</v>
      </c>
      <c r="AY512" s="8">
        <v>5.1842168722945149E-2</v>
      </c>
      <c r="AZ512" s="8">
        <v>0.25881217815978869</v>
      </c>
      <c r="BA512" s="8">
        <v>0.16054939942630647</v>
      </c>
      <c r="BB512" s="8">
        <v>4.3709660406549992E-2</v>
      </c>
      <c r="BC512" s="8">
        <v>0.27847418821597103</v>
      </c>
      <c r="BD512" s="8">
        <v>9.3936353128119363E-2</v>
      </c>
      <c r="BE512" s="8">
        <v>2.423416589432581E-2</v>
      </c>
      <c r="BF512" s="8">
        <v>0.24070761339467747</v>
      </c>
      <c r="BG512" s="8">
        <v>0.65571146948991932</v>
      </c>
      <c r="BH512" s="8">
        <v>3.992717654441614E-6</v>
      </c>
      <c r="BI512" s="8">
        <v>0.24238024306483844</v>
      </c>
      <c r="BJ512" s="8">
        <v>1.4261155602993545</v>
      </c>
      <c r="BK512" s="8">
        <v>1.4468655397435477</v>
      </c>
      <c r="BL512" s="8">
        <v>1.4182155061135477</v>
      </c>
    </row>
    <row r="513" spans="1:64" x14ac:dyDescent="0.25">
      <c r="A513" s="7">
        <v>444240</v>
      </c>
      <c r="B513" s="7" t="s">
        <v>1217</v>
      </c>
      <c r="C513" s="8">
        <f t="shared" si="126"/>
        <v>9.5291088814199995E-2</v>
      </c>
      <c r="D513" s="8">
        <f t="shared" si="127"/>
        <v>1.55002079147E-2</v>
      </c>
      <c r="E513" s="8">
        <f t="shared" si="128"/>
        <v>0.122887906199</v>
      </c>
      <c r="F513" s="8">
        <f t="shared" si="129"/>
        <v>0.13332667409400001</v>
      </c>
      <c r="G513" s="8">
        <f t="shared" si="130"/>
        <v>2.5980377391500001E-2</v>
      </c>
      <c r="H513" s="8">
        <f t="shared" si="131"/>
        <v>7.5521455014399996E-2</v>
      </c>
      <c r="I513" s="8">
        <f t="shared" si="132"/>
        <v>0.109405121477</v>
      </c>
      <c r="J513" s="8">
        <f t="shared" si="133"/>
        <v>2.0566510227800001E-2</v>
      </c>
      <c r="K513" s="8">
        <f t="shared" si="134"/>
        <v>7.1722286835700005E-2</v>
      </c>
      <c r="L513" s="8">
        <f t="shared" si="135"/>
        <v>6.9666362187899997E-2</v>
      </c>
      <c r="M513" s="8">
        <f t="shared" si="136"/>
        <v>1.1687499139099999E-2</v>
      </c>
      <c r="N513" s="8">
        <f t="shared" si="137"/>
        <v>0.126846122708</v>
      </c>
      <c r="O513" s="8">
        <f t="shared" si="138"/>
        <v>0.70097923131899997</v>
      </c>
      <c r="P513" s="8">
        <f t="shared" si="139"/>
        <v>4.9722981984700002E-6</v>
      </c>
      <c r="Q513" s="8">
        <f t="shared" si="140"/>
        <v>0.25956390806700003</v>
      </c>
      <c r="R513" s="8">
        <f t="shared" si="141"/>
        <v>1.2336792029300001</v>
      </c>
      <c r="S513" s="8">
        <f t="shared" si="142"/>
        <v>1.2348285065</v>
      </c>
      <c r="T513" s="8">
        <f t="shared" si="143"/>
        <v>1.20169391854</v>
      </c>
      <c r="W513" s="7">
        <v>444240</v>
      </c>
      <c r="X513" s="7" t="s">
        <v>1217</v>
      </c>
      <c r="Y513" s="364">
        <v>9.5291088814199995E-2</v>
      </c>
      <c r="Z513" s="364">
        <v>1.55002079147E-2</v>
      </c>
      <c r="AA513" s="364">
        <v>0.122887906199</v>
      </c>
      <c r="AB513" s="364">
        <v>0.13332667409400001</v>
      </c>
      <c r="AC513" s="364">
        <v>2.5980377391500001E-2</v>
      </c>
      <c r="AD513" s="364">
        <v>7.5521455014399996E-2</v>
      </c>
      <c r="AE513" s="364">
        <v>0.109405121477</v>
      </c>
      <c r="AF513" s="364">
        <v>2.0566510227800001E-2</v>
      </c>
      <c r="AG513" s="364">
        <v>7.1722286835700005E-2</v>
      </c>
      <c r="AH513" s="364">
        <v>6.9666362187899997E-2</v>
      </c>
      <c r="AI513" s="364">
        <v>1.1687499139099999E-2</v>
      </c>
      <c r="AJ513" s="364">
        <v>0.126846122708</v>
      </c>
      <c r="AK513" s="364">
        <v>0.70097923131899997</v>
      </c>
      <c r="AL513" s="364">
        <v>4.9722981984700002E-6</v>
      </c>
      <c r="AM513" s="364">
        <v>0.25956390806700003</v>
      </c>
      <c r="AN513" s="364">
        <v>1.2336792029300001</v>
      </c>
      <c r="AO513" s="364">
        <v>1.2348285065</v>
      </c>
      <c r="AP513" s="364">
        <v>1.20169391854</v>
      </c>
      <c r="AS513" s="7">
        <v>444240</v>
      </c>
      <c r="AT513" s="7" t="s">
        <v>1217</v>
      </c>
      <c r="AU513" s="8">
        <v>0.12675824579933065</v>
      </c>
      <c r="AV513" s="8">
        <v>3.2046594568053213E-2</v>
      </c>
      <c r="AW513" s="8">
        <v>0.28311119455195161</v>
      </c>
      <c r="AX513" s="8">
        <v>0.13488371971025159</v>
      </c>
      <c r="AY513" s="8">
        <v>3.4841967012624188E-2</v>
      </c>
      <c r="AZ513" s="8">
        <v>0.17462762044186775</v>
      </c>
      <c r="BA513" s="8">
        <v>0.16554859560966131</v>
      </c>
      <c r="BB513" s="8">
        <v>4.4776137844985485E-2</v>
      </c>
      <c r="BC513" s="8">
        <v>0.28877783868063384</v>
      </c>
      <c r="BD513" s="8">
        <v>9.7144455808693533E-2</v>
      </c>
      <c r="BE513" s="8">
        <v>2.4896360926132257E-2</v>
      </c>
      <c r="BF513" s="8">
        <v>0.2494208295252742</v>
      </c>
      <c r="BG513" s="8">
        <v>0.68967411962100067</v>
      </c>
      <c r="BH513" s="8">
        <v>6.586551254611774E-6</v>
      </c>
      <c r="BI513" s="8">
        <v>0.25537913980461263</v>
      </c>
      <c r="BJ513" s="8">
        <v>1.4419160349193558</v>
      </c>
      <c r="BK513" s="8">
        <v>1.3282242749066129</v>
      </c>
      <c r="BL513" s="8">
        <v>1.4829751527806456</v>
      </c>
    </row>
    <row r="514" spans="1:64" x14ac:dyDescent="0.25">
      <c r="A514" s="7">
        <v>445110</v>
      </c>
      <c r="B514" s="7" t="s">
        <v>585</v>
      </c>
      <c r="C514" s="8">
        <f t="shared" si="126"/>
        <v>0.12208095215</v>
      </c>
      <c r="D514" s="8">
        <f t="shared" si="127"/>
        <v>2.0848109352199998E-2</v>
      </c>
      <c r="E514" s="8">
        <f t="shared" si="128"/>
        <v>9.3002129488099994E-2</v>
      </c>
      <c r="F514" s="8">
        <f t="shared" si="129"/>
        <v>7.9702322069099996E-2</v>
      </c>
      <c r="G514" s="8">
        <f t="shared" si="130"/>
        <v>1.6346365034600002E-2</v>
      </c>
      <c r="H514" s="8">
        <f t="shared" si="131"/>
        <v>3.6141537888499997E-2</v>
      </c>
      <c r="I514" s="8">
        <f t="shared" si="132"/>
        <v>0.111496643586</v>
      </c>
      <c r="J514" s="8">
        <f t="shared" si="133"/>
        <v>1.9642578545000001E-2</v>
      </c>
      <c r="K514" s="8">
        <f t="shared" si="134"/>
        <v>4.9971778290300001E-2</v>
      </c>
      <c r="L514" s="8">
        <f t="shared" si="135"/>
        <v>9.2938623208099994E-2</v>
      </c>
      <c r="M514" s="8">
        <f t="shared" si="136"/>
        <v>1.67533756229E-2</v>
      </c>
      <c r="N514" s="8">
        <f t="shared" si="137"/>
        <v>9.9135237616500005E-2</v>
      </c>
      <c r="O514" s="8">
        <f t="shared" si="138"/>
        <v>0.64456425066</v>
      </c>
      <c r="P514" s="8">
        <f t="shared" si="139"/>
        <v>1.03008587211E-5</v>
      </c>
      <c r="Q514" s="8">
        <f t="shared" si="140"/>
        <v>0.35172568820700001</v>
      </c>
      <c r="R514" s="8">
        <f t="shared" si="141"/>
        <v>1.2359311909899999</v>
      </c>
      <c r="S514" s="8">
        <f t="shared" si="142"/>
        <v>1.13219022499</v>
      </c>
      <c r="T514" s="8">
        <f t="shared" si="143"/>
        <v>1.1811110004200001</v>
      </c>
      <c r="W514" s="7">
        <v>445110</v>
      </c>
      <c r="X514" s="7" t="s">
        <v>585</v>
      </c>
      <c r="Y514" s="364">
        <v>0.12208095215</v>
      </c>
      <c r="Z514" s="364">
        <v>2.0848109352199998E-2</v>
      </c>
      <c r="AA514" s="364">
        <v>9.3002129488099994E-2</v>
      </c>
      <c r="AB514" s="364">
        <v>7.9702322069099996E-2</v>
      </c>
      <c r="AC514" s="364">
        <v>1.6346365034600002E-2</v>
      </c>
      <c r="AD514" s="364">
        <v>3.6141537888499997E-2</v>
      </c>
      <c r="AE514" s="364">
        <v>0.111496643586</v>
      </c>
      <c r="AF514" s="364">
        <v>1.9642578545000001E-2</v>
      </c>
      <c r="AG514" s="364">
        <v>4.9971778290300001E-2</v>
      </c>
      <c r="AH514" s="364">
        <v>9.2938623208099994E-2</v>
      </c>
      <c r="AI514" s="364">
        <v>1.67533756229E-2</v>
      </c>
      <c r="AJ514" s="364">
        <v>9.9135237616500005E-2</v>
      </c>
      <c r="AK514" s="364">
        <v>0.64456425066</v>
      </c>
      <c r="AL514" s="364">
        <v>1.03008587211E-5</v>
      </c>
      <c r="AM514" s="364">
        <v>0.35172568820700001</v>
      </c>
      <c r="AN514" s="364">
        <v>1.2359311909899999</v>
      </c>
      <c r="AO514" s="364">
        <v>1.13219022499</v>
      </c>
      <c r="AP514" s="364">
        <v>1.1811110004200001</v>
      </c>
      <c r="AS514" s="7">
        <v>445110</v>
      </c>
      <c r="AT514" s="7" t="s">
        <v>585</v>
      </c>
      <c r="AU514" s="8">
        <v>0.15503881994862906</v>
      </c>
      <c r="AV514" s="8">
        <v>4.1926257599182261E-2</v>
      </c>
      <c r="AW514" s="8">
        <v>0.24064856308684032</v>
      </c>
      <c r="AX514" s="8">
        <v>0.11144420248168546</v>
      </c>
      <c r="AY514" s="8">
        <v>3.2135451147253219E-2</v>
      </c>
      <c r="AZ514" s="8">
        <v>0.11820657800391612</v>
      </c>
      <c r="BA514" s="8">
        <v>0.1512244740379193</v>
      </c>
      <c r="BB514" s="8">
        <v>4.247966242832097E-2</v>
      </c>
      <c r="BC514" s="8">
        <v>0.1993426427304372</v>
      </c>
      <c r="BD514" s="8">
        <v>0.12275653171658873</v>
      </c>
      <c r="BE514" s="8">
        <v>3.5095686367522562E-2</v>
      </c>
      <c r="BF514" s="8">
        <v>0.22253231920221767</v>
      </c>
      <c r="BG514" s="8">
        <v>0.6445659804667736</v>
      </c>
      <c r="BH514" s="8">
        <v>8.7000359757954896E-6</v>
      </c>
      <c r="BI514" s="8">
        <v>0.3517244452292424</v>
      </c>
      <c r="BJ514" s="8">
        <v>1.437613640634839</v>
      </c>
      <c r="BK514" s="8">
        <v>1.261784618729032</v>
      </c>
      <c r="BL514" s="8">
        <v>1.393046779196129</v>
      </c>
    </row>
    <row r="515" spans="1:64" x14ac:dyDescent="0.25">
      <c r="A515" s="7">
        <v>445131</v>
      </c>
      <c r="B515" s="7" t="s">
        <v>1218</v>
      </c>
      <c r="C515" s="8">
        <f t="shared" ref="C515:C578" si="144">IF(Y515=0,VLOOKUP(A515,$AS$2:$BL$948,3,FALSE),Y515)</f>
        <v>0.122249636804</v>
      </c>
      <c r="D515" s="8">
        <f t="shared" ref="D515:D578" si="145">IF(Z515=0,VLOOKUP(A515,$AS$2:$BL$948,4,FALSE),Z515)</f>
        <v>2.0857370067299999E-2</v>
      </c>
      <c r="E515" s="8">
        <f t="shared" ref="E515:E578" si="146">IF(AA515=0,VLOOKUP(A515,$AS$2:$BL$948,5,FALSE),AA515)</f>
        <v>9.3322178649500001E-2</v>
      </c>
      <c r="F515" s="8">
        <f t="shared" ref="F515:F578" si="147">IF(AB515=0,VLOOKUP($A515,$AS$2:$BL$948,6,FALSE),AB515)</f>
        <v>7.6693217145800005E-2</v>
      </c>
      <c r="G515" s="8">
        <f t="shared" ref="G515:G578" si="148">IF(AC515=0,VLOOKUP($A515,$AS$2:$BL$948,7,FALSE),AC515)</f>
        <v>1.5742316844400001E-2</v>
      </c>
      <c r="H515" s="8">
        <f t="shared" ref="H515:H578" si="149">IF(AD515=0,VLOOKUP($A515,$AS$2:$BL$948,8,FALSE),AD515)</f>
        <v>3.4987937931400002E-2</v>
      </c>
      <c r="I515" s="8">
        <f t="shared" ref="I515:I578" si="150">IF(AE515=0,VLOOKUP($A515,$AS$2:$BL$948,9,FALSE),AE515)</f>
        <v>0.111160316498</v>
      </c>
      <c r="J515" s="8">
        <f t="shared" ref="J515:J578" si="151">IF(AF515=0,VLOOKUP($A515,$AS$2:$BL$948,10,FALSE),AF515)</f>
        <v>1.95850225696E-2</v>
      </c>
      <c r="K515" s="8">
        <f t="shared" ref="K515:K578" si="152">IF(AG515=0,VLOOKUP($A515,$AS$2:$BL$948,11,FALSE),AG515)</f>
        <v>4.9936709612800001E-2</v>
      </c>
      <c r="L515" s="8">
        <f t="shared" ref="L515:L578" si="153">IF(AH515=0,VLOOKUP($A515,$AS$2:$BL$948,12,FALSE),AH515)</f>
        <v>9.3148615055600001E-2</v>
      </c>
      <c r="M515" s="8">
        <f t="shared" ref="M515:M578" si="154">IF(AI515=0,VLOOKUP($A515,$AS$2:$BL$948,13,FALSE),AI515)</f>
        <v>1.6761543304800001E-2</v>
      </c>
      <c r="N515" s="8">
        <f t="shared" ref="N515:N578" si="155">IF(AJ515=0,VLOOKUP($A515,$AS$2:$BL$948,14,FALSE),AJ515)</f>
        <v>9.9575375471399996E-2</v>
      </c>
      <c r="O515" s="8">
        <f t="shared" ref="O515:O578" si="156">IF(AK515=0,VLOOKUP($A515,$AS$2:$BL$948,15,FALSE),AK515)</f>
        <v>0.64444872670099995</v>
      </c>
      <c r="P515" s="8">
        <f t="shared" ref="P515:P578" si="157">IF(AL515=0,VLOOKUP($A515,$AS$2:$BL$948,16,FALSE),AL515)</f>
        <v>1.06952204546E-5</v>
      </c>
      <c r="Q515" s="8">
        <f t="shared" ref="Q515:Q578" si="158">IF(AM515=0,VLOOKUP($A515,$AS$2:$BL$948,17,FALSE),AM515)</f>
        <v>0.35277714017700001</v>
      </c>
      <c r="R515" s="8">
        <f t="shared" ref="R515:R578" si="159">IF(AN515=0,VLOOKUP($A515,$AS$2:$BL$948,18,FALSE),AN515)</f>
        <v>1.23642918552</v>
      </c>
      <c r="S515" s="8">
        <f t="shared" ref="S515:S578" si="160">IF(AO515=0,VLOOKUP($A515,$AS$2:$BL$948,19,FALSE),AO515)</f>
        <v>1.12742347192</v>
      </c>
      <c r="T515" s="8">
        <f t="shared" ref="T515:T578" si="161">IF(AP515=0,VLOOKUP($A515,$AS$2:$BL$948,20,FALSE),AP515)</f>
        <v>1.18068204868</v>
      </c>
      <c r="W515" s="7">
        <v>445131</v>
      </c>
      <c r="X515" s="7" t="s">
        <v>1218</v>
      </c>
      <c r="Y515" s="364">
        <v>0.122249636804</v>
      </c>
      <c r="Z515" s="364">
        <v>2.0857370067299999E-2</v>
      </c>
      <c r="AA515" s="364">
        <v>9.3322178649500001E-2</v>
      </c>
      <c r="AB515" s="364">
        <v>7.6693217145800005E-2</v>
      </c>
      <c r="AC515" s="364">
        <v>1.5742316844400001E-2</v>
      </c>
      <c r="AD515" s="364">
        <v>3.4987937931400002E-2</v>
      </c>
      <c r="AE515" s="364">
        <v>0.111160316498</v>
      </c>
      <c r="AF515" s="364">
        <v>1.95850225696E-2</v>
      </c>
      <c r="AG515" s="364">
        <v>4.9936709612800001E-2</v>
      </c>
      <c r="AH515" s="364">
        <v>9.3148615055600001E-2</v>
      </c>
      <c r="AI515" s="364">
        <v>1.6761543304800001E-2</v>
      </c>
      <c r="AJ515" s="364">
        <v>9.9575375471399996E-2</v>
      </c>
      <c r="AK515" s="364">
        <v>0.64444872670099995</v>
      </c>
      <c r="AL515" s="364">
        <v>1.06952204546E-5</v>
      </c>
      <c r="AM515" s="364">
        <v>0.35277714017700001</v>
      </c>
      <c r="AN515" s="364">
        <v>1.23642918552</v>
      </c>
      <c r="AO515" s="364">
        <v>1.12742347192</v>
      </c>
      <c r="AP515" s="364">
        <v>1.18068204868</v>
      </c>
      <c r="AS515" s="7">
        <v>445131</v>
      </c>
      <c r="AT515" s="7" t="s">
        <v>1218</v>
      </c>
      <c r="AU515" s="8">
        <v>0.1552260700140323</v>
      </c>
      <c r="AV515" s="8">
        <v>4.1930546820374191E-2</v>
      </c>
      <c r="AW515" s="8">
        <v>0.23968429726723386</v>
      </c>
      <c r="AX515" s="8">
        <v>9.0270344185999996E-2</v>
      </c>
      <c r="AY515" s="8">
        <v>2.6254127167259847E-2</v>
      </c>
      <c r="AZ515" s="8">
        <v>9.5912323758798393E-2</v>
      </c>
      <c r="BA515" s="8">
        <v>0.15082620276327416</v>
      </c>
      <c r="BB515" s="8">
        <v>4.2351364900641945E-2</v>
      </c>
      <c r="BC515" s="8">
        <v>0.19748917933804841</v>
      </c>
      <c r="BD515" s="8">
        <v>0.1230061509671516</v>
      </c>
      <c r="BE515" s="8">
        <v>3.5106391362593539E-2</v>
      </c>
      <c r="BF515" s="8">
        <v>0.22203341336913546</v>
      </c>
      <c r="BG515" s="8">
        <v>0.64444636895740348</v>
      </c>
      <c r="BH515" s="8">
        <v>1.1347017274538547E-5</v>
      </c>
      <c r="BI515" s="8">
        <v>0.35277824629746801</v>
      </c>
      <c r="BJ515" s="8">
        <v>1.4368409141019347</v>
      </c>
      <c r="BK515" s="8">
        <v>1.2124400209185484</v>
      </c>
      <c r="BL515" s="8">
        <v>1.3906667470020972</v>
      </c>
    </row>
    <row r="516" spans="1:64" x14ac:dyDescent="0.25">
      <c r="A516" s="7">
        <v>445132</v>
      </c>
      <c r="B516" s="7" t="s">
        <v>596</v>
      </c>
      <c r="C516" s="8">
        <f t="shared" si="144"/>
        <v>8.515761443734518E-2</v>
      </c>
      <c r="D516" s="8">
        <f t="shared" si="145"/>
        <v>1.9849142673719036E-2</v>
      </c>
      <c r="E516" s="8">
        <f t="shared" si="146"/>
        <v>0.22592803195149994</v>
      </c>
      <c r="F516" s="8">
        <f t="shared" si="147"/>
        <v>0.15536366320219999</v>
      </c>
      <c r="G516" s="8">
        <f t="shared" si="148"/>
        <v>2.9423654065649524E-2</v>
      </c>
      <c r="H516" s="8">
        <f t="shared" si="149"/>
        <v>0.16454914376331453</v>
      </c>
      <c r="I516" s="8">
        <f t="shared" si="150"/>
        <v>0.22535807967075802</v>
      </c>
      <c r="J516" s="8">
        <f t="shared" si="151"/>
        <v>4.3715060835401602E-2</v>
      </c>
      <c r="K516" s="8">
        <f t="shared" si="152"/>
        <v>0.29055480727019362</v>
      </c>
      <c r="L516" s="8">
        <f t="shared" si="153"/>
        <v>7.4551420677319347E-2</v>
      </c>
      <c r="M516" s="8">
        <f t="shared" si="154"/>
        <v>1.6023329784189033E-2</v>
      </c>
      <c r="N516" s="8">
        <f t="shared" si="155"/>
        <v>0.22595360777717732</v>
      </c>
      <c r="O516" s="8">
        <f t="shared" si="156"/>
        <v>0.506375286619419</v>
      </c>
      <c r="P516" s="8">
        <f t="shared" si="157"/>
        <v>3.8749765417653219E-6</v>
      </c>
      <c r="Q516" s="8">
        <f t="shared" si="158"/>
        <v>0.12309921906587099</v>
      </c>
      <c r="R516" s="8">
        <f t="shared" si="159"/>
        <v>1</v>
      </c>
      <c r="S516" s="8">
        <f t="shared" si="160"/>
        <v>1.0912735578058059</v>
      </c>
      <c r="T516" s="8">
        <f t="shared" si="161"/>
        <v>1.3015618187440321</v>
      </c>
      <c r="W516" s="7">
        <v>445132</v>
      </c>
      <c r="X516" s="7" t="s">
        <v>596</v>
      </c>
      <c r="Y516" s="364">
        <v>0</v>
      </c>
      <c r="Z516" s="364">
        <v>0</v>
      </c>
      <c r="AA516" s="364">
        <v>0</v>
      </c>
      <c r="AB516" s="364">
        <v>0</v>
      </c>
      <c r="AC516" s="364">
        <v>0</v>
      </c>
      <c r="AD516" s="364">
        <v>0</v>
      </c>
      <c r="AE516" s="364">
        <v>0</v>
      </c>
      <c r="AF516" s="364">
        <v>0</v>
      </c>
      <c r="AG516" s="364">
        <v>0</v>
      </c>
      <c r="AH516" s="364">
        <v>0</v>
      </c>
      <c r="AI516" s="364">
        <v>0</v>
      </c>
      <c r="AJ516" s="364">
        <v>0</v>
      </c>
      <c r="AK516" s="364">
        <v>0</v>
      </c>
      <c r="AL516" s="364">
        <v>0</v>
      </c>
      <c r="AM516" s="364">
        <v>0</v>
      </c>
      <c r="AN516" s="364">
        <v>1</v>
      </c>
      <c r="AO516" s="364">
        <v>0</v>
      </c>
      <c r="AP516" s="364">
        <v>0</v>
      </c>
      <c r="AS516" s="7">
        <v>445132</v>
      </c>
      <c r="AT516" s="7" t="s">
        <v>596</v>
      </c>
      <c r="AU516" s="8">
        <v>8.515761443734518E-2</v>
      </c>
      <c r="AV516" s="8">
        <v>1.9849142673719036E-2</v>
      </c>
      <c r="AW516" s="8">
        <v>0.22592803195149994</v>
      </c>
      <c r="AX516" s="8">
        <v>0.15536366320219999</v>
      </c>
      <c r="AY516" s="8">
        <v>2.9423654065649524E-2</v>
      </c>
      <c r="AZ516" s="8">
        <v>0.16454914376331453</v>
      </c>
      <c r="BA516" s="8">
        <v>0.22535807967075802</v>
      </c>
      <c r="BB516" s="8">
        <v>4.3715060835401602E-2</v>
      </c>
      <c r="BC516" s="8">
        <v>0.29055480727019362</v>
      </c>
      <c r="BD516" s="8">
        <v>7.4551420677319347E-2</v>
      </c>
      <c r="BE516" s="8">
        <v>1.6023329784189033E-2</v>
      </c>
      <c r="BF516" s="8">
        <v>0.22595360777717732</v>
      </c>
      <c r="BG516" s="8">
        <v>0.506375286619419</v>
      </c>
      <c r="BH516" s="8">
        <v>3.8749765417653219E-6</v>
      </c>
      <c r="BI516" s="8">
        <v>0.12309921906587099</v>
      </c>
      <c r="BJ516" s="8">
        <v>1.3309347890629035</v>
      </c>
      <c r="BK516" s="8">
        <v>1.0912735578058059</v>
      </c>
      <c r="BL516" s="8">
        <v>1.3015618187440321</v>
      </c>
    </row>
    <row r="517" spans="1:64" x14ac:dyDescent="0.25">
      <c r="A517" s="7">
        <v>445230</v>
      </c>
      <c r="B517" s="7" t="s">
        <v>586</v>
      </c>
      <c r="C517" s="8">
        <f t="shared" si="144"/>
        <v>0.123017405489</v>
      </c>
      <c r="D517" s="8">
        <f t="shared" si="145"/>
        <v>2.0961923362399999E-2</v>
      </c>
      <c r="E517" s="8">
        <f t="shared" si="146"/>
        <v>9.2164287963799996E-2</v>
      </c>
      <c r="F517" s="8">
        <f t="shared" si="147"/>
        <v>0.142105220832</v>
      </c>
      <c r="G517" s="8">
        <f t="shared" si="148"/>
        <v>2.9251582502700001E-2</v>
      </c>
      <c r="H517" s="8">
        <f t="shared" si="149"/>
        <v>6.3316840410700001E-2</v>
      </c>
      <c r="I517" s="8">
        <f t="shared" si="150"/>
        <v>0.110837509492</v>
      </c>
      <c r="J517" s="8">
        <f t="shared" si="151"/>
        <v>1.9518363626299998E-2</v>
      </c>
      <c r="K517" s="8">
        <f t="shared" si="152"/>
        <v>4.8601548869100002E-2</v>
      </c>
      <c r="L517" s="8">
        <f t="shared" si="153"/>
        <v>9.3852767883700006E-2</v>
      </c>
      <c r="M517" s="8">
        <f t="shared" si="154"/>
        <v>1.6830497636700002E-2</v>
      </c>
      <c r="N517" s="8">
        <f t="shared" si="155"/>
        <v>9.8551949969899993E-2</v>
      </c>
      <c r="O517" s="8">
        <f t="shared" si="156"/>
        <v>0.64444520401299998</v>
      </c>
      <c r="P517" s="8">
        <f t="shared" si="157"/>
        <v>5.7749358906799997E-6</v>
      </c>
      <c r="Q517" s="8">
        <f t="shared" si="158"/>
        <v>0.35528662759700003</v>
      </c>
      <c r="R517" s="8">
        <f t="shared" si="159"/>
        <v>1.23614361681</v>
      </c>
      <c r="S517" s="8">
        <f t="shared" si="160"/>
        <v>1.2346736437500001</v>
      </c>
      <c r="T517" s="8">
        <f t="shared" si="161"/>
        <v>1.1789574219900001</v>
      </c>
      <c r="W517" s="7">
        <v>445230</v>
      </c>
      <c r="X517" s="7" t="s">
        <v>586</v>
      </c>
      <c r="Y517" s="364">
        <v>0.123017405489</v>
      </c>
      <c r="Z517" s="364">
        <v>2.0961923362399999E-2</v>
      </c>
      <c r="AA517" s="364">
        <v>9.2164287963799996E-2</v>
      </c>
      <c r="AB517" s="364">
        <v>0.142105220832</v>
      </c>
      <c r="AC517" s="364">
        <v>2.9251582502700001E-2</v>
      </c>
      <c r="AD517" s="364">
        <v>6.3316840410700001E-2</v>
      </c>
      <c r="AE517" s="364">
        <v>0.110837509492</v>
      </c>
      <c r="AF517" s="364">
        <v>1.9518363626299998E-2</v>
      </c>
      <c r="AG517" s="364">
        <v>4.8601548869100002E-2</v>
      </c>
      <c r="AH517" s="364">
        <v>9.3852767883700006E-2</v>
      </c>
      <c r="AI517" s="364">
        <v>1.6830497636700002E-2</v>
      </c>
      <c r="AJ517" s="364">
        <v>9.8551949969899993E-2</v>
      </c>
      <c r="AK517" s="364">
        <v>0.64444520401299998</v>
      </c>
      <c r="AL517" s="364">
        <v>5.7749358906799997E-6</v>
      </c>
      <c r="AM517" s="364">
        <v>0.35528662759700003</v>
      </c>
      <c r="AN517" s="364">
        <v>1.23614361681</v>
      </c>
      <c r="AO517" s="364">
        <v>1.2346736437500001</v>
      </c>
      <c r="AP517" s="364">
        <v>1.1789574219900001</v>
      </c>
      <c r="AS517" s="7">
        <v>445230</v>
      </c>
      <c r="AT517" s="7" t="s">
        <v>586</v>
      </c>
      <c r="AU517" s="8">
        <v>0.14335110637940321</v>
      </c>
      <c r="AV517" s="8">
        <v>3.9159564065993552E-2</v>
      </c>
      <c r="AW517" s="8">
        <v>0.21959198658578707</v>
      </c>
      <c r="AX517" s="8">
        <v>9.4494328351503246E-2</v>
      </c>
      <c r="AY517" s="8">
        <v>2.7590766857577421E-2</v>
      </c>
      <c r="AZ517" s="8">
        <v>0.10175068475104355</v>
      </c>
      <c r="BA517" s="8">
        <v>0.13898697737624197</v>
      </c>
      <c r="BB517" s="8">
        <v>3.9339241724609668E-2</v>
      </c>
      <c r="BC517" s="8">
        <v>0.18071337808981289</v>
      </c>
      <c r="BD517" s="8">
        <v>0.11414586571302099</v>
      </c>
      <c r="BE517" s="8">
        <v>3.2836017104258063E-2</v>
      </c>
      <c r="BF517" s="8">
        <v>0.20343614826377257</v>
      </c>
      <c r="BG517" s="8">
        <v>0.58207735181756448</v>
      </c>
      <c r="BH517" s="8">
        <v>9.7322720954504844E-6</v>
      </c>
      <c r="BI517" s="8">
        <v>0.32090469778453212</v>
      </c>
      <c r="BJ517" s="8">
        <v>1.4021026570314514</v>
      </c>
      <c r="BK517" s="8">
        <v>1.1270615864116129</v>
      </c>
      <c r="BL517" s="8">
        <v>1.2622654036420968</v>
      </c>
    </row>
    <row r="518" spans="1:64" x14ac:dyDescent="0.25">
      <c r="A518" s="7">
        <v>445240</v>
      </c>
      <c r="B518" s="7" t="s">
        <v>1219</v>
      </c>
      <c r="C518" s="8">
        <f t="shared" si="144"/>
        <v>0.12263689666700001</v>
      </c>
      <c r="D518" s="8">
        <f t="shared" si="145"/>
        <v>2.0915689518400001E-2</v>
      </c>
      <c r="E518" s="8">
        <f t="shared" si="146"/>
        <v>9.2532783999299997E-2</v>
      </c>
      <c r="F518" s="8">
        <f t="shared" si="147"/>
        <v>8.80337797014E-2</v>
      </c>
      <c r="G518" s="8">
        <f t="shared" si="148"/>
        <v>1.8090238348099998E-2</v>
      </c>
      <c r="H518" s="8">
        <f t="shared" si="149"/>
        <v>3.9719285238499998E-2</v>
      </c>
      <c r="I518" s="8">
        <f t="shared" si="150"/>
        <v>0.11139843275400001</v>
      </c>
      <c r="J518" s="8">
        <f t="shared" si="151"/>
        <v>1.9636221448899999E-2</v>
      </c>
      <c r="K518" s="8">
        <f t="shared" si="152"/>
        <v>4.9658837777299999E-2</v>
      </c>
      <c r="L518" s="8">
        <f t="shared" si="153"/>
        <v>9.3558041838100001E-2</v>
      </c>
      <c r="M518" s="8">
        <f t="shared" si="154"/>
        <v>1.6797966942899999E-2</v>
      </c>
      <c r="N518" s="8">
        <f t="shared" si="155"/>
        <v>9.8638755976200004E-2</v>
      </c>
      <c r="O518" s="8">
        <f t="shared" si="156"/>
        <v>0.64430304558700002</v>
      </c>
      <c r="P518" s="8">
        <f t="shared" si="157"/>
        <v>9.3183982809500001E-6</v>
      </c>
      <c r="Q518" s="8">
        <f t="shared" si="158"/>
        <v>0.35239651873099997</v>
      </c>
      <c r="R518" s="8">
        <f t="shared" si="159"/>
        <v>1.2360853701800001</v>
      </c>
      <c r="S518" s="8">
        <f t="shared" si="160"/>
        <v>1.1458433032899999</v>
      </c>
      <c r="T518" s="8">
        <f t="shared" si="161"/>
        <v>1.1806934919800001</v>
      </c>
      <c r="W518" s="7">
        <v>445240</v>
      </c>
      <c r="X518" s="7" t="s">
        <v>1219</v>
      </c>
      <c r="Y518" s="364">
        <v>0.12263689666700001</v>
      </c>
      <c r="Z518" s="364">
        <v>2.0915689518400001E-2</v>
      </c>
      <c r="AA518" s="364">
        <v>9.2532783999299997E-2</v>
      </c>
      <c r="AB518" s="364">
        <v>8.80337797014E-2</v>
      </c>
      <c r="AC518" s="364">
        <v>1.8090238348099998E-2</v>
      </c>
      <c r="AD518" s="364">
        <v>3.9719285238499998E-2</v>
      </c>
      <c r="AE518" s="364">
        <v>0.11139843275400001</v>
      </c>
      <c r="AF518" s="364">
        <v>1.9636221448899999E-2</v>
      </c>
      <c r="AG518" s="364">
        <v>4.9658837777299999E-2</v>
      </c>
      <c r="AH518" s="364">
        <v>9.3558041838100001E-2</v>
      </c>
      <c r="AI518" s="364">
        <v>1.6797966942899999E-2</v>
      </c>
      <c r="AJ518" s="364">
        <v>9.8638755976200004E-2</v>
      </c>
      <c r="AK518" s="364">
        <v>0.64430304558700002</v>
      </c>
      <c r="AL518" s="364">
        <v>9.3183982809500001E-6</v>
      </c>
      <c r="AM518" s="364">
        <v>0.35239651873099997</v>
      </c>
      <c r="AN518" s="364">
        <v>1.2360853701800001</v>
      </c>
      <c r="AO518" s="364">
        <v>1.1458433032899999</v>
      </c>
      <c r="AP518" s="364">
        <v>1.1806934919800001</v>
      </c>
      <c r="AS518" s="7">
        <v>445240</v>
      </c>
      <c r="AT518" s="7" t="s">
        <v>1219</v>
      </c>
      <c r="AU518" s="8">
        <v>0.14290749219419355</v>
      </c>
      <c r="AV518" s="8">
        <v>3.9374794740229042E-2</v>
      </c>
      <c r="AW518" s="8">
        <v>0.2205258049063597</v>
      </c>
      <c r="AX518" s="8">
        <v>9.9933862808500001E-2</v>
      </c>
      <c r="AY518" s="8">
        <v>2.9855245815212907E-2</v>
      </c>
      <c r="AZ518" s="8">
        <v>0.10955232210745323</v>
      </c>
      <c r="BA518" s="8">
        <v>0.13938941125562901</v>
      </c>
      <c r="BB518" s="8">
        <v>3.9893180722925796E-2</v>
      </c>
      <c r="BC518" s="8">
        <v>0.18318998227817418</v>
      </c>
      <c r="BD518" s="8">
        <v>0.11380226145129999</v>
      </c>
      <c r="BE518" s="8">
        <v>3.3041992927177417E-2</v>
      </c>
      <c r="BF518" s="8">
        <v>0.20401939673597094</v>
      </c>
      <c r="BG518" s="8">
        <v>0.58195099058243616</v>
      </c>
      <c r="BH518" s="8">
        <v>8.5813774924503249E-6</v>
      </c>
      <c r="BI518" s="8">
        <v>0.31829379827004817</v>
      </c>
      <c r="BJ518" s="8">
        <v>1.4028080918412902</v>
      </c>
      <c r="BK518" s="8">
        <v>1.1425656242801612</v>
      </c>
      <c r="BL518" s="8">
        <v>1.2656967678048388</v>
      </c>
    </row>
    <row r="519" spans="1:64" x14ac:dyDescent="0.25">
      <c r="A519" s="7">
        <v>445250</v>
      </c>
      <c r="B519" s="7" t="s">
        <v>1220</v>
      </c>
      <c r="C519" s="8">
        <f t="shared" si="144"/>
        <v>7.5639397733129013E-2</v>
      </c>
      <c r="D519" s="8">
        <f t="shared" si="145"/>
        <v>2.3728790827195159E-2</v>
      </c>
      <c r="E519" s="8">
        <f t="shared" si="146"/>
        <v>0.12201201468617578</v>
      </c>
      <c r="F519" s="8">
        <f t="shared" si="147"/>
        <v>5.8103335920227421E-2</v>
      </c>
      <c r="G519" s="8">
        <f t="shared" si="148"/>
        <v>1.8920386152580484E-2</v>
      </c>
      <c r="H519" s="8">
        <f t="shared" si="149"/>
        <v>6.5319268338287093E-2</v>
      </c>
      <c r="I519" s="8">
        <f t="shared" si="150"/>
        <v>7.4525681471806479E-2</v>
      </c>
      <c r="J519" s="8">
        <f t="shared" si="151"/>
        <v>2.4088647231833873E-2</v>
      </c>
      <c r="K519" s="8">
        <f t="shared" si="152"/>
        <v>0.10310067156436449</v>
      </c>
      <c r="L519" s="8">
        <f t="shared" si="153"/>
        <v>6.1250936591082251E-2</v>
      </c>
      <c r="M519" s="8">
        <f t="shared" si="154"/>
        <v>2.0097216708380643E-2</v>
      </c>
      <c r="N519" s="8">
        <f t="shared" si="155"/>
        <v>0.11240893430141936</v>
      </c>
      <c r="O519" s="8">
        <f t="shared" si="156"/>
        <v>0.27012869533024192</v>
      </c>
      <c r="P519" s="8">
        <f t="shared" si="157"/>
        <v>3.4327226559148391E-6</v>
      </c>
      <c r="Q519" s="8">
        <f t="shared" si="158"/>
        <v>0.14938977501088704</v>
      </c>
      <c r="R519" s="8">
        <f t="shared" si="159"/>
        <v>1</v>
      </c>
      <c r="S519" s="8">
        <f t="shared" si="160"/>
        <v>0.56169782912112909</v>
      </c>
      <c r="T519" s="8">
        <f t="shared" si="161"/>
        <v>0.6210714518809678</v>
      </c>
      <c r="W519" s="7">
        <v>445250</v>
      </c>
      <c r="X519" s="7" t="s">
        <v>1220</v>
      </c>
      <c r="Y519" s="364">
        <v>0</v>
      </c>
      <c r="Z519" s="364">
        <v>0</v>
      </c>
      <c r="AA519" s="364">
        <v>0</v>
      </c>
      <c r="AB519" s="364">
        <v>0</v>
      </c>
      <c r="AC519" s="364">
        <v>0</v>
      </c>
      <c r="AD519" s="364">
        <v>0</v>
      </c>
      <c r="AE519" s="364">
        <v>0</v>
      </c>
      <c r="AF519" s="364">
        <v>0</v>
      </c>
      <c r="AG519" s="364">
        <v>0</v>
      </c>
      <c r="AH519" s="364">
        <v>0</v>
      </c>
      <c r="AI519" s="364">
        <v>0</v>
      </c>
      <c r="AJ519" s="364">
        <v>0</v>
      </c>
      <c r="AK519" s="364">
        <v>0</v>
      </c>
      <c r="AL519" s="364">
        <v>0</v>
      </c>
      <c r="AM519" s="364">
        <v>0</v>
      </c>
      <c r="AN519" s="364">
        <v>1</v>
      </c>
      <c r="AO519" s="364">
        <v>0</v>
      </c>
      <c r="AP519" s="364">
        <v>0</v>
      </c>
      <c r="AS519" s="7">
        <v>445250</v>
      </c>
      <c r="AT519" s="7" t="s">
        <v>1220</v>
      </c>
      <c r="AU519" s="8">
        <v>7.5639397733129013E-2</v>
      </c>
      <c r="AV519" s="8">
        <v>2.3728790827195159E-2</v>
      </c>
      <c r="AW519" s="8">
        <v>0.12201201468617578</v>
      </c>
      <c r="AX519" s="8">
        <v>5.8103335920227421E-2</v>
      </c>
      <c r="AY519" s="8">
        <v>1.8920386152580484E-2</v>
      </c>
      <c r="AZ519" s="8">
        <v>6.5319268338287093E-2</v>
      </c>
      <c r="BA519" s="8">
        <v>7.4525681471806479E-2</v>
      </c>
      <c r="BB519" s="8">
        <v>2.4088647231833873E-2</v>
      </c>
      <c r="BC519" s="8">
        <v>0.10310067156436449</v>
      </c>
      <c r="BD519" s="8">
        <v>6.1250936591082251E-2</v>
      </c>
      <c r="BE519" s="8">
        <v>2.0097216708380643E-2</v>
      </c>
      <c r="BF519" s="8">
        <v>0.11240893430141936</v>
      </c>
      <c r="BG519" s="8">
        <v>0.27012869533024192</v>
      </c>
      <c r="BH519" s="8">
        <v>3.4327226559148391E-6</v>
      </c>
      <c r="BI519" s="8">
        <v>0.14938977501088704</v>
      </c>
      <c r="BJ519" s="8">
        <v>1.2213802032464516</v>
      </c>
      <c r="BK519" s="8">
        <v>0.56169782912112909</v>
      </c>
      <c r="BL519" s="8">
        <v>0.6210714518809678</v>
      </c>
    </row>
    <row r="520" spans="1:64" x14ac:dyDescent="0.25">
      <c r="A520" s="7">
        <v>445291</v>
      </c>
      <c r="B520" s="7" t="s">
        <v>587</v>
      </c>
      <c r="C520" s="8">
        <f t="shared" si="144"/>
        <v>0.123391667311</v>
      </c>
      <c r="D520" s="8">
        <f t="shared" si="145"/>
        <v>2.1042950022599999E-2</v>
      </c>
      <c r="E520" s="8">
        <f t="shared" si="146"/>
        <v>8.6880310094499993E-2</v>
      </c>
      <c r="F520" s="8">
        <f t="shared" si="147"/>
        <v>3.8186148573199998E-2</v>
      </c>
      <c r="G520" s="8">
        <f t="shared" si="148"/>
        <v>7.9124197795600003E-3</v>
      </c>
      <c r="H520" s="8">
        <f t="shared" si="149"/>
        <v>1.48297332244E-2</v>
      </c>
      <c r="I520" s="8">
        <f t="shared" si="150"/>
        <v>0.112025511117</v>
      </c>
      <c r="J520" s="8">
        <f t="shared" si="151"/>
        <v>1.9756653343700002E-2</v>
      </c>
      <c r="K520" s="8">
        <f t="shared" si="152"/>
        <v>4.3953692806300002E-2</v>
      </c>
      <c r="L520" s="8">
        <f t="shared" si="153"/>
        <v>9.4180520653599997E-2</v>
      </c>
      <c r="M520" s="8">
        <f t="shared" si="154"/>
        <v>1.6885473767799999E-2</v>
      </c>
      <c r="N520" s="8">
        <f t="shared" si="155"/>
        <v>9.3911774077800006E-2</v>
      </c>
      <c r="O520" s="8">
        <f t="shared" si="156"/>
        <v>0.64429562700099996</v>
      </c>
      <c r="P520" s="8">
        <f t="shared" si="157"/>
        <v>2.1389915542899999E-5</v>
      </c>
      <c r="Q520" s="8">
        <f t="shared" si="158"/>
        <v>0.35201924982799998</v>
      </c>
      <c r="R520" s="8">
        <f t="shared" si="159"/>
        <v>1.2313149274299999</v>
      </c>
      <c r="S520" s="8">
        <f t="shared" si="160"/>
        <v>1.06092830158</v>
      </c>
      <c r="T520" s="8">
        <f t="shared" si="161"/>
        <v>1.1757358572700001</v>
      </c>
      <c r="W520" s="7">
        <v>445291</v>
      </c>
      <c r="X520" s="7" t="s">
        <v>587</v>
      </c>
      <c r="Y520" s="364">
        <v>0.123391667311</v>
      </c>
      <c r="Z520" s="364">
        <v>2.1042950022599999E-2</v>
      </c>
      <c r="AA520" s="364">
        <v>8.6880310094499993E-2</v>
      </c>
      <c r="AB520" s="364">
        <v>3.8186148573199998E-2</v>
      </c>
      <c r="AC520" s="364">
        <v>7.9124197795600003E-3</v>
      </c>
      <c r="AD520" s="364">
        <v>1.48297332244E-2</v>
      </c>
      <c r="AE520" s="364">
        <v>0.112025511117</v>
      </c>
      <c r="AF520" s="364">
        <v>1.9756653343700002E-2</v>
      </c>
      <c r="AG520" s="364">
        <v>4.3953692806300002E-2</v>
      </c>
      <c r="AH520" s="364">
        <v>9.4180520653599997E-2</v>
      </c>
      <c r="AI520" s="364">
        <v>1.6885473767799999E-2</v>
      </c>
      <c r="AJ520" s="364">
        <v>9.3911774077800006E-2</v>
      </c>
      <c r="AK520" s="364">
        <v>0.64429562700099996</v>
      </c>
      <c r="AL520" s="364">
        <v>2.1389915542899999E-5</v>
      </c>
      <c r="AM520" s="364">
        <v>0.35201924982799998</v>
      </c>
      <c r="AN520" s="364">
        <v>1.2313149274299999</v>
      </c>
      <c r="AO520" s="364">
        <v>1.06092830158</v>
      </c>
      <c r="AP520" s="364">
        <v>1.1757358572700001</v>
      </c>
      <c r="AS520" s="7">
        <v>445291</v>
      </c>
      <c r="AT520" s="7" t="s">
        <v>587</v>
      </c>
      <c r="AU520" s="8">
        <v>0.14797645050211289</v>
      </c>
      <c r="AV520" s="8">
        <v>4.0437470059979032E-2</v>
      </c>
      <c r="AW520" s="8">
        <v>0.22610122053860487</v>
      </c>
      <c r="AX520" s="8">
        <v>0.12549679388040483</v>
      </c>
      <c r="AY520" s="8">
        <v>3.6279831426243872E-2</v>
      </c>
      <c r="AZ520" s="8">
        <v>0.13220373823365325</v>
      </c>
      <c r="BA520" s="8">
        <v>0.14415314176143551</v>
      </c>
      <c r="BB520" s="8">
        <v>4.0974597268577419E-2</v>
      </c>
      <c r="BC520" s="8">
        <v>0.18737197442357414</v>
      </c>
      <c r="BD520" s="8">
        <v>0.11769215028197096</v>
      </c>
      <c r="BE520" s="8">
        <v>3.3899600717645154E-2</v>
      </c>
      <c r="BF520" s="8">
        <v>0.20946954961044834</v>
      </c>
      <c r="BG520" s="8">
        <v>0.60272830825896773</v>
      </c>
      <c r="BH520" s="8">
        <v>8.867430460985162E-6</v>
      </c>
      <c r="BI520" s="8">
        <v>0.32930770952206473</v>
      </c>
      <c r="BJ520" s="8">
        <v>1.4145167540038708</v>
      </c>
      <c r="BK520" s="8">
        <v>1.2294642345079032</v>
      </c>
      <c r="BL520" s="8">
        <v>1.3079835844216126</v>
      </c>
    </row>
    <row r="521" spans="1:64" x14ac:dyDescent="0.25">
      <c r="A521" s="7">
        <v>445292</v>
      </c>
      <c r="B521" s="7" t="s">
        <v>588</v>
      </c>
      <c r="C521" s="8">
        <f t="shared" si="144"/>
        <v>0.123713591702</v>
      </c>
      <c r="D521" s="8">
        <f t="shared" si="145"/>
        <v>2.1088019200700001E-2</v>
      </c>
      <c r="E521" s="8">
        <f t="shared" si="146"/>
        <v>8.6958698762099995E-2</v>
      </c>
      <c r="F521" s="8">
        <f t="shared" si="147"/>
        <v>2.00857102366E-2</v>
      </c>
      <c r="G521" s="8">
        <f t="shared" si="148"/>
        <v>4.1617532751599996E-3</v>
      </c>
      <c r="H521" s="8">
        <f t="shared" si="149"/>
        <v>7.7869764017899998E-3</v>
      </c>
      <c r="I521" s="8">
        <f t="shared" si="150"/>
        <v>0.111721985532</v>
      </c>
      <c r="J521" s="8">
        <f t="shared" si="151"/>
        <v>1.97100458577E-2</v>
      </c>
      <c r="K521" s="8">
        <f t="shared" si="152"/>
        <v>4.3652351726499998E-2</v>
      </c>
      <c r="L521" s="8">
        <f t="shared" si="153"/>
        <v>9.4478899456899995E-2</v>
      </c>
      <c r="M521" s="8">
        <f t="shared" si="154"/>
        <v>1.69114063697E-2</v>
      </c>
      <c r="N521" s="8">
        <f t="shared" si="155"/>
        <v>9.4151165881000004E-2</v>
      </c>
      <c r="O521" s="8">
        <f t="shared" si="156"/>
        <v>0.64420762613500004</v>
      </c>
      <c r="P521" s="8">
        <f t="shared" si="157"/>
        <v>4.0669860053000002E-5</v>
      </c>
      <c r="Q521" s="8">
        <f t="shared" si="158"/>
        <v>0.353081629417</v>
      </c>
      <c r="R521" s="8">
        <f t="shared" si="159"/>
        <v>1.2317603096600001</v>
      </c>
      <c r="S521" s="8">
        <f t="shared" si="160"/>
        <v>1.0320344399100001</v>
      </c>
      <c r="T521" s="8">
        <f t="shared" si="161"/>
        <v>1.17508438312</v>
      </c>
      <c r="W521" s="7">
        <v>445292</v>
      </c>
      <c r="X521" s="7" t="s">
        <v>588</v>
      </c>
      <c r="Y521" s="364">
        <v>0.123713591702</v>
      </c>
      <c r="Z521" s="364">
        <v>2.1088019200700001E-2</v>
      </c>
      <c r="AA521" s="364">
        <v>8.6958698762099995E-2</v>
      </c>
      <c r="AB521" s="364">
        <v>2.00857102366E-2</v>
      </c>
      <c r="AC521" s="364">
        <v>4.1617532751599996E-3</v>
      </c>
      <c r="AD521" s="364">
        <v>7.7869764017899998E-3</v>
      </c>
      <c r="AE521" s="364">
        <v>0.111721985532</v>
      </c>
      <c r="AF521" s="364">
        <v>1.97100458577E-2</v>
      </c>
      <c r="AG521" s="364">
        <v>4.3652351726499998E-2</v>
      </c>
      <c r="AH521" s="364">
        <v>9.4478899456899995E-2</v>
      </c>
      <c r="AI521" s="364">
        <v>1.69114063697E-2</v>
      </c>
      <c r="AJ521" s="364">
        <v>9.4151165881000004E-2</v>
      </c>
      <c r="AK521" s="364">
        <v>0.64420762613500004</v>
      </c>
      <c r="AL521" s="364">
        <v>4.0669860053000002E-5</v>
      </c>
      <c r="AM521" s="364">
        <v>0.353081629417</v>
      </c>
      <c r="AN521" s="364">
        <v>1.2317603096600001</v>
      </c>
      <c r="AO521" s="364">
        <v>1.0320344399100001</v>
      </c>
      <c r="AP521" s="364">
        <v>1.17508438312</v>
      </c>
      <c r="AS521" s="7">
        <v>445292</v>
      </c>
      <c r="AT521" s="7" t="s">
        <v>588</v>
      </c>
      <c r="AU521" s="8">
        <v>0.14187515581208063</v>
      </c>
      <c r="AV521" s="8">
        <v>3.9142464677404828E-2</v>
      </c>
      <c r="AW521" s="8">
        <v>0.21693855707411455</v>
      </c>
      <c r="AX521" s="8">
        <v>0.10575143663394999</v>
      </c>
      <c r="AY521" s="8">
        <v>3.0517101057196939E-2</v>
      </c>
      <c r="AZ521" s="8">
        <v>0.11398884101363535</v>
      </c>
      <c r="BA521" s="8">
        <v>0.13808256244312905</v>
      </c>
      <c r="BB521" s="8">
        <v>3.9548162659687108E-2</v>
      </c>
      <c r="BC521" s="8">
        <v>0.17913864848394995</v>
      </c>
      <c r="BD521" s="8">
        <v>0.11307450606170326</v>
      </c>
      <c r="BE521" s="8">
        <v>3.2835875344243551E-2</v>
      </c>
      <c r="BF521" s="8">
        <v>0.2013283030093064</v>
      </c>
      <c r="BG521" s="8">
        <v>0.57147426105088683</v>
      </c>
      <c r="BH521" s="8">
        <v>1.0734831146093874E-5</v>
      </c>
      <c r="BI521" s="8">
        <v>0.31321816708227435</v>
      </c>
      <c r="BJ521" s="8">
        <v>1.3979545646601617</v>
      </c>
      <c r="BK521" s="8">
        <v>1.1373541528987097</v>
      </c>
      <c r="BL521" s="8">
        <v>1.2438693735875801</v>
      </c>
    </row>
    <row r="522" spans="1:64" x14ac:dyDescent="0.25">
      <c r="A522" s="7">
        <v>445298</v>
      </c>
      <c r="B522" s="7" t="s">
        <v>1221</v>
      </c>
      <c r="C522" s="8">
        <f t="shared" si="144"/>
        <v>0.122343267711</v>
      </c>
      <c r="D522" s="8">
        <f t="shared" si="145"/>
        <v>2.08851884802E-2</v>
      </c>
      <c r="E522" s="8">
        <f t="shared" si="146"/>
        <v>8.9544425836199995E-2</v>
      </c>
      <c r="F522" s="8">
        <f t="shared" si="147"/>
        <v>2.39646757344E-2</v>
      </c>
      <c r="G522" s="8">
        <f t="shared" si="148"/>
        <v>4.9196205477799997E-3</v>
      </c>
      <c r="H522" s="8">
        <f t="shared" si="149"/>
        <v>9.9690416031600008E-3</v>
      </c>
      <c r="I522" s="8">
        <f t="shared" si="150"/>
        <v>0.110856896133</v>
      </c>
      <c r="J522" s="8">
        <f t="shared" si="151"/>
        <v>1.9540606244599999E-2</v>
      </c>
      <c r="K522" s="8">
        <f t="shared" si="152"/>
        <v>4.6238681997099997E-2</v>
      </c>
      <c r="L522" s="8">
        <f t="shared" si="153"/>
        <v>9.3192248960900004E-2</v>
      </c>
      <c r="M522" s="8">
        <f t="shared" si="154"/>
        <v>1.6773654482500001E-2</v>
      </c>
      <c r="N522" s="8">
        <f t="shared" si="155"/>
        <v>9.6254294938400001E-2</v>
      </c>
      <c r="O522" s="8">
        <f t="shared" si="156"/>
        <v>0.64457485238900003</v>
      </c>
      <c r="P522" s="8">
        <f t="shared" si="157"/>
        <v>3.4250923179099998E-5</v>
      </c>
      <c r="Q522" s="8">
        <f t="shared" si="158"/>
        <v>0.35386700766099999</v>
      </c>
      <c r="R522" s="8">
        <f t="shared" si="159"/>
        <v>1.2327728820299999</v>
      </c>
      <c r="S522" s="8">
        <f t="shared" si="160"/>
        <v>1.03885333789</v>
      </c>
      <c r="T522" s="8">
        <f t="shared" si="161"/>
        <v>1.1766361843799999</v>
      </c>
      <c r="W522" s="7">
        <v>445298</v>
      </c>
      <c r="X522" s="7" t="s">
        <v>1221</v>
      </c>
      <c r="Y522" s="364">
        <v>0.122343267711</v>
      </c>
      <c r="Z522" s="364">
        <v>2.08851884802E-2</v>
      </c>
      <c r="AA522" s="364">
        <v>8.9544425836199995E-2</v>
      </c>
      <c r="AB522" s="364">
        <v>2.39646757344E-2</v>
      </c>
      <c r="AC522" s="364">
        <v>4.9196205477799997E-3</v>
      </c>
      <c r="AD522" s="364">
        <v>9.9690416031600008E-3</v>
      </c>
      <c r="AE522" s="364">
        <v>0.110856896133</v>
      </c>
      <c r="AF522" s="364">
        <v>1.9540606244599999E-2</v>
      </c>
      <c r="AG522" s="364">
        <v>4.6238681997099997E-2</v>
      </c>
      <c r="AH522" s="364">
        <v>9.3192248960900004E-2</v>
      </c>
      <c r="AI522" s="364">
        <v>1.6773654482500001E-2</v>
      </c>
      <c r="AJ522" s="364">
        <v>9.6254294938400001E-2</v>
      </c>
      <c r="AK522" s="364">
        <v>0.64457485238900003</v>
      </c>
      <c r="AL522" s="364">
        <v>3.4250923179099998E-5</v>
      </c>
      <c r="AM522" s="364">
        <v>0.35386700766099999</v>
      </c>
      <c r="AN522" s="364">
        <v>1.2327728820299999</v>
      </c>
      <c r="AO522" s="364">
        <v>1.03885333789</v>
      </c>
      <c r="AP522" s="364">
        <v>1.1766361843799999</v>
      </c>
      <c r="AS522" s="7">
        <v>445298</v>
      </c>
      <c r="AT522" s="7" t="s">
        <v>1221</v>
      </c>
      <c r="AU522" s="8">
        <v>0.15533440811562904</v>
      </c>
      <c r="AV522" s="8">
        <v>4.1950029203806451E-2</v>
      </c>
      <c r="AW522" s="8">
        <v>0.23885561480042258</v>
      </c>
      <c r="AX522" s="8">
        <v>0.11022935704893069</v>
      </c>
      <c r="AY522" s="8">
        <v>3.2242687171598547E-2</v>
      </c>
      <c r="AZ522" s="8">
        <v>0.11900088896605095</v>
      </c>
      <c r="BA522" s="8">
        <v>0.15044976210300004</v>
      </c>
      <c r="BB522" s="8">
        <v>4.223093625145484E-2</v>
      </c>
      <c r="BC522" s="8">
        <v>0.19615939416003392</v>
      </c>
      <c r="BD522" s="8">
        <v>0.12307586215968548</v>
      </c>
      <c r="BE522" s="8">
        <v>3.5110246906040303E-2</v>
      </c>
      <c r="BF522" s="8">
        <v>0.22126715609895811</v>
      </c>
      <c r="BG522" s="8">
        <v>0.64457606920888666</v>
      </c>
      <c r="BH522" s="8">
        <v>1.0040171000790161E-5</v>
      </c>
      <c r="BI522" s="8">
        <v>0.35386860406450044</v>
      </c>
      <c r="BJ522" s="8">
        <v>1.4361400521200001</v>
      </c>
      <c r="BK522" s="8">
        <v>1.261472933186452</v>
      </c>
      <c r="BL522" s="8">
        <v>1.3888417054175812</v>
      </c>
    </row>
    <row r="523" spans="1:64" x14ac:dyDescent="0.25">
      <c r="A523" s="7">
        <v>445320</v>
      </c>
      <c r="B523" s="7" t="s">
        <v>1222</v>
      </c>
      <c r="C523" s="8">
        <f t="shared" si="144"/>
        <v>0.122238033585</v>
      </c>
      <c r="D523" s="8">
        <f t="shared" si="145"/>
        <v>2.0862741586599998E-2</v>
      </c>
      <c r="E523" s="8">
        <f t="shared" si="146"/>
        <v>8.8810436463700002E-2</v>
      </c>
      <c r="F523" s="8">
        <f t="shared" si="147"/>
        <v>3.8978544136799999E-2</v>
      </c>
      <c r="G523" s="8">
        <f t="shared" si="148"/>
        <v>8.00532875486E-3</v>
      </c>
      <c r="H523" s="8">
        <f t="shared" si="149"/>
        <v>1.5893246479499998E-2</v>
      </c>
      <c r="I523" s="8">
        <f t="shared" si="150"/>
        <v>0.11143197485799999</v>
      </c>
      <c r="J523" s="8">
        <f t="shared" si="151"/>
        <v>1.9639954884799998E-2</v>
      </c>
      <c r="K523" s="8">
        <f t="shared" si="152"/>
        <v>4.5808234546599998E-2</v>
      </c>
      <c r="L523" s="8">
        <f t="shared" si="153"/>
        <v>9.3106619958299996E-2</v>
      </c>
      <c r="M523" s="8">
        <f t="shared" si="154"/>
        <v>1.6762872014000001E-2</v>
      </c>
      <c r="N523" s="8">
        <f t="shared" si="155"/>
        <v>9.55563168686E-2</v>
      </c>
      <c r="O523" s="8">
        <f t="shared" si="156"/>
        <v>0.64454319385600001</v>
      </c>
      <c r="P523" s="8">
        <f t="shared" si="157"/>
        <v>2.10379734282E-5</v>
      </c>
      <c r="Q523" s="8">
        <f t="shared" si="158"/>
        <v>0.35187784372399999</v>
      </c>
      <c r="R523" s="8">
        <f t="shared" si="159"/>
        <v>1.2319112116399999</v>
      </c>
      <c r="S523" s="8">
        <f t="shared" si="160"/>
        <v>1.06287711937</v>
      </c>
      <c r="T523" s="8">
        <f t="shared" si="161"/>
        <v>1.17688016429</v>
      </c>
      <c r="W523" s="7">
        <v>445320</v>
      </c>
      <c r="X523" s="7" t="s">
        <v>1222</v>
      </c>
      <c r="Y523" s="364">
        <v>0.122238033585</v>
      </c>
      <c r="Z523" s="364">
        <v>2.0862741586599998E-2</v>
      </c>
      <c r="AA523" s="364">
        <v>8.8810436463700002E-2</v>
      </c>
      <c r="AB523" s="364">
        <v>3.8978544136799999E-2</v>
      </c>
      <c r="AC523" s="364">
        <v>8.00532875486E-3</v>
      </c>
      <c r="AD523" s="364">
        <v>1.5893246479499998E-2</v>
      </c>
      <c r="AE523" s="364">
        <v>0.11143197485799999</v>
      </c>
      <c r="AF523" s="364">
        <v>1.9639954884799998E-2</v>
      </c>
      <c r="AG523" s="364">
        <v>4.5808234546599998E-2</v>
      </c>
      <c r="AH523" s="364">
        <v>9.3106619958299996E-2</v>
      </c>
      <c r="AI523" s="364">
        <v>1.6762872014000001E-2</v>
      </c>
      <c r="AJ523" s="364">
        <v>9.55563168686E-2</v>
      </c>
      <c r="AK523" s="364">
        <v>0.64454319385600001</v>
      </c>
      <c r="AL523" s="364">
        <v>2.10379734282E-5</v>
      </c>
      <c r="AM523" s="364">
        <v>0.35187784372399999</v>
      </c>
      <c r="AN523" s="364">
        <v>1.2319112116399999</v>
      </c>
      <c r="AO523" s="364">
        <v>1.06287711937</v>
      </c>
      <c r="AP523" s="364">
        <v>1.17688016429</v>
      </c>
      <c r="AS523" s="7">
        <v>445320</v>
      </c>
      <c r="AT523" s="7" t="s">
        <v>1222</v>
      </c>
      <c r="AU523" s="8">
        <v>0.15523401879269361</v>
      </c>
      <c r="AV523" s="8">
        <v>4.1939780466375795E-2</v>
      </c>
      <c r="AW523" s="8">
        <v>0.23411166038715003</v>
      </c>
      <c r="AX523" s="8">
        <v>0.10548052510644353</v>
      </c>
      <c r="AY523" s="8">
        <v>3.0779757709405324E-2</v>
      </c>
      <c r="AZ523" s="8">
        <v>0.10896277318944515</v>
      </c>
      <c r="BA523" s="8">
        <v>0.15122380569366134</v>
      </c>
      <c r="BB523" s="8">
        <v>4.2470127941929038E-2</v>
      </c>
      <c r="BC523" s="8">
        <v>0.19232966374515648</v>
      </c>
      <c r="BD523" s="8">
        <v>0.12297918036654519</v>
      </c>
      <c r="BE523" s="8">
        <v>3.5109134913816127E-2</v>
      </c>
      <c r="BF523" s="8">
        <v>0.21686552786352417</v>
      </c>
      <c r="BG523" s="8">
        <v>0.64454110383070951</v>
      </c>
      <c r="BH523" s="8">
        <v>9.628492231173068E-6</v>
      </c>
      <c r="BI523" s="8">
        <v>0.35187891580187147</v>
      </c>
      <c r="BJ523" s="8">
        <v>1.4312854596458062</v>
      </c>
      <c r="BK523" s="8">
        <v>1.2452262818116124</v>
      </c>
      <c r="BL523" s="8">
        <v>1.3860235973808062</v>
      </c>
    </row>
    <row r="524" spans="1:64" x14ac:dyDescent="0.25">
      <c r="A524" s="7">
        <v>449110</v>
      </c>
      <c r="B524" s="7" t="s">
        <v>1223</v>
      </c>
      <c r="C524" s="8">
        <f t="shared" si="144"/>
        <v>0.113324952864</v>
      </c>
      <c r="D524" s="8">
        <f t="shared" si="145"/>
        <v>1.98129185067E-2</v>
      </c>
      <c r="E524" s="8">
        <f t="shared" si="146"/>
        <v>8.7463348638399996E-2</v>
      </c>
      <c r="F524" s="8">
        <f t="shared" si="147"/>
        <v>0.176234101713</v>
      </c>
      <c r="G524" s="8">
        <f t="shared" si="148"/>
        <v>3.2083516854400002E-2</v>
      </c>
      <c r="H524" s="8">
        <f t="shared" si="149"/>
        <v>6.5618858111100006E-2</v>
      </c>
      <c r="I524" s="8">
        <f t="shared" si="150"/>
        <v>0.13025978708399999</v>
      </c>
      <c r="J524" s="8">
        <f t="shared" si="151"/>
        <v>2.1891994664500002E-2</v>
      </c>
      <c r="K524" s="8">
        <f t="shared" si="152"/>
        <v>5.2201838793300002E-2</v>
      </c>
      <c r="L524" s="8">
        <f t="shared" si="153"/>
        <v>9.3233766518500003E-2</v>
      </c>
      <c r="M524" s="8">
        <f t="shared" si="154"/>
        <v>1.7266565993599998E-2</v>
      </c>
      <c r="N524" s="8">
        <f t="shared" si="155"/>
        <v>0.100769094182</v>
      </c>
      <c r="O524" s="8">
        <f t="shared" si="156"/>
        <v>0.59910025972299996</v>
      </c>
      <c r="P524" s="8">
        <f t="shared" si="157"/>
        <v>5.1520017172300001E-6</v>
      </c>
      <c r="Q524" s="8">
        <f t="shared" si="158"/>
        <v>0.31025668253700001</v>
      </c>
      <c r="R524" s="8">
        <f t="shared" si="159"/>
        <v>1.22060122001</v>
      </c>
      <c r="S524" s="8">
        <f t="shared" si="160"/>
        <v>1.2739364766800001</v>
      </c>
      <c r="T524" s="8">
        <f t="shared" si="161"/>
        <v>1.2043536205400001</v>
      </c>
      <c r="W524" s="7">
        <v>449110</v>
      </c>
      <c r="X524" s="7" t="s">
        <v>1223</v>
      </c>
      <c r="Y524" s="364">
        <v>0.113324952864</v>
      </c>
      <c r="Z524" s="364">
        <v>1.98129185067E-2</v>
      </c>
      <c r="AA524" s="364">
        <v>8.7463348638399996E-2</v>
      </c>
      <c r="AB524" s="364">
        <v>0.176234101713</v>
      </c>
      <c r="AC524" s="364">
        <v>3.2083516854400002E-2</v>
      </c>
      <c r="AD524" s="364">
        <v>6.5618858111100006E-2</v>
      </c>
      <c r="AE524" s="364">
        <v>0.13025978708399999</v>
      </c>
      <c r="AF524" s="364">
        <v>2.1891994664500002E-2</v>
      </c>
      <c r="AG524" s="364">
        <v>5.2201838793300002E-2</v>
      </c>
      <c r="AH524" s="364">
        <v>9.3233766518500003E-2</v>
      </c>
      <c r="AI524" s="364">
        <v>1.7266565993599998E-2</v>
      </c>
      <c r="AJ524" s="364">
        <v>0.100769094182</v>
      </c>
      <c r="AK524" s="364">
        <v>0.59910025972299996</v>
      </c>
      <c r="AL524" s="364">
        <v>5.1520017172300001E-6</v>
      </c>
      <c r="AM524" s="364">
        <v>0.31025668253700001</v>
      </c>
      <c r="AN524" s="364">
        <v>1.22060122001</v>
      </c>
      <c r="AO524" s="364">
        <v>1.2739364766800001</v>
      </c>
      <c r="AP524" s="364">
        <v>1.2043536205400001</v>
      </c>
      <c r="AS524" s="7">
        <v>449110</v>
      </c>
      <c r="AT524" s="7" t="s">
        <v>1223</v>
      </c>
      <c r="AU524" s="8">
        <v>0.16111390096509681</v>
      </c>
      <c r="AV524" s="8">
        <v>4.338550700816933E-2</v>
      </c>
      <c r="AW524" s="8">
        <v>0.23102974332412424</v>
      </c>
      <c r="AX524" s="8">
        <v>0.17653577975908877</v>
      </c>
      <c r="AY524" s="8">
        <v>4.6720749589097589E-2</v>
      </c>
      <c r="AZ524" s="8">
        <v>0.15561547999281136</v>
      </c>
      <c r="BA524" s="8">
        <v>0.19929671961924197</v>
      </c>
      <c r="BB524" s="8">
        <v>5.0575779157259686E-2</v>
      </c>
      <c r="BC524" s="8">
        <v>0.21573225220333872</v>
      </c>
      <c r="BD524" s="8">
        <v>0.1417725283594532</v>
      </c>
      <c r="BE524" s="8">
        <v>3.9162481968816137E-2</v>
      </c>
      <c r="BF524" s="8">
        <v>0.2301297379646936</v>
      </c>
      <c r="BG524" s="8">
        <v>0.59910024715575783</v>
      </c>
      <c r="BH524" s="8">
        <v>8.4003141234217736E-6</v>
      </c>
      <c r="BI524" s="8">
        <v>0.31025877854327399</v>
      </c>
      <c r="BJ524" s="8">
        <v>1.4355307642011292</v>
      </c>
      <c r="BK524" s="8">
        <v>1.3788687835343552</v>
      </c>
      <c r="BL524" s="8">
        <v>1.4656015251730643</v>
      </c>
    </row>
    <row r="525" spans="1:64" x14ac:dyDescent="0.25">
      <c r="A525" s="7">
        <v>449121</v>
      </c>
      <c r="B525" s="7" t="s">
        <v>1224</v>
      </c>
      <c r="C525" s="8">
        <f t="shared" si="144"/>
        <v>0.11344215495899999</v>
      </c>
      <c r="D525" s="8">
        <f t="shared" si="145"/>
        <v>1.9817896645099999E-2</v>
      </c>
      <c r="E525" s="8">
        <f t="shared" si="146"/>
        <v>8.8595632202399993E-2</v>
      </c>
      <c r="F525" s="8">
        <f t="shared" si="147"/>
        <v>0.16776428495699999</v>
      </c>
      <c r="G525" s="8">
        <f t="shared" si="148"/>
        <v>3.0553307531699998E-2</v>
      </c>
      <c r="H525" s="8">
        <f t="shared" si="149"/>
        <v>6.4382798037899994E-2</v>
      </c>
      <c r="I525" s="8">
        <f t="shared" si="150"/>
        <v>0.13055747746400001</v>
      </c>
      <c r="J525" s="8">
        <f t="shared" si="151"/>
        <v>2.1933473797699998E-2</v>
      </c>
      <c r="K525" s="8">
        <f t="shared" si="152"/>
        <v>5.3644115893999998E-2</v>
      </c>
      <c r="L525" s="8">
        <f t="shared" si="153"/>
        <v>9.3371404856100002E-2</v>
      </c>
      <c r="M525" s="8">
        <f t="shared" si="154"/>
        <v>1.7270836930400001E-2</v>
      </c>
      <c r="N525" s="8">
        <f t="shared" si="155"/>
        <v>0.101776299252</v>
      </c>
      <c r="O525" s="8">
        <f t="shared" si="156"/>
        <v>0.59907193785199997</v>
      </c>
      <c r="P525" s="8">
        <f t="shared" si="157"/>
        <v>5.4101823631500002E-6</v>
      </c>
      <c r="Q525" s="8">
        <f t="shared" si="158"/>
        <v>0.30968558335899998</v>
      </c>
      <c r="R525" s="8">
        <f t="shared" si="159"/>
        <v>1.2218556838100001</v>
      </c>
      <c r="S525" s="8">
        <f t="shared" si="160"/>
        <v>1.26270039053</v>
      </c>
      <c r="T525" s="8">
        <f t="shared" si="161"/>
        <v>1.20613506716</v>
      </c>
      <c r="W525" s="7">
        <v>449121</v>
      </c>
      <c r="X525" s="7" t="s">
        <v>1224</v>
      </c>
      <c r="Y525" s="364">
        <v>0.11344215495899999</v>
      </c>
      <c r="Z525" s="364">
        <v>1.9817896645099999E-2</v>
      </c>
      <c r="AA525" s="364">
        <v>8.8595632202399993E-2</v>
      </c>
      <c r="AB525" s="364">
        <v>0.16776428495699999</v>
      </c>
      <c r="AC525" s="364">
        <v>3.0553307531699998E-2</v>
      </c>
      <c r="AD525" s="364">
        <v>6.4382798037899994E-2</v>
      </c>
      <c r="AE525" s="364">
        <v>0.13055747746400001</v>
      </c>
      <c r="AF525" s="364">
        <v>2.1933473797699998E-2</v>
      </c>
      <c r="AG525" s="364">
        <v>5.3644115893999998E-2</v>
      </c>
      <c r="AH525" s="364">
        <v>9.3371404856100002E-2</v>
      </c>
      <c r="AI525" s="364">
        <v>1.7270836930400001E-2</v>
      </c>
      <c r="AJ525" s="364">
        <v>0.101776299252</v>
      </c>
      <c r="AK525" s="364">
        <v>0.59907193785199997</v>
      </c>
      <c r="AL525" s="364">
        <v>5.4101823631500002E-6</v>
      </c>
      <c r="AM525" s="364">
        <v>0.30968558335899998</v>
      </c>
      <c r="AN525" s="364">
        <v>1.2218556838100001</v>
      </c>
      <c r="AO525" s="364">
        <v>1.26270039053</v>
      </c>
      <c r="AP525" s="364">
        <v>1.20613506716</v>
      </c>
      <c r="AS525" s="7">
        <v>449121</v>
      </c>
      <c r="AT525" s="7" t="s">
        <v>1224</v>
      </c>
      <c r="AU525" s="8">
        <v>0.15941224942691931</v>
      </c>
      <c r="AV525" s="8">
        <v>4.300950625219517E-2</v>
      </c>
      <c r="AW525" s="8">
        <v>0.22876325168648712</v>
      </c>
      <c r="AX525" s="8">
        <v>0.21199873864681623</v>
      </c>
      <c r="AY525" s="8">
        <v>5.5478733402737089E-2</v>
      </c>
      <c r="AZ525" s="8">
        <v>0.18668774376718872</v>
      </c>
      <c r="BA525" s="8">
        <v>0.19772555437214515</v>
      </c>
      <c r="BB525" s="8">
        <v>5.0240062621575828E-2</v>
      </c>
      <c r="BC525" s="8">
        <v>0.2148853730138468</v>
      </c>
      <c r="BD525" s="8">
        <v>0.14048648160841773</v>
      </c>
      <c r="BE525" s="8">
        <v>3.88490738224129E-2</v>
      </c>
      <c r="BF525" s="8">
        <v>0.22773453270264524</v>
      </c>
      <c r="BG525" s="8">
        <v>0.58941084508735453</v>
      </c>
      <c r="BH525" s="8">
        <v>5.9931091335543562E-6</v>
      </c>
      <c r="BI525" s="8">
        <v>0.30469135217454829</v>
      </c>
      <c r="BJ525" s="8">
        <v>1.4311850073656454</v>
      </c>
      <c r="BK525" s="8">
        <v>1.4380345706559678</v>
      </c>
      <c r="BL525" s="8">
        <v>1.4467219577495165</v>
      </c>
    </row>
    <row r="526" spans="1:64" x14ac:dyDescent="0.25">
      <c r="A526" s="7">
        <v>449122</v>
      </c>
      <c r="B526" s="7" t="s">
        <v>1225</v>
      </c>
      <c r="C526" s="8">
        <f t="shared" si="144"/>
        <v>0.114210721572</v>
      </c>
      <c r="D526" s="8">
        <f t="shared" si="145"/>
        <v>1.9920112136899999E-2</v>
      </c>
      <c r="E526" s="8">
        <f t="shared" si="146"/>
        <v>8.7611164083299997E-2</v>
      </c>
      <c r="F526" s="8">
        <f t="shared" si="147"/>
        <v>0.12881815494500001</v>
      </c>
      <c r="G526" s="8">
        <f t="shared" si="148"/>
        <v>2.3564793551199999E-2</v>
      </c>
      <c r="H526" s="8">
        <f t="shared" si="149"/>
        <v>4.8130661447399997E-2</v>
      </c>
      <c r="I526" s="8">
        <f t="shared" si="150"/>
        <v>0.12953899087199999</v>
      </c>
      <c r="J526" s="8">
        <f t="shared" si="151"/>
        <v>2.1838226262999999E-2</v>
      </c>
      <c r="K526" s="8">
        <f t="shared" si="152"/>
        <v>5.1736375838899999E-2</v>
      </c>
      <c r="L526" s="8">
        <f t="shared" si="153"/>
        <v>9.4464523400100003E-2</v>
      </c>
      <c r="M526" s="8">
        <f t="shared" si="154"/>
        <v>1.7364559720099999E-2</v>
      </c>
      <c r="N526" s="8">
        <f t="shared" si="155"/>
        <v>0.101186972886</v>
      </c>
      <c r="O526" s="8">
        <f t="shared" si="156"/>
        <v>0.59863394260500002</v>
      </c>
      <c r="P526" s="8">
        <f t="shared" si="157"/>
        <v>7.0344329609700002E-6</v>
      </c>
      <c r="Q526" s="8">
        <f t="shared" si="158"/>
        <v>0.31228838749499999</v>
      </c>
      <c r="R526" s="8">
        <f t="shared" si="159"/>
        <v>1.2217419977899999</v>
      </c>
      <c r="S526" s="8">
        <f t="shared" si="160"/>
        <v>1.20051360994</v>
      </c>
      <c r="T526" s="8">
        <f t="shared" si="161"/>
        <v>1.2031135929700001</v>
      </c>
      <c r="W526" s="7">
        <v>449122</v>
      </c>
      <c r="X526" s="7" t="s">
        <v>1225</v>
      </c>
      <c r="Y526" s="364">
        <v>0.114210721572</v>
      </c>
      <c r="Z526" s="364">
        <v>1.9920112136899999E-2</v>
      </c>
      <c r="AA526" s="364">
        <v>8.7611164083299997E-2</v>
      </c>
      <c r="AB526" s="364">
        <v>0.12881815494500001</v>
      </c>
      <c r="AC526" s="364">
        <v>2.3564793551199999E-2</v>
      </c>
      <c r="AD526" s="364">
        <v>4.8130661447399997E-2</v>
      </c>
      <c r="AE526" s="364">
        <v>0.12953899087199999</v>
      </c>
      <c r="AF526" s="364">
        <v>2.1838226262999999E-2</v>
      </c>
      <c r="AG526" s="364">
        <v>5.1736375838899999E-2</v>
      </c>
      <c r="AH526" s="364">
        <v>9.4464523400100003E-2</v>
      </c>
      <c r="AI526" s="364">
        <v>1.7364559720099999E-2</v>
      </c>
      <c r="AJ526" s="364">
        <v>0.101186972886</v>
      </c>
      <c r="AK526" s="364">
        <v>0.59863394260500002</v>
      </c>
      <c r="AL526" s="364">
        <v>7.0344329609700002E-6</v>
      </c>
      <c r="AM526" s="364">
        <v>0.31228838749499999</v>
      </c>
      <c r="AN526" s="364">
        <v>1.2217419977899999</v>
      </c>
      <c r="AO526" s="364">
        <v>1.20051360994</v>
      </c>
      <c r="AP526" s="364">
        <v>1.2031135929700001</v>
      </c>
      <c r="AS526" s="7">
        <v>449122</v>
      </c>
      <c r="AT526" s="7" t="s">
        <v>1225</v>
      </c>
      <c r="AU526" s="8">
        <v>0.15362917479612903</v>
      </c>
      <c r="AV526" s="8">
        <v>4.1660335144970972E-2</v>
      </c>
      <c r="AW526" s="8">
        <v>0.21752165212825</v>
      </c>
      <c r="AX526" s="8">
        <v>0.16701923676824351</v>
      </c>
      <c r="AY526" s="8">
        <v>4.4053433102753246E-2</v>
      </c>
      <c r="AZ526" s="8">
        <v>0.14482976320525004</v>
      </c>
      <c r="BA526" s="8">
        <v>0.18898173203883867</v>
      </c>
      <c r="BB526" s="8">
        <v>4.8262822479111317E-2</v>
      </c>
      <c r="BC526" s="8">
        <v>0.20202010698877579</v>
      </c>
      <c r="BD526" s="8">
        <v>0.13634153857292741</v>
      </c>
      <c r="BE526" s="8">
        <v>3.769841097036937E-2</v>
      </c>
      <c r="BF526" s="8">
        <v>0.21754817038238711</v>
      </c>
      <c r="BG526" s="8">
        <v>0.5600107555366941</v>
      </c>
      <c r="BH526" s="8">
        <v>7.2172069000283885E-6</v>
      </c>
      <c r="BI526" s="8">
        <v>0.29214131148749994</v>
      </c>
      <c r="BJ526" s="8">
        <v>1.4128127749720967</v>
      </c>
      <c r="BK526" s="8">
        <v>1.2913863040440325</v>
      </c>
      <c r="BL526" s="8">
        <v>1.3747485324741935</v>
      </c>
    </row>
    <row r="527" spans="1:64" x14ac:dyDescent="0.25">
      <c r="A527" s="7">
        <v>449129</v>
      </c>
      <c r="B527" s="7" t="s">
        <v>1226</v>
      </c>
      <c r="C527" s="8">
        <f t="shared" si="144"/>
        <v>0.11339866428500001</v>
      </c>
      <c r="D527" s="8">
        <f t="shared" si="145"/>
        <v>1.98154808562E-2</v>
      </c>
      <c r="E527" s="8">
        <f t="shared" si="146"/>
        <v>8.7428981787499999E-2</v>
      </c>
      <c r="F527" s="8">
        <f t="shared" si="147"/>
        <v>0.11101618711</v>
      </c>
      <c r="G527" s="8">
        <f t="shared" si="148"/>
        <v>2.0211141560999998E-2</v>
      </c>
      <c r="H527" s="8">
        <f t="shared" si="149"/>
        <v>4.1412702344199998E-2</v>
      </c>
      <c r="I527" s="8">
        <f t="shared" si="150"/>
        <v>0.12995875106999999</v>
      </c>
      <c r="J527" s="8">
        <f t="shared" si="151"/>
        <v>2.1836368538899999E-2</v>
      </c>
      <c r="K527" s="8">
        <f t="shared" si="152"/>
        <v>5.2114656880100002E-2</v>
      </c>
      <c r="L527" s="8">
        <f t="shared" si="153"/>
        <v>9.3325270604300001E-2</v>
      </c>
      <c r="M527" s="8">
        <f t="shared" si="154"/>
        <v>1.7268909095799999E-2</v>
      </c>
      <c r="N527" s="8">
        <f t="shared" si="155"/>
        <v>0.100711974468</v>
      </c>
      <c r="O527" s="8">
        <f t="shared" si="156"/>
        <v>0.59906803663899999</v>
      </c>
      <c r="P527" s="8">
        <f t="shared" si="157"/>
        <v>8.1778389856199995E-6</v>
      </c>
      <c r="Q527" s="8">
        <f t="shared" si="158"/>
        <v>0.31102933090700002</v>
      </c>
      <c r="R527" s="8">
        <f t="shared" si="159"/>
        <v>1.22064312693</v>
      </c>
      <c r="S527" s="8">
        <f t="shared" si="160"/>
        <v>1.17264003102</v>
      </c>
      <c r="T527" s="8">
        <f t="shared" si="161"/>
        <v>1.20390977649</v>
      </c>
      <c r="W527" s="7">
        <v>449129</v>
      </c>
      <c r="X527" s="7" t="s">
        <v>1226</v>
      </c>
      <c r="Y527" s="364">
        <v>0.11339866428500001</v>
      </c>
      <c r="Z527" s="364">
        <v>1.98154808562E-2</v>
      </c>
      <c r="AA527" s="364">
        <v>8.7428981787499999E-2</v>
      </c>
      <c r="AB527" s="364">
        <v>0.11101618711</v>
      </c>
      <c r="AC527" s="364">
        <v>2.0211141560999998E-2</v>
      </c>
      <c r="AD527" s="364">
        <v>4.1412702344199998E-2</v>
      </c>
      <c r="AE527" s="364">
        <v>0.12995875106999999</v>
      </c>
      <c r="AF527" s="364">
        <v>2.1836368538899999E-2</v>
      </c>
      <c r="AG527" s="364">
        <v>5.2114656880100002E-2</v>
      </c>
      <c r="AH527" s="364">
        <v>9.3325270604300001E-2</v>
      </c>
      <c r="AI527" s="364">
        <v>1.7268909095799999E-2</v>
      </c>
      <c r="AJ527" s="364">
        <v>0.100711974468</v>
      </c>
      <c r="AK527" s="364">
        <v>0.59906803663899999</v>
      </c>
      <c r="AL527" s="364">
        <v>8.1778389856199995E-6</v>
      </c>
      <c r="AM527" s="364">
        <v>0.31102933090700002</v>
      </c>
      <c r="AN527" s="364">
        <v>1.22064312693</v>
      </c>
      <c r="AO527" s="364">
        <v>1.17264003102</v>
      </c>
      <c r="AP527" s="364">
        <v>1.20390977649</v>
      </c>
      <c r="AS527" s="7">
        <v>449129</v>
      </c>
      <c r="AT527" s="7" t="s">
        <v>1226</v>
      </c>
      <c r="AU527" s="8">
        <v>0.1612867245292903</v>
      </c>
      <c r="AV527" s="8">
        <v>4.3402187712530654E-2</v>
      </c>
      <c r="AW527" s="8">
        <v>0.23054999696357908</v>
      </c>
      <c r="AX527" s="8">
        <v>0.10976677116226931</v>
      </c>
      <c r="AY527" s="8">
        <v>2.8621617438404676E-2</v>
      </c>
      <c r="AZ527" s="8">
        <v>9.2886880045319337E-2</v>
      </c>
      <c r="BA527" s="8">
        <v>0.1989819184999839</v>
      </c>
      <c r="BB527" s="8">
        <v>5.0465052098293571E-2</v>
      </c>
      <c r="BC527" s="8">
        <v>0.21472866959957745</v>
      </c>
      <c r="BD527" s="8">
        <v>0.14196985867844192</v>
      </c>
      <c r="BE527" s="8">
        <v>3.9178687054808065E-2</v>
      </c>
      <c r="BF527" s="8">
        <v>0.22969722328193548</v>
      </c>
      <c r="BG527" s="8">
        <v>0.59906958325324167</v>
      </c>
      <c r="BH527" s="8">
        <v>1.2357486776790804E-5</v>
      </c>
      <c r="BI527" s="8">
        <v>0.31102791166956506</v>
      </c>
      <c r="BJ527" s="8">
        <v>1.4352421350127418</v>
      </c>
      <c r="BK527" s="8">
        <v>1.2312752686461288</v>
      </c>
      <c r="BL527" s="8">
        <v>1.4641756401979029</v>
      </c>
    </row>
    <row r="528" spans="1:64" x14ac:dyDescent="0.25">
      <c r="A528" s="7">
        <v>449210</v>
      </c>
      <c r="B528" s="7" t="s">
        <v>1227</v>
      </c>
      <c r="C528" s="8">
        <f t="shared" si="144"/>
        <v>0.11322665498700001</v>
      </c>
      <c r="D528" s="8">
        <f t="shared" si="145"/>
        <v>1.9791661986700002E-2</v>
      </c>
      <c r="E528" s="8">
        <f t="shared" si="146"/>
        <v>8.8911983401600003E-2</v>
      </c>
      <c r="F528" s="8">
        <f t="shared" si="147"/>
        <v>0.155703360061</v>
      </c>
      <c r="G528" s="8">
        <f t="shared" si="148"/>
        <v>2.8317097375699998E-2</v>
      </c>
      <c r="H528" s="8">
        <f t="shared" si="149"/>
        <v>5.9944844769300003E-2</v>
      </c>
      <c r="I528" s="8">
        <f t="shared" si="150"/>
        <v>0.129675594354</v>
      </c>
      <c r="J528" s="8">
        <f t="shared" si="151"/>
        <v>2.1783353446599998E-2</v>
      </c>
      <c r="K528" s="8">
        <f t="shared" si="152"/>
        <v>5.32972589915E-2</v>
      </c>
      <c r="L528" s="8">
        <f t="shared" si="153"/>
        <v>9.3111703201399998E-2</v>
      </c>
      <c r="M528" s="8">
        <f t="shared" si="154"/>
        <v>1.7247519662499999E-2</v>
      </c>
      <c r="N528" s="8">
        <f t="shared" si="155"/>
        <v>0.102274069733</v>
      </c>
      <c r="O528" s="8">
        <f t="shared" si="156"/>
        <v>0.59925158631700004</v>
      </c>
      <c r="P528" s="8">
        <f t="shared" si="157"/>
        <v>5.8341279261399998E-6</v>
      </c>
      <c r="Q528" s="8">
        <f t="shared" si="158"/>
        <v>0.31158159087300002</v>
      </c>
      <c r="R528" s="8">
        <f t="shared" si="159"/>
        <v>1.2219303003699999</v>
      </c>
      <c r="S528" s="8">
        <f t="shared" si="160"/>
        <v>1.2439653022099999</v>
      </c>
      <c r="T528" s="8">
        <f t="shared" si="161"/>
        <v>1.20475620679</v>
      </c>
      <c r="W528" s="7">
        <v>449210</v>
      </c>
      <c r="X528" s="7" t="s">
        <v>1227</v>
      </c>
      <c r="Y528" s="364">
        <v>0.11322665498700001</v>
      </c>
      <c r="Z528" s="364">
        <v>1.9791661986700002E-2</v>
      </c>
      <c r="AA528" s="364">
        <v>8.8911983401600003E-2</v>
      </c>
      <c r="AB528" s="364">
        <v>0.155703360061</v>
      </c>
      <c r="AC528" s="364">
        <v>2.8317097375699998E-2</v>
      </c>
      <c r="AD528" s="364">
        <v>5.9944844769300003E-2</v>
      </c>
      <c r="AE528" s="364">
        <v>0.129675594354</v>
      </c>
      <c r="AF528" s="364">
        <v>2.1783353446599998E-2</v>
      </c>
      <c r="AG528" s="364">
        <v>5.32972589915E-2</v>
      </c>
      <c r="AH528" s="364">
        <v>9.3111703201399998E-2</v>
      </c>
      <c r="AI528" s="364">
        <v>1.7247519662499999E-2</v>
      </c>
      <c r="AJ528" s="364">
        <v>0.102274069733</v>
      </c>
      <c r="AK528" s="364">
        <v>0.59925158631700004</v>
      </c>
      <c r="AL528" s="364">
        <v>5.8341279261399998E-6</v>
      </c>
      <c r="AM528" s="364">
        <v>0.31158159087300002</v>
      </c>
      <c r="AN528" s="364">
        <v>1.2219303003699999</v>
      </c>
      <c r="AO528" s="364">
        <v>1.2439653022099999</v>
      </c>
      <c r="AP528" s="364">
        <v>1.20475620679</v>
      </c>
      <c r="AS528" s="7">
        <v>449210</v>
      </c>
      <c r="AT528" s="7" t="s">
        <v>1227</v>
      </c>
      <c r="AU528" s="8">
        <v>0.16102973229645171</v>
      </c>
      <c r="AV528" s="8">
        <v>4.3372143968722569E-2</v>
      </c>
      <c r="AW528" s="8">
        <v>0.23294242625241285</v>
      </c>
      <c r="AX528" s="8">
        <v>0.18861737551204352</v>
      </c>
      <c r="AY528" s="8">
        <v>4.8935271751781924E-2</v>
      </c>
      <c r="AZ528" s="8">
        <v>0.16605999919325001</v>
      </c>
      <c r="BA528" s="8">
        <v>0.19840988043533872</v>
      </c>
      <c r="BB528" s="8">
        <v>5.0346965851375804E-2</v>
      </c>
      <c r="BC528" s="8">
        <v>0.216731951692342</v>
      </c>
      <c r="BD528" s="8">
        <v>0.1416480287827645</v>
      </c>
      <c r="BE528" s="8">
        <v>3.9141715800929032E-2</v>
      </c>
      <c r="BF528" s="8">
        <v>0.23227713866090322</v>
      </c>
      <c r="BG528" s="8">
        <v>0.5992539289145643</v>
      </c>
      <c r="BH528" s="8">
        <v>7.0098280477261275E-6</v>
      </c>
      <c r="BI528" s="8">
        <v>0.31158248163720997</v>
      </c>
      <c r="BJ528" s="8">
        <v>1.4373426896143549</v>
      </c>
      <c r="BK528" s="8">
        <v>1.4036174851669354</v>
      </c>
      <c r="BL528" s="8">
        <v>1.4654871850758062</v>
      </c>
    </row>
    <row r="529" spans="1:64" x14ac:dyDescent="0.25">
      <c r="A529" s="7">
        <v>455110</v>
      </c>
      <c r="B529" s="7" t="s">
        <v>591</v>
      </c>
      <c r="C529" s="8">
        <f t="shared" si="144"/>
        <v>0.13156771830399999</v>
      </c>
      <c r="D529" s="8">
        <f t="shared" si="145"/>
        <v>2.1603924267600001E-2</v>
      </c>
      <c r="E529" s="8">
        <f t="shared" si="146"/>
        <v>8.3213405374100005E-2</v>
      </c>
      <c r="F529" s="8">
        <f t="shared" si="147"/>
        <v>8.5779411493100005E-2</v>
      </c>
      <c r="G529" s="8">
        <f t="shared" si="148"/>
        <v>1.7709420430300001E-2</v>
      </c>
      <c r="H529" s="8">
        <f t="shared" si="149"/>
        <v>3.6927686679400003E-2</v>
      </c>
      <c r="I529" s="8">
        <f t="shared" si="150"/>
        <v>0.13051239891700001</v>
      </c>
      <c r="J529" s="8">
        <f t="shared" si="151"/>
        <v>2.2368940480600001E-2</v>
      </c>
      <c r="K529" s="8">
        <f t="shared" si="152"/>
        <v>5.8045788584200002E-2</v>
      </c>
      <c r="L529" s="8">
        <f t="shared" si="153"/>
        <v>0.108111307111</v>
      </c>
      <c r="M529" s="8">
        <f t="shared" si="154"/>
        <v>1.81650747949E-2</v>
      </c>
      <c r="N529" s="8">
        <f t="shared" si="155"/>
        <v>8.5989806640399999E-2</v>
      </c>
      <c r="O529" s="8">
        <f t="shared" si="156"/>
        <v>0.62403731089299996</v>
      </c>
      <c r="P529" s="8">
        <f t="shared" si="157"/>
        <v>9.8185039681699996E-6</v>
      </c>
      <c r="Q529" s="8">
        <f t="shared" si="158"/>
        <v>0.31959054552799998</v>
      </c>
      <c r="R529" s="8">
        <f t="shared" si="159"/>
        <v>1.23638504795</v>
      </c>
      <c r="S529" s="8">
        <f t="shared" si="160"/>
        <v>1.1404165185999999</v>
      </c>
      <c r="T529" s="8">
        <f t="shared" si="161"/>
        <v>1.21092712798</v>
      </c>
      <c r="W529" s="7">
        <v>455110</v>
      </c>
      <c r="X529" s="7" t="s">
        <v>591</v>
      </c>
      <c r="Y529" s="364">
        <v>0.13156771830399999</v>
      </c>
      <c r="Z529" s="364">
        <v>2.1603924267600001E-2</v>
      </c>
      <c r="AA529" s="364">
        <v>8.3213405374100005E-2</v>
      </c>
      <c r="AB529" s="364">
        <v>8.5779411493100005E-2</v>
      </c>
      <c r="AC529" s="364">
        <v>1.7709420430300001E-2</v>
      </c>
      <c r="AD529" s="364">
        <v>3.6927686679400003E-2</v>
      </c>
      <c r="AE529" s="364">
        <v>0.13051239891700001</v>
      </c>
      <c r="AF529" s="364">
        <v>2.2368940480600001E-2</v>
      </c>
      <c r="AG529" s="364">
        <v>5.8045788584200002E-2</v>
      </c>
      <c r="AH529" s="364">
        <v>0.108111307111</v>
      </c>
      <c r="AI529" s="364">
        <v>1.81650747949E-2</v>
      </c>
      <c r="AJ529" s="364">
        <v>8.5989806640399999E-2</v>
      </c>
      <c r="AK529" s="364">
        <v>0.62403731089299996</v>
      </c>
      <c r="AL529" s="364">
        <v>9.8185039681699996E-6</v>
      </c>
      <c r="AM529" s="364">
        <v>0.31959054552799998</v>
      </c>
      <c r="AN529" s="364">
        <v>1.23638504795</v>
      </c>
      <c r="AO529" s="364">
        <v>1.1404165185999999</v>
      </c>
      <c r="AP529" s="364">
        <v>1.21092712798</v>
      </c>
      <c r="AS529" s="7">
        <v>455110</v>
      </c>
      <c r="AT529" s="7" t="s">
        <v>591</v>
      </c>
      <c r="AU529" s="8">
        <v>0.15792951329362903</v>
      </c>
      <c r="AV529" s="8">
        <v>4.1059763478370974E-2</v>
      </c>
      <c r="AW529" s="8">
        <v>0.23889058377317249</v>
      </c>
      <c r="AX529" s="8">
        <v>9.1637587562003214E-2</v>
      </c>
      <c r="AY529" s="8">
        <v>2.676670166995871E-2</v>
      </c>
      <c r="AZ529" s="8">
        <v>0.10516302254825645</v>
      </c>
      <c r="BA529" s="8">
        <v>0.17102937187041936</v>
      </c>
      <c r="BB529" s="8">
        <v>4.5864544951414517E-2</v>
      </c>
      <c r="BC529" s="8">
        <v>0.23688039782566944</v>
      </c>
      <c r="BD529" s="8">
        <v>0.13371176221920647</v>
      </c>
      <c r="BE529" s="8">
        <v>3.5783709739369368E-2</v>
      </c>
      <c r="BF529" s="8">
        <v>0.21362056447510808</v>
      </c>
      <c r="BG529" s="8">
        <v>0.59384015177432325</v>
      </c>
      <c r="BH529" s="8">
        <v>1.0132895220647906E-5</v>
      </c>
      <c r="BI529" s="8">
        <v>0.30412694434787102</v>
      </c>
      <c r="BJ529" s="8">
        <v>1.4378814734482268</v>
      </c>
      <c r="BK529" s="8">
        <v>1.1751802150067743</v>
      </c>
      <c r="BL529" s="8">
        <v>1.4053888307769358</v>
      </c>
    </row>
    <row r="530" spans="1:64" x14ac:dyDescent="0.25">
      <c r="A530" s="7">
        <v>455211</v>
      </c>
      <c r="B530" s="7" t="s">
        <v>592</v>
      </c>
      <c r="C530" s="8">
        <f t="shared" si="144"/>
        <v>0.13135730068000001</v>
      </c>
      <c r="D530" s="8">
        <f t="shared" si="145"/>
        <v>2.15501677834E-2</v>
      </c>
      <c r="E530" s="8">
        <f t="shared" si="146"/>
        <v>8.2680284461300005E-2</v>
      </c>
      <c r="F530" s="8">
        <f t="shared" si="147"/>
        <v>4.5231318441300003E-2</v>
      </c>
      <c r="G530" s="8">
        <f t="shared" si="148"/>
        <v>9.3145039015499996E-3</v>
      </c>
      <c r="H530" s="8">
        <f t="shared" si="149"/>
        <v>1.9239221959600001E-2</v>
      </c>
      <c r="I530" s="8">
        <f t="shared" si="150"/>
        <v>0.133309626145</v>
      </c>
      <c r="J530" s="8">
        <f t="shared" si="151"/>
        <v>2.2774602562999999E-2</v>
      </c>
      <c r="K530" s="8">
        <f t="shared" si="152"/>
        <v>5.9265079120699997E-2</v>
      </c>
      <c r="L530" s="8">
        <f t="shared" si="153"/>
        <v>0.10805778239699999</v>
      </c>
      <c r="M530" s="8">
        <f t="shared" si="154"/>
        <v>1.8133520229299999E-2</v>
      </c>
      <c r="N530" s="8">
        <f t="shared" si="155"/>
        <v>8.5162309763599994E-2</v>
      </c>
      <c r="O530" s="8">
        <f t="shared" si="156"/>
        <v>0.62365625277299996</v>
      </c>
      <c r="P530" s="8">
        <f t="shared" si="157"/>
        <v>1.8614801564099998E-5</v>
      </c>
      <c r="Q530" s="8">
        <f t="shared" si="158"/>
        <v>0.31305276210499999</v>
      </c>
      <c r="R530" s="8">
        <f t="shared" si="159"/>
        <v>1.2355877529299999</v>
      </c>
      <c r="S530" s="8">
        <f t="shared" si="160"/>
        <v>1.0737850443000001</v>
      </c>
      <c r="T530" s="8">
        <f t="shared" si="161"/>
        <v>1.2153493078299999</v>
      </c>
      <c r="W530" s="7">
        <v>455211</v>
      </c>
      <c r="X530" s="7" t="s">
        <v>592</v>
      </c>
      <c r="Y530" s="364">
        <v>0.13135730068000001</v>
      </c>
      <c r="Z530" s="364">
        <v>2.15501677834E-2</v>
      </c>
      <c r="AA530" s="364">
        <v>8.2680284461300005E-2</v>
      </c>
      <c r="AB530" s="364">
        <v>4.5231318441300003E-2</v>
      </c>
      <c r="AC530" s="364">
        <v>9.3145039015499996E-3</v>
      </c>
      <c r="AD530" s="364">
        <v>1.9239221959600001E-2</v>
      </c>
      <c r="AE530" s="364">
        <v>0.133309626145</v>
      </c>
      <c r="AF530" s="364">
        <v>2.2774602562999999E-2</v>
      </c>
      <c r="AG530" s="364">
        <v>5.9265079120699997E-2</v>
      </c>
      <c r="AH530" s="364">
        <v>0.10805778239699999</v>
      </c>
      <c r="AI530" s="364">
        <v>1.8133520229299999E-2</v>
      </c>
      <c r="AJ530" s="364">
        <v>8.5162309763599994E-2</v>
      </c>
      <c r="AK530" s="364">
        <v>0.62365625277299996</v>
      </c>
      <c r="AL530" s="364">
        <v>1.8614801564099998E-5</v>
      </c>
      <c r="AM530" s="364">
        <v>0.31305276210499999</v>
      </c>
      <c r="AN530" s="364">
        <v>1.2355877529299999</v>
      </c>
      <c r="AO530" s="364">
        <v>1.0737850443000001</v>
      </c>
      <c r="AP530" s="364">
        <v>1.2153493078299999</v>
      </c>
      <c r="AS530" s="7">
        <v>455211</v>
      </c>
      <c r="AT530" s="7" t="s">
        <v>592</v>
      </c>
      <c r="AU530" s="8">
        <v>0.16265199550862902</v>
      </c>
      <c r="AV530" s="8">
        <v>4.1965148263706446E-2</v>
      </c>
      <c r="AW530" s="8">
        <v>0.24792213105879521</v>
      </c>
      <c r="AX530" s="8">
        <v>0.13098100867371451</v>
      </c>
      <c r="AY530" s="8">
        <v>3.8095004336507268E-2</v>
      </c>
      <c r="AZ530" s="8">
        <v>0.15228173339209033</v>
      </c>
      <c r="BA530" s="8">
        <v>0.18011156138295165</v>
      </c>
      <c r="BB530" s="8">
        <v>4.7826570392520973E-2</v>
      </c>
      <c r="BC530" s="8">
        <v>0.25217925565244353</v>
      </c>
      <c r="BD530" s="8">
        <v>0.1377786096067371</v>
      </c>
      <c r="BE530" s="8">
        <v>3.6573970154487101E-2</v>
      </c>
      <c r="BF530" s="8">
        <v>0.22101292681886128</v>
      </c>
      <c r="BG530" s="8">
        <v>0.61359939775538719</v>
      </c>
      <c r="BH530" s="8">
        <v>7.5088453631932246E-6</v>
      </c>
      <c r="BI530" s="8">
        <v>0.30800580971112901</v>
      </c>
      <c r="BJ530" s="8">
        <v>1.4525392748311292</v>
      </c>
      <c r="BK530" s="8">
        <v>1.3052287141438705</v>
      </c>
      <c r="BL530" s="8">
        <v>1.463985129363387</v>
      </c>
    </row>
    <row r="531" spans="1:64" x14ac:dyDescent="0.25">
      <c r="A531" s="7">
        <v>455219</v>
      </c>
      <c r="B531" s="7" t="s">
        <v>1228</v>
      </c>
      <c r="C531" s="8">
        <f t="shared" si="144"/>
        <v>0.131448357908</v>
      </c>
      <c r="D531" s="8">
        <f t="shared" si="145"/>
        <v>2.1544839465E-2</v>
      </c>
      <c r="E531" s="8">
        <f t="shared" si="146"/>
        <v>8.3206947882800003E-2</v>
      </c>
      <c r="F531" s="8">
        <f t="shared" si="147"/>
        <v>0.10781722004200001</v>
      </c>
      <c r="G531" s="8">
        <f t="shared" si="148"/>
        <v>2.21900896008E-2</v>
      </c>
      <c r="H531" s="8">
        <f t="shared" si="149"/>
        <v>4.6723426104899997E-2</v>
      </c>
      <c r="I531" s="8">
        <f t="shared" si="150"/>
        <v>0.13180235894100001</v>
      </c>
      <c r="J531" s="8">
        <f t="shared" si="151"/>
        <v>2.24980153829E-2</v>
      </c>
      <c r="K531" s="8">
        <f t="shared" si="152"/>
        <v>5.9117902771700002E-2</v>
      </c>
      <c r="L531" s="8">
        <f t="shared" si="153"/>
        <v>0.10827088553899999</v>
      </c>
      <c r="M531" s="8">
        <f t="shared" si="154"/>
        <v>1.8132215673599999E-2</v>
      </c>
      <c r="N531" s="8">
        <f t="shared" si="155"/>
        <v>8.5728227677100005E-2</v>
      </c>
      <c r="O531" s="8">
        <f t="shared" si="156"/>
        <v>0.62345456448699998</v>
      </c>
      <c r="P531" s="8">
        <f t="shared" si="157"/>
        <v>7.8080779275999999E-6</v>
      </c>
      <c r="Q531" s="8">
        <f t="shared" si="158"/>
        <v>0.31673133666600001</v>
      </c>
      <c r="R531" s="8">
        <f t="shared" si="159"/>
        <v>1.23620014526</v>
      </c>
      <c r="S531" s="8">
        <f t="shared" si="160"/>
        <v>1.1767307357500001</v>
      </c>
      <c r="T531" s="8">
        <f t="shared" si="161"/>
        <v>1.2134182770999999</v>
      </c>
      <c r="W531" s="7">
        <v>455219</v>
      </c>
      <c r="X531" s="7" t="s">
        <v>1228</v>
      </c>
      <c r="Y531" s="364">
        <v>0.131448357908</v>
      </c>
      <c r="Z531" s="364">
        <v>2.1544839465E-2</v>
      </c>
      <c r="AA531" s="364">
        <v>8.3206947882800003E-2</v>
      </c>
      <c r="AB531" s="364">
        <v>0.10781722004200001</v>
      </c>
      <c r="AC531" s="364">
        <v>2.21900896008E-2</v>
      </c>
      <c r="AD531" s="364">
        <v>4.6723426104899997E-2</v>
      </c>
      <c r="AE531" s="364">
        <v>0.13180235894100001</v>
      </c>
      <c r="AF531" s="364">
        <v>2.24980153829E-2</v>
      </c>
      <c r="AG531" s="364">
        <v>5.9117902771700002E-2</v>
      </c>
      <c r="AH531" s="364">
        <v>0.10827088553899999</v>
      </c>
      <c r="AI531" s="364">
        <v>1.8132215673599999E-2</v>
      </c>
      <c r="AJ531" s="364">
        <v>8.5728227677100005E-2</v>
      </c>
      <c r="AK531" s="364">
        <v>0.62345456448699998</v>
      </c>
      <c r="AL531" s="364">
        <v>7.8080779275999999E-6</v>
      </c>
      <c r="AM531" s="364">
        <v>0.31673133666600001</v>
      </c>
      <c r="AN531" s="364">
        <v>1.23620014526</v>
      </c>
      <c r="AO531" s="364">
        <v>1.1767307357500001</v>
      </c>
      <c r="AP531" s="364">
        <v>1.2134182770999999</v>
      </c>
      <c r="AS531" s="7">
        <v>455219</v>
      </c>
      <c r="AT531" s="7" t="s">
        <v>1228</v>
      </c>
      <c r="AU531" s="8">
        <v>0.16475431123972584</v>
      </c>
      <c r="AV531" s="8">
        <v>4.2326182878437091E-2</v>
      </c>
      <c r="AW531" s="8">
        <v>0.25003252473617416</v>
      </c>
      <c r="AX531" s="8">
        <v>0.11189175504802901</v>
      </c>
      <c r="AY531" s="8">
        <v>3.2152361438962891E-2</v>
      </c>
      <c r="AZ531" s="8">
        <v>0.12680772737657581</v>
      </c>
      <c r="BA531" s="8">
        <v>0.1799443152854194</v>
      </c>
      <c r="BB531" s="8">
        <v>4.7659525670106451E-2</v>
      </c>
      <c r="BC531" s="8">
        <v>0.25058029829594031</v>
      </c>
      <c r="BD531" s="8">
        <v>0.13959202412391289</v>
      </c>
      <c r="BE531" s="8">
        <v>3.687903216383711E-2</v>
      </c>
      <c r="BF531" s="8">
        <v>0.22318969113560003</v>
      </c>
      <c r="BG531" s="8">
        <v>0.62345676297956354</v>
      </c>
      <c r="BH531" s="8">
        <v>8.8525378822154821E-6</v>
      </c>
      <c r="BI531" s="8">
        <v>0.31672982037570974</v>
      </c>
      <c r="BJ531" s="8">
        <v>1.4571130188541934</v>
      </c>
      <c r="BK531" s="8">
        <v>1.2708534567666132</v>
      </c>
      <c r="BL531" s="8">
        <v>1.4781809134448389</v>
      </c>
    </row>
    <row r="532" spans="1:64" x14ac:dyDescent="0.25">
      <c r="A532" s="7">
        <v>456110</v>
      </c>
      <c r="B532" s="7" t="s">
        <v>1229</v>
      </c>
      <c r="C532" s="8">
        <f t="shared" si="144"/>
        <v>0.11928168035800001</v>
      </c>
      <c r="D532" s="8">
        <f t="shared" si="145"/>
        <v>2.1016844628399999E-2</v>
      </c>
      <c r="E532" s="8">
        <f t="shared" si="146"/>
        <v>0.104630953768</v>
      </c>
      <c r="F532" s="8">
        <f t="shared" si="147"/>
        <v>0.16288463382400001</v>
      </c>
      <c r="G532" s="8">
        <f t="shared" si="148"/>
        <v>3.1018637896600001E-2</v>
      </c>
      <c r="H532" s="8">
        <f t="shared" si="149"/>
        <v>5.6378651842300002E-2</v>
      </c>
      <c r="I532" s="8">
        <f t="shared" si="150"/>
        <v>0.14228012752499999</v>
      </c>
      <c r="J532" s="8">
        <f t="shared" si="151"/>
        <v>2.48863099134E-2</v>
      </c>
      <c r="K532" s="8">
        <f t="shared" si="152"/>
        <v>5.0886453362599997E-2</v>
      </c>
      <c r="L532" s="8">
        <f t="shared" si="153"/>
        <v>9.2576902646800005E-2</v>
      </c>
      <c r="M532" s="8">
        <f t="shared" si="154"/>
        <v>1.7638299380399999E-2</v>
      </c>
      <c r="N532" s="8">
        <f t="shared" si="155"/>
        <v>0.12425390274500001</v>
      </c>
      <c r="O532" s="8">
        <f t="shared" si="156"/>
        <v>0.62166064203299998</v>
      </c>
      <c r="P532" s="8">
        <f t="shared" si="157"/>
        <v>5.73796616991E-6</v>
      </c>
      <c r="Q532" s="8">
        <f t="shared" si="158"/>
        <v>0.29165503834299999</v>
      </c>
      <c r="R532" s="8">
        <f t="shared" si="159"/>
        <v>1.24492947875</v>
      </c>
      <c r="S532" s="8">
        <f t="shared" si="160"/>
        <v>1.25028192356</v>
      </c>
      <c r="T532" s="8">
        <f t="shared" si="161"/>
        <v>1.2180528907999999</v>
      </c>
      <c r="W532" s="7">
        <v>456110</v>
      </c>
      <c r="X532" s="7" t="s">
        <v>1229</v>
      </c>
      <c r="Y532" s="364">
        <v>0.11928168035800001</v>
      </c>
      <c r="Z532" s="364">
        <v>2.1016844628399999E-2</v>
      </c>
      <c r="AA532" s="364">
        <v>0.104630953768</v>
      </c>
      <c r="AB532" s="364">
        <v>0.16288463382400001</v>
      </c>
      <c r="AC532" s="364">
        <v>3.1018637896600001E-2</v>
      </c>
      <c r="AD532" s="364">
        <v>5.6378651842300002E-2</v>
      </c>
      <c r="AE532" s="364">
        <v>0.14228012752499999</v>
      </c>
      <c r="AF532" s="364">
        <v>2.48863099134E-2</v>
      </c>
      <c r="AG532" s="364">
        <v>5.0886453362599997E-2</v>
      </c>
      <c r="AH532" s="364">
        <v>9.2576902646800005E-2</v>
      </c>
      <c r="AI532" s="364">
        <v>1.7638299380399999E-2</v>
      </c>
      <c r="AJ532" s="364">
        <v>0.12425390274500001</v>
      </c>
      <c r="AK532" s="364">
        <v>0.62166064203299998</v>
      </c>
      <c r="AL532" s="364">
        <v>5.73796616991E-6</v>
      </c>
      <c r="AM532" s="364">
        <v>0.29165503834299999</v>
      </c>
      <c r="AN532" s="364">
        <v>1.24492947875</v>
      </c>
      <c r="AO532" s="364">
        <v>1.25028192356</v>
      </c>
      <c r="AP532" s="364">
        <v>1.2180528907999999</v>
      </c>
      <c r="AS532" s="7">
        <v>456110</v>
      </c>
      <c r="AT532" s="7" t="s">
        <v>1229</v>
      </c>
      <c r="AU532" s="8">
        <v>0.16514960285374197</v>
      </c>
      <c r="AV532" s="8">
        <v>4.5650225211500001E-2</v>
      </c>
      <c r="AW532" s="8">
        <v>0.24235177756467746</v>
      </c>
      <c r="AX532" s="8">
        <v>0.18179645394028707</v>
      </c>
      <c r="AY532" s="8">
        <v>4.885324966704209E-2</v>
      </c>
      <c r="AZ532" s="8">
        <v>0.14869950970212098</v>
      </c>
      <c r="BA532" s="8">
        <v>0.20998102362645163</v>
      </c>
      <c r="BB532" s="8">
        <v>5.6675573157966126E-2</v>
      </c>
      <c r="BC532" s="8">
        <v>0.21247786545929034</v>
      </c>
      <c r="BD532" s="8">
        <v>0.13644000908669188</v>
      </c>
      <c r="BE532" s="8">
        <v>3.9639663369903232E-2</v>
      </c>
      <c r="BF532" s="8">
        <v>0.24924936620090324</v>
      </c>
      <c r="BG532" s="8">
        <v>0.62166254645075769</v>
      </c>
      <c r="BH532" s="8">
        <v>6.7898082225017732E-6</v>
      </c>
      <c r="BI532" s="8">
        <v>0.29165721390704841</v>
      </c>
      <c r="BJ532" s="8">
        <v>1.4531516056303224</v>
      </c>
      <c r="BK532" s="8">
        <v>1.3793459875024194</v>
      </c>
      <c r="BL532" s="8">
        <v>1.4791344622432256</v>
      </c>
    </row>
    <row r="533" spans="1:64" x14ac:dyDescent="0.25">
      <c r="A533" s="7">
        <v>456120</v>
      </c>
      <c r="B533" s="7" t="s">
        <v>1230</v>
      </c>
      <c r="C533" s="8">
        <f t="shared" si="144"/>
        <v>0.119446165151</v>
      </c>
      <c r="D533" s="8">
        <f t="shared" si="145"/>
        <v>2.10353492776E-2</v>
      </c>
      <c r="E533" s="8">
        <f t="shared" si="146"/>
        <v>0.102007105197</v>
      </c>
      <c r="F533" s="8">
        <f t="shared" si="147"/>
        <v>1.5859171611900001E-2</v>
      </c>
      <c r="G533" s="8">
        <f t="shared" si="148"/>
        <v>3.0224561833800002E-3</v>
      </c>
      <c r="H533" s="8">
        <f t="shared" si="149"/>
        <v>5.1928429320500001E-3</v>
      </c>
      <c r="I533" s="8">
        <f t="shared" si="150"/>
        <v>0.140713564545</v>
      </c>
      <c r="J533" s="8">
        <f t="shared" si="151"/>
        <v>2.4609158692300001E-2</v>
      </c>
      <c r="K533" s="8">
        <f t="shared" si="152"/>
        <v>4.7885254856899997E-2</v>
      </c>
      <c r="L533" s="8">
        <f t="shared" si="153"/>
        <v>9.2810901413499999E-2</v>
      </c>
      <c r="M533" s="8">
        <f t="shared" si="154"/>
        <v>1.7661573091099999E-2</v>
      </c>
      <c r="N533" s="8">
        <f t="shared" si="155"/>
        <v>0.121708735951</v>
      </c>
      <c r="O533" s="8">
        <f t="shared" si="156"/>
        <v>0.62128895105299997</v>
      </c>
      <c r="P533" s="8">
        <f t="shared" si="157"/>
        <v>5.8903420863800002E-5</v>
      </c>
      <c r="Q533" s="8">
        <f t="shared" si="158"/>
        <v>0.29508794661400001</v>
      </c>
      <c r="R533" s="8">
        <f t="shared" si="159"/>
        <v>1.24248861963</v>
      </c>
      <c r="S533" s="8">
        <f t="shared" si="160"/>
        <v>1.02407447073</v>
      </c>
      <c r="T533" s="8">
        <f t="shared" si="161"/>
        <v>1.21320797809</v>
      </c>
      <c r="W533" s="7">
        <v>456120</v>
      </c>
      <c r="X533" s="7" t="s">
        <v>1230</v>
      </c>
      <c r="Y533" s="364">
        <v>0.119446165151</v>
      </c>
      <c r="Z533" s="364">
        <v>2.10353492776E-2</v>
      </c>
      <c r="AA533" s="364">
        <v>0.102007105197</v>
      </c>
      <c r="AB533" s="364">
        <v>1.5859171611900001E-2</v>
      </c>
      <c r="AC533" s="364">
        <v>3.0224561833800002E-3</v>
      </c>
      <c r="AD533" s="364">
        <v>5.1928429320500001E-3</v>
      </c>
      <c r="AE533" s="364">
        <v>0.140713564545</v>
      </c>
      <c r="AF533" s="364">
        <v>2.4609158692300001E-2</v>
      </c>
      <c r="AG533" s="364">
        <v>4.7885254856899997E-2</v>
      </c>
      <c r="AH533" s="364">
        <v>9.2810901413499999E-2</v>
      </c>
      <c r="AI533" s="364">
        <v>1.7661573091099999E-2</v>
      </c>
      <c r="AJ533" s="364">
        <v>0.121708735951</v>
      </c>
      <c r="AK533" s="364">
        <v>0.62128895105299997</v>
      </c>
      <c r="AL533" s="364">
        <v>5.8903420863800002E-5</v>
      </c>
      <c r="AM533" s="364">
        <v>0.29508794661400001</v>
      </c>
      <c r="AN533" s="364">
        <v>1.24248861963</v>
      </c>
      <c r="AO533" s="364">
        <v>1.02407447073</v>
      </c>
      <c r="AP533" s="364">
        <v>1.21320797809</v>
      </c>
      <c r="AS533" s="7">
        <v>456120</v>
      </c>
      <c r="AT533" s="7" t="s">
        <v>1230</v>
      </c>
      <c r="AU533" s="8">
        <v>0.16327902839622577</v>
      </c>
      <c r="AV533" s="8">
        <v>4.5304782965411308E-2</v>
      </c>
      <c r="AW533" s="8">
        <v>0.23823151010379029</v>
      </c>
      <c r="AX533" s="8">
        <v>0.10019124761946288</v>
      </c>
      <c r="AY533" s="8">
        <v>2.7948826529852259E-2</v>
      </c>
      <c r="AZ533" s="8">
        <v>8.2889296583389491E-2</v>
      </c>
      <c r="BA533" s="8">
        <v>0.20519677925119362</v>
      </c>
      <c r="BB533" s="8">
        <v>5.5627690897866136E-2</v>
      </c>
      <c r="BC533" s="8">
        <v>0.20684994017553071</v>
      </c>
      <c r="BD533" s="8">
        <v>0.13509171027288228</v>
      </c>
      <c r="BE533" s="8">
        <v>3.9377805378156452E-2</v>
      </c>
      <c r="BF533" s="8">
        <v>0.24512855970966121</v>
      </c>
      <c r="BG533" s="8">
        <v>0.61126869614635515</v>
      </c>
      <c r="BH533" s="8">
        <v>1.5496762235957253E-5</v>
      </c>
      <c r="BI533" s="8">
        <v>0.29032904683245175</v>
      </c>
      <c r="BJ533" s="8">
        <v>1.4468137085625798</v>
      </c>
      <c r="BK533" s="8">
        <v>1.1948971126693548</v>
      </c>
      <c r="BL533" s="8">
        <v>1.4515469909701613</v>
      </c>
    </row>
    <row r="534" spans="1:64" x14ac:dyDescent="0.25">
      <c r="A534" s="7">
        <v>456130</v>
      </c>
      <c r="B534" s="7" t="s">
        <v>1231</v>
      </c>
      <c r="C534" s="8">
        <f t="shared" si="144"/>
        <v>0.11957562654499999</v>
      </c>
      <c r="D534" s="8">
        <f t="shared" si="145"/>
        <v>2.1058224355400001E-2</v>
      </c>
      <c r="E534" s="8">
        <f t="shared" si="146"/>
        <v>0.108261208411</v>
      </c>
      <c r="F534" s="8">
        <f t="shared" si="147"/>
        <v>0.194386241918</v>
      </c>
      <c r="G534" s="8">
        <f t="shared" si="148"/>
        <v>3.7091148401699997E-2</v>
      </c>
      <c r="H534" s="8">
        <f t="shared" si="149"/>
        <v>7.5177349008499997E-2</v>
      </c>
      <c r="I534" s="8">
        <f t="shared" si="150"/>
        <v>0.141135343946</v>
      </c>
      <c r="J534" s="8">
        <f t="shared" si="151"/>
        <v>2.4689046877599999E-2</v>
      </c>
      <c r="K534" s="8">
        <f t="shared" si="152"/>
        <v>5.5296297837100002E-2</v>
      </c>
      <c r="L534" s="8">
        <f t="shared" si="153"/>
        <v>9.2912779171099996E-2</v>
      </c>
      <c r="M534" s="8">
        <f t="shared" si="154"/>
        <v>1.7669628781999999E-2</v>
      </c>
      <c r="N534" s="8">
        <f t="shared" si="155"/>
        <v>0.12727583491</v>
      </c>
      <c r="O534" s="8">
        <f t="shared" si="156"/>
        <v>0.62148862469999999</v>
      </c>
      <c r="P534" s="8">
        <f t="shared" si="157"/>
        <v>4.8018395325000003E-6</v>
      </c>
      <c r="Q534" s="8">
        <f t="shared" si="158"/>
        <v>0.29432432624600002</v>
      </c>
      <c r="R534" s="8">
        <f t="shared" si="159"/>
        <v>1.2488950593100001</v>
      </c>
      <c r="S534" s="8">
        <f t="shared" si="160"/>
        <v>1.3066547393300001</v>
      </c>
      <c r="T534" s="8">
        <f t="shared" si="161"/>
        <v>1.2211206886599999</v>
      </c>
      <c r="W534" s="7">
        <v>456130</v>
      </c>
      <c r="X534" s="7" t="s">
        <v>1231</v>
      </c>
      <c r="Y534" s="364">
        <v>0.11957562654499999</v>
      </c>
      <c r="Z534" s="364">
        <v>2.1058224355400001E-2</v>
      </c>
      <c r="AA534" s="364">
        <v>0.108261208411</v>
      </c>
      <c r="AB534" s="364">
        <v>0.194386241918</v>
      </c>
      <c r="AC534" s="364">
        <v>3.7091148401699997E-2</v>
      </c>
      <c r="AD534" s="364">
        <v>7.5177349008499997E-2</v>
      </c>
      <c r="AE534" s="364">
        <v>0.141135343946</v>
      </c>
      <c r="AF534" s="364">
        <v>2.4689046877599999E-2</v>
      </c>
      <c r="AG534" s="364">
        <v>5.5296297837100002E-2</v>
      </c>
      <c r="AH534" s="364">
        <v>9.2912779171099996E-2</v>
      </c>
      <c r="AI534" s="364">
        <v>1.7669628781999999E-2</v>
      </c>
      <c r="AJ534" s="364">
        <v>0.12727583491</v>
      </c>
      <c r="AK534" s="364">
        <v>0.62148862469999999</v>
      </c>
      <c r="AL534" s="364">
        <v>4.8018395325000003E-6</v>
      </c>
      <c r="AM534" s="364">
        <v>0.29432432624600002</v>
      </c>
      <c r="AN534" s="364">
        <v>1.2488950593100001</v>
      </c>
      <c r="AO534" s="364">
        <v>1.3066547393300001</v>
      </c>
      <c r="AP534" s="364">
        <v>1.2211206886599999</v>
      </c>
      <c r="AS534" s="7">
        <v>456130</v>
      </c>
      <c r="AT534" s="7" t="s">
        <v>1231</v>
      </c>
      <c r="AU534" s="8">
        <v>0.16338557433630643</v>
      </c>
      <c r="AV534" s="8">
        <v>4.5230116078324181E-2</v>
      </c>
      <c r="AW534" s="8">
        <v>0.23710159795906455</v>
      </c>
      <c r="AX534" s="8">
        <v>0.22377172560753059</v>
      </c>
      <c r="AY534" s="8">
        <v>6.2311244881425656E-2</v>
      </c>
      <c r="AZ534" s="8">
        <v>0.18905714674885635</v>
      </c>
      <c r="BA534" s="8">
        <v>0.20607159681638712</v>
      </c>
      <c r="BB534" s="8">
        <v>5.5647528461199976E-2</v>
      </c>
      <c r="BC534" s="8">
        <v>0.20681588125419828</v>
      </c>
      <c r="BD534" s="8">
        <v>0.13531688155530325</v>
      </c>
      <c r="BE534" s="8">
        <v>3.9308331672941933E-2</v>
      </c>
      <c r="BF534" s="8">
        <v>0.24376291514106455</v>
      </c>
      <c r="BG534" s="8">
        <v>0.61146516504193515</v>
      </c>
      <c r="BH534" s="8">
        <v>7.2642146571009688E-6</v>
      </c>
      <c r="BI534" s="8">
        <v>0.28957598261722595</v>
      </c>
      <c r="BJ534" s="8">
        <v>1.4457189012767742</v>
      </c>
      <c r="BK534" s="8">
        <v>1.4590110849796776</v>
      </c>
      <c r="BL534" s="8">
        <v>1.4524075871772579</v>
      </c>
    </row>
    <row r="535" spans="1:64" x14ac:dyDescent="0.25">
      <c r="A535" s="7">
        <v>456191</v>
      </c>
      <c r="B535" s="7" t="s">
        <v>1232</v>
      </c>
      <c r="C535" s="8">
        <f t="shared" si="144"/>
        <v>0.119716837369</v>
      </c>
      <c r="D535" s="8">
        <f t="shared" si="145"/>
        <v>2.1086722732100001E-2</v>
      </c>
      <c r="E535" s="8">
        <f t="shared" si="146"/>
        <v>0.105774343804</v>
      </c>
      <c r="F535" s="8">
        <f t="shared" si="147"/>
        <v>5.0095443814099999E-2</v>
      </c>
      <c r="G535" s="8">
        <f t="shared" si="148"/>
        <v>9.5607095197899998E-3</v>
      </c>
      <c r="H535" s="8">
        <f t="shared" si="149"/>
        <v>1.7951692495300001E-2</v>
      </c>
      <c r="I535" s="8">
        <f t="shared" si="150"/>
        <v>0.14271966528499999</v>
      </c>
      <c r="J535" s="8">
        <f t="shared" si="151"/>
        <v>2.4969939698000002E-2</v>
      </c>
      <c r="K535" s="8">
        <f t="shared" si="152"/>
        <v>5.2500714066200001E-2</v>
      </c>
      <c r="L535" s="8">
        <f t="shared" si="153"/>
        <v>9.3025574093200003E-2</v>
      </c>
      <c r="M535" s="8">
        <f t="shared" si="154"/>
        <v>1.7688130065400001E-2</v>
      </c>
      <c r="N535" s="8">
        <f t="shared" si="155"/>
        <v>0.12521953662900001</v>
      </c>
      <c r="O535" s="8">
        <f t="shared" si="156"/>
        <v>0.62145835212</v>
      </c>
      <c r="P535" s="8">
        <f t="shared" si="157"/>
        <v>1.8641721629199999E-5</v>
      </c>
      <c r="Q535" s="8">
        <f t="shared" si="158"/>
        <v>0.29125572863900001</v>
      </c>
      <c r="R535" s="8">
        <f t="shared" si="159"/>
        <v>1.24657790391</v>
      </c>
      <c r="S535" s="8">
        <f t="shared" si="160"/>
        <v>1.07760784583</v>
      </c>
      <c r="T535" s="8">
        <f t="shared" si="161"/>
        <v>1.2201903190500001</v>
      </c>
      <c r="W535" s="7">
        <v>456191</v>
      </c>
      <c r="X535" s="7" t="s">
        <v>1232</v>
      </c>
      <c r="Y535" s="364">
        <v>0.119716837369</v>
      </c>
      <c r="Z535" s="364">
        <v>2.1086722732100001E-2</v>
      </c>
      <c r="AA535" s="364">
        <v>0.105774343804</v>
      </c>
      <c r="AB535" s="364">
        <v>5.0095443814099999E-2</v>
      </c>
      <c r="AC535" s="364">
        <v>9.5607095197899998E-3</v>
      </c>
      <c r="AD535" s="364">
        <v>1.7951692495300001E-2</v>
      </c>
      <c r="AE535" s="364">
        <v>0.14271966528499999</v>
      </c>
      <c r="AF535" s="364">
        <v>2.4969939698000002E-2</v>
      </c>
      <c r="AG535" s="364">
        <v>5.2500714066200001E-2</v>
      </c>
      <c r="AH535" s="364">
        <v>9.3025574093200003E-2</v>
      </c>
      <c r="AI535" s="364">
        <v>1.7688130065400001E-2</v>
      </c>
      <c r="AJ535" s="364">
        <v>0.12521953662900001</v>
      </c>
      <c r="AK535" s="364">
        <v>0.62145835212</v>
      </c>
      <c r="AL535" s="364">
        <v>1.8641721629199999E-5</v>
      </c>
      <c r="AM535" s="364">
        <v>0.29125572863900001</v>
      </c>
      <c r="AN535" s="364">
        <v>1.24657790391</v>
      </c>
      <c r="AO535" s="364">
        <v>1.07760784583</v>
      </c>
      <c r="AP535" s="364">
        <v>1.2201903190500001</v>
      </c>
      <c r="AS535" s="7">
        <v>456191</v>
      </c>
      <c r="AT535" s="7" t="s">
        <v>1232</v>
      </c>
      <c r="AU535" s="8">
        <v>0.16565568105351608</v>
      </c>
      <c r="AV535" s="8">
        <v>4.5693958787414522E-2</v>
      </c>
      <c r="AW535" s="8">
        <v>0.24038198548324191</v>
      </c>
      <c r="AX535" s="8">
        <v>8.3964696224769361E-2</v>
      </c>
      <c r="AY535" s="8">
        <v>2.3147488488903554E-2</v>
      </c>
      <c r="AZ535" s="8">
        <v>6.9399983770443568E-2</v>
      </c>
      <c r="BA535" s="8">
        <v>0.21095761975843544</v>
      </c>
      <c r="BB535" s="8">
        <v>5.6789708066775794E-2</v>
      </c>
      <c r="BC535" s="8">
        <v>0.21055529470536613</v>
      </c>
      <c r="BD535" s="8">
        <v>0.1370902223879113</v>
      </c>
      <c r="BE535" s="8">
        <v>3.9686460820651602E-2</v>
      </c>
      <c r="BF535" s="8">
        <v>0.24733053088127419</v>
      </c>
      <c r="BG535" s="8">
        <v>0.62146036734000054</v>
      </c>
      <c r="BH535" s="8">
        <v>1.6489121244678225E-5</v>
      </c>
      <c r="BI535" s="8">
        <v>0.29125787080162896</v>
      </c>
      <c r="BJ535" s="8">
        <v>1.4517332382275807</v>
      </c>
      <c r="BK535" s="8">
        <v>1.1765121684843551</v>
      </c>
      <c r="BL535" s="8">
        <v>1.4783010096270977</v>
      </c>
    </row>
    <row r="536" spans="1:64" x14ac:dyDescent="0.25">
      <c r="A536" s="7">
        <v>456199</v>
      </c>
      <c r="B536" s="7" t="s">
        <v>1233</v>
      </c>
      <c r="C536" s="8">
        <f t="shared" si="144"/>
        <v>0.119455522827</v>
      </c>
      <c r="D536" s="8">
        <f t="shared" si="145"/>
        <v>2.10324366176E-2</v>
      </c>
      <c r="E536" s="8">
        <f t="shared" si="146"/>
        <v>0.107334492736</v>
      </c>
      <c r="F536" s="8">
        <f t="shared" si="147"/>
        <v>6.9610268720499996E-2</v>
      </c>
      <c r="G536" s="8">
        <f t="shared" si="148"/>
        <v>1.3269703408100001E-2</v>
      </c>
      <c r="H536" s="8">
        <f t="shared" si="149"/>
        <v>2.5865773711499999E-2</v>
      </c>
      <c r="I536" s="8">
        <f t="shared" si="150"/>
        <v>0.142986404879</v>
      </c>
      <c r="J536" s="8">
        <f t="shared" si="151"/>
        <v>2.50067791036E-2</v>
      </c>
      <c r="K536" s="8">
        <f t="shared" si="152"/>
        <v>5.4318240762400001E-2</v>
      </c>
      <c r="L536" s="8">
        <f t="shared" si="153"/>
        <v>9.2795098975800003E-2</v>
      </c>
      <c r="M536" s="8">
        <f t="shared" si="154"/>
        <v>1.7654351313699999E-2</v>
      </c>
      <c r="N536" s="8">
        <f t="shared" si="155"/>
        <v>0.126704026995</v>
      </c>
      <c r="O536" s="8">
        <f t="shared" si="156"/>
        <v>0.62145667681399996</v>
      </c>
      <c r="P536" s="8">
        <f t="shared" si="157"/>
        <v>1.3415183364E-5</v>
      </c>
      <c r="Q536" s="8">
        <f t="shared" si="158"/>
        <v>0.29036116196900003</v>
      </c>
      <c r="R536" s="8">
        <f t="shared" si="159"/>
        <v>1.2478224521800001</v>
      </c>
      <c r="S536" s="8">
        <f t="shared" si="160"/>
        <v>1.1087457458400001</v>
      </c>
      <c r="T536" s="8">
        <f t="shared" si="161"/>
        <v>1.22231142475</v>
      </c>
      <c r="W536" s="7">
        <v>456199</v>
      </c>
      <c r="X536" s="7" t="s">
        <v>1233</v>
      </c>
      <c r="Y536" s="364">
        <v>0.119455522827</v>
      </c>
      <c r="Z536" s="364">
        <v>2.10324366176E-2</v>
      </c>
      <c r="AA536" s="364">
        <v>0.107334492736</v>
      </c>
      <c r="AB536" s="364">
        <v>6.9610268720499996E-2</v>
      </c>
      <c r="AC536" s="364">
        <v>1.3269703408100001E-2</v>
      </c>
      <c r="AD536" s="364">
        <v>2.5865773711499999E-2</v>
      </c>
      <c r="AE536" s="364">
        <v>0.142986404879</v>
      </c>
      <c r="AF536" s="364">
        <v>2.50067791036E-2</v>
      </c>
      <c r="AG536" s="364">
        <v>5.4318240762400001E-2</v>
      </c>
      <c r="AH536" s="364">
        <v>9.2795098975800003E-2</v>
      </c>
      <c r="AI536" s="364">
        <v>1.7654351313699999E-2</v>
      </c>
      <c r="AJ536" s="364">
        <v>0.126704026995</v>
      </c>
      <c r="AK536" s="364">
        <v>0.62145667681399996</v>
      </c>
      <c r="AL536" s="364">
        <v>1.3415183364E-5</v>
      </c>
      <c r="AM536" s="364">
        <v>0.29036116196900003</v>
      </c>
      <c r="AN536" s="364">
        <v>1.2478224521800001</v>
      </c>
      <c r="AO536" s="364">
        <v>1.1087457458400001</v>
      </c>
      <c r="AP536" s="364">
        <v>1.22231142475</v>
      </c>
      <c r="AS536" s="7">
        <v>456199</v>
      </c>
      <c r="AT536" s="7" t="s">
        <v>1233</v>
      </c>
      <c r="AU536" s="8">
        <v>0.16539564532403225</v>
      </c>
      <c r="AV536" s="8">
        <v>4.5674190216011296E-2</v>
      </c>
      <c r="AW536" s="8">
        <v>0.24140603861495166</v>
      </c>
      <c r="AX536" s="8">
        <v>0.15921681496849191</v>
      </c>
      <c r="AY536" s="8">
        <v>4.3772969720492098E-2</v>
      </c>
      <c r="AZ536" s="8">
        <v>0.13752541154744841</v>
      </c>
      <c r="BA536" s="8">
        <v>0.21118644479640319</v>
      </c>
      <c r="BB536" s="8">
        <v>5.6952613988762925E-2</v>
      </c>
      <c r="BC536" s="8">
        <v>0.2122811990763048</v>
      </c>
      <c r="BD536" s="8">
        <v>0.1367608800339758</v>
      </c>
      <c r="BE536" s="8">
        <v>3.9673979718893561E-2</v>
      </c>
      <c r="BF536" s="8">
        <v>0.24833304456817731</v>
      </c>
      <c r="BG536" s="8">
        <v>0.621458773097193</v>
      </c>
      <c r="BH536" s="8">
        <v>9.6527972837903221E-6</v>
      </c>
      <c r="BI536" s="8">
        <v>0.29036304122856471</v>
      </c>
      <c r="BJ536" s="8">
        <v>1.4524758741546773</v>
      </c>
      <c r="BK536" s="8">
        <v>1.3405184220432258</v>
      </c>
      <c r="BL536" s="8">
        <v>1.4804202578611292</v>
      </c>
    </row>
    <row r="537" spans="1:64" x14ac:dyDescent="0.25">
      <c r="A537" s="7">
        <v>457110</v>
      </c>
      <c r="B537" s="7" t="s">
        <v>589</v>
      </c>
      <c r="C537" s="8">
        <f t="shared" si="144"/>
        <v>0.12771724213399999</v>
      </c>
      <c r="D537" s="8">
        <f t="shared" si="145"/>
        <v>2.0396384893799999E-2</v>
      </c>
      <c r="E537" s="8">
        <f t="shared" si="146"/>
        <v>0.11064009255600001</v>
      </c>
      <c r="F537" s="8">
        <f t="shared" si="147"/>
        <v>0.128217333593</v>
      </c>
      <c r="G537" s="8">
        <f t="shared" si="148"/>
        <v>2.15204358594E-2</v>
      </c>
      <c r="H537" s="8">
        <f t="shared" si="149"/>
        <v>4.0368961950600003E-2</v>
      </c>
      <c r="I537" s="8">
        <f t="shared" si="150"/>
        <v>0.253674721735</v>
      </c>
      <c r="J537" s="8">
        <f t="shared" si="151"/>
        <v>3.9482736195700002E-2</v>
      </c>
      <c r="K537" s="8">
        <f t="shared" si="152"/>
        <v>8.9772973820499993E-2</v>
      </c>
      <c r="L537" s="8">
        <f t="shared" si="153"/>
        <v>0.11408332943299999</v>
      </c>
      <c r="M537" s="8">
        <f t="shared" si="154"/>
        <v>1.8297676049000001E-2</v>
      </c>
      <c r="N537" s="8">
        <f t="shared" si="155"/>
        <v>0.14331163656599999</v>
      </c>
      <c r="O537" s="8">
        <f t="shared" si="156"/>
        <v>0.57017818931499997</v>
      </c>
      <c r="P537" s="8">
        <f t="shared" si="157"/>
        <v>7.4231439978000001E-6</v>
      </c>
      <c r="Q537" s="8">
        <f t="shared" si="158"/>
        <v>0.16822608130899999</v>
      </c>
      <c r="R537" s="8">
        <f t="shared" si="159"/>
        <v>1.25875371958</v>
      </c>
      <c r="S537" s="8">
        <f t="shared" si="160"/>
        <v>1.1901067314</v>
      </c>
      <c r="T537" s="8">
        <f t="shared" si="161"/>
        <v>1.38293043175</v>
      </c>
      <c r="W537" s="7">
        <v>457110</v>
      </c>
      <c r="X537" s="7" t="s">
        <v>589</v>
      </c>
      <c r="Y537" s="364">
        <v>0.12771724213399999</v>
      </c>
      <c r="Z537" s="364">
        <v>2.0396384893799999E-2</v>
      </c>
      <c r="AA537" s="364">
        <v>0.11064009255600001</v>
      </c>
      <c r="AB537" s="364">
        <v>0.128217333593</v>
      </c>
      <c r="AC537" s="364">
        <v>2.15204358594E-2</v>
      </c>
      <c r="AD537" s="364">
        <v>4.0368961950600003E-2</v>
      </c>
      <c r="AE537" s="364">
        <v>0.253674721735</v>
      </c>
      <c r="AF537" s="364">
        <v>3.9482736195700002E-2</v>
      </c>
      <c r="AG537" s="364">
        <v>8.9772973820499993E-2</v>
      </c>
      <c r="AH537" s="364">
        <v>0.11408332943299999</v>
      </c>
      <c r="AI537" s="364">
        <v>1.8297676049000001E-2</v>
      </c>
      <c r="AJ537" s="364">
        <v>0.14331163656599999</v>
      </c>
      <c r="AK537" s="364">
        <v>0.57017818931499997</v>
      </c>
      <c r="AL537" s="364">
        <v>7.4231439978000001E-6</v>
      </c>
      <c r="AM537" s="364">
        <v>0.16822608130899999</v>
      </c>
      <c r="AN537" s="364">
        <v>1.25875371958</v>
      </c>
      <c r="AO537" s="364">
        <v>1.1901067314</v>
      </c>
      <c r="AP537" s="364">
        <v>1.38293043175</v>
      </c>
      <c r="AS537" s="7">
        <v>457110</v>
      </c>
      <c r="AT537" s="7" t="s">
        <v>589</v>
      </c>
      <c r="AU537" s="8">
        <v>0.17552861205574191</v>
      </c>
      <c r="AV537" s="8">
        <v>4.3555587992285476E-2</v>
      </c>
      <c r="AW537" s="8">
        <v>0.25675190520180652</v>
      </c>
      <c r="AX537" s="8">
        <v>0.28731750021820979</v>
      </c>
      <c r="AY537" s="8">
        <v>6.7504892038777423E-2</v>
      </c>
      <c r="AZ537" s="8">
        <v>0.21714937650040642</v>
      </c>
      <c r="BA537" s="8">
        <v>0.3797370756552742</v>
      </c>
      <c r="BB537" s="8">
        <v>9.2343718605391936E-2</v>
      </c>
      <c r="BC537" s="8">
        <v>0.38692411637404028</v>
      </c>
      <c r="BD537" s="8">
        <v>0.16457596192658064</v>
      </c>
      <c r="BE537" s="8">
        <v>4.1340947734525825E-2</v>
      </c>
      <c r="BF537" s="8">
        <v>0.2828946889170485</v>
      </c>
      <c r="BG537" s="8">
        <v>0.57017924467072634</v>
      </c>
      <c r="BH537" s="8">
        <v>4.2473022996108073E-6</v>
      </c>
      <c r="BI537" s="8">
        <v>0.16822481931017735</v>
      </c>
      <c r="BJ537" s="8">
        <v>1.4758344923461293</v>
      </c>
      <c r="BK537" s="8">
        <v>1.5719717687574193</v>
      </c>
      <c r="BL537" s="8">
        <v>1.8590032977309685</v>
      </c>
    </row>
    <row r="538" spans="1:64" x14ac:dyDescent="0.25">
      <c r="A538" s="7">
        <v>457120</v>
      </c>
      <c r="B538" s="7" t="s">
        <v>590</v>
      </c>
      <c r="C538" s="8">
        <f t="shared" si="144"/>
        <v>0.12790905629800001</v>
      </c>
      <c r="D538" s="8">
        <f t="shared" si="145"/>
        <v>2.0445347013099999E-2</v>
      </c>
      <c r="E538" s="8">
        <f t="shared" si="146"/>
        <v>0.11091937962200001</v>
      </c>
      <c r="F538" s="8">
        <f t="shared" si="147"/>
        <v>0.34564907000700001</v>
      </c>
      <c r="G538" s="8">
        <f t="shared" si="148"/>
        <v>5.8094223943300001E-2</v>
      </c>
      <c r="H538" s="8">
        <f t="shared" si="149"/>
        <v>0.109287718602</v>
      </c>
      <c r="I538" s="8">
        <f t="shared" si="150"/>
        <v>0.25214287852</v>
      </c>
      <c r="J538" s="8">
        <f t="shared" si="151"/>
        <v>3.9283494609799997E-2</v>
      </c>
      <c r="K538" s="8">
        <f t="shared" si="152"/>
        <v>8.9254654590799995E-2</v>
      </c>
      <c r="L538" s="8">
        <f t="shared" si="153"/>
        <v>0.114280763837</v>
      </c>
      <c r="M538" s="8">
        <f t="shared" si="154"/>
        <v>1.8331492624900001E-2</v>
      </c>
      <c r="N538" s="8">
        <f t="shared" si="155"/>
        <v>0.143779971847</v>
      </c>
      <c r="O538" s="8">
        <f t="shared" si="156"/>
        <v>0.57014601095399997</v>
      </c>
      <c r="P538" s="8">
        <f t="shared" si="157"/>
        <v>2.7536289114200002E-6</v>
      </c>
      <c r="Q538" s="8">
        <f t="shared" si="158"/>
        <v>0.169349212448</v>
      </c>
      <c r="R538" s="8">
        <f t="shared" si="159"/>
        <v>1.25927378293</v>
      </c>
      <c r="S538" s="8">
        <f t="shared" si="160"/>
        <v>1.5130310125499999</v>
      </c>
      <c r="T538" s="8">
        <f t="shared" si="161"/>
        <v>1.3806810277199999</v>
      </c>
      <c r="W538" s="7">
        <v>457120</v>
      </c>
      <c r="X538" s="7" t="s">
        <v>590</v>
      </c>
      <c r="Y538" s="364">
        <v>0.12790905629800001</v>
      </c>
      <c r="Z538" s="364">
        <v>2.0445347013099999E-2</v>
      </c>
      <c r="AA538" s="364">
        <v>0.11091937962200001</v>
      </c>
      <c r="AB538" s="364">
        <v>0.34564907000700001</v>
      </c>
      <c r="AC538" s="364">
        <v>5.8094223943300001E-2</v>
      </c>
      <c r="AD538" s="364">
        <v>0.109287718602</v>
      </c>
      <c r="AE538" s="364">
        <v>0.25214287852</v>
      </c>
      <c r="AF538" s="364">
        <v>3.9283494609799997E-2</v>
      </c>
      <c r="AG538" s="364">
        <v>8.9254654590799995E-2</v>
      </c>
      <c r="AH538" s="364">
        <v>0.114280763837</v>
      </c>
      <c r="AI538" s="364">
        <v>1.8331492624900001E-2</v>
      </c>
      <c r="AJ538" s="364">
        <v>0.143779971847</v>
      </c>
      <c r="AK538" s="364">
        <v>0.57014601095399997</v>
      </c>
      <c r="AL538" s="364">
        <v>2.7536289114200002E-6</v>
      </c>
      <c r="AM538" s="364">
        <v>0.169349212448</v>
      </c>
      <c r="AN538" s="364">
        <v>1.25927378293</v>
      </c>
      <c r="AO538" s="364">
        <v>1.5130310125499999</v>
      </c>
      <c r="AP538" s="364">
        <v>1.3806810277199999</v>
      </c>
      <c r="AS538" s="7">
        <v>457120</v>
      </c>
      <c r="AT538" s="7" t="s">
        <v>590</v>
      </c>
      <c r="AU538" s="8">
        <v>0.17155225837243546</v>
      </c>
      <c r="AV538" s="8">
        <v>4.2800245111537093E-2</v>
      </c>
      <c r="AW538" s="8">
        <v>0.25089433890404839</v>
      </c>
      <c r="AX538" s="8">
        <v>0.37613894669488718</v>
      </c>
      <c r="AY538" s="8">
        <v>8.685205227309678E-2</v>
      </c>
      <c r="AZ538" s="8">
        <v>0.2839626929482354</v>
      </c>
      <c r="BA538" s="8">
        <v>0.36946447002483873</v>
      </c>
      <c r="BB538" s="8">
        <v>9.0271468921333836E-2</v>
      </c>
      <c r="BC538" s="8">
        <v>0.37625854096583561</v>
      </c>
      <c r="BD538" s="8">
        <v>0.16109464092933876</v>
      </c>
      <c r="BE538" s="8">
        <v>4.0652668915612894E-2</v>
      </c>
      <c r="BF538" s="8">
        <v>0.27686704966125814</v>
      </c>
      <c r="BG538" s="8">
        <v>0.55175197781254892</v>
      </c>
      <c r="BH538" s="8">
        <v>3.3315309093154833E-6</v>
      </c>
      <c r="BI538" s="8">
        <v>0.16388395337961276</v>
      </c>
      <c r="BJ538" s="8">
        <v>1.4652452294843545</v>
      </c>
      <c r="BK538" s="8">
        <v>1.7146972403033867</v>
      </c>
      <c r="BL538" s="8">
        <v>1.8037348024930646</v>
      </c>
    </row>
    <row r="539" spans="1:64" x14ac:dyDescent="0.25">
      <c r="A539" s="7">
        <v>457210</v>
      </c>
      <c r="B539" s="7" t="s">
        <v>597</v>
      </c>
      <c r="C539" s="8">
        <f t="shared" si="144"/>
        <v>6.3464710376699998E-2</v>
      </c>
      <c r="D539" s="8">
        <f t="shared" si="145"/>
        <v>9.0992913782199994E-3</v>
      </c>
      <c r="E539" s="8">
        <f t="shared" si="146"/>
        <v>0.14996204139200001</v>
      </c>
      <c r="F539" s="8">
        <f t="shared" si="147"/>
        <v>0.28683343528499999</v>
      </c>
      <c r="G539" s="8">
        <f t="shared" si="148"/>
        <v>3.6014076093099999E-2</v>
      </c>
      <c r="H539" s="8">
        <f t="shared" si="149"/>
        <v>0.15659852457699999</v>
      </c>
      <c r="I539" s="8">
        <f t="shared" si="150"/>
        <v>0.14704049982699999</v>
      </c>
      <c r="J539" s="8">
        <f t="shared" si="151"/>
        <v>1.83520974049E-2</v>
      </c>
      <c r="K539" s="8">
        <f t="shared" si="152"/>
        <v>8.8754502623500001E-2</v>
      </c>
      <c r="L539" s="8">
        <f t="shared" si="153"/>
        <v>5.0130499667399998E-2</v>
      </c>
      <c r="M539" s="8">
        <f t="shared" si="154"/>
        <v>6.9825341141399998E-3</v>
      </c>
      <c r="N539" s="8">
        <f t="shared" si="155"/>
        <v>0.171899451653</v>
      </c>
      <c r="O539" s="8">
        <f t="shared" si="156"/>
        <v>0.682410909678</v>
      </c>
      <c r="P539" s="8">
        <f t="shared" si="157"/>
        <v>2.0622198701700002E-6</v>
      </c>
      <c r="Q539" s="8">
        <f t="shared" si="158"/>
        <v>0.167374544096</v>
      </c>
      <c r="R539" s="8">
        <f t="shared" si="159"/>
        <v>1.22252604315</v>
      </c>
      <c r="S539" s="8">
        <f t="shared" si="160"/>
        <v>1.4794460359599999</v>
      </c>
      <c r="T539" s="8">
        <f t="shared" si="161"/>
        <v>1.2541470998599999</v>
      </c>
      <c r="W539" s="7">
        <v>457210</v>
      </c>
      <c r="X539" s="7" t="s">
        <v>597</v>
      </c>
      <c r="Y539" s="364">
        <v>6.3464710376699998E-2</v>
      </c>
      <c r="Z539" s="364">
        <v>9.0992913782199994E-3</v>
      </c>
      <c r="AA539" s="364">
        <v>0.14996204139200001</v>
      </c>
      <c r="AB539" s="364">
        <v>0.28683343528499999</v>
      </c>
      <c r="AC539" s="364">
        <v>3.6014076093099999E-2</v>
      </c>
      <c r="AD539" s="364">
        <v>0.15659852457699999</v>
      </c>
      <c r="AE539" s="364">
        <v>0.14704049982699999</v>
      </c>
      <c r="AF539" s="364">
        <v>1.83520974049E-2</v>
      </c>
      <c r="AG539" s="364">
        <v>8.8754502623500001E-2</v>
      </c>
      <c r="AH539" s="364">
        <v>5.0130499667399998E-2</v>
      </c>
      <c r="AI539" s="364">
        <v>6.9825341141399998E-3</v>
      </c>
      <c r="AJ539" s="364">
        <v>0.171899451653</v>
      </c>
      <c r="AK539" s="364">
        <v>0.682410909678</v>
      </c>
      <c r="AL539" s="364">
        <v>2.0622198701700002E-6</v>
      </c>
      <c r="AM539" s="364">
        <v>0.167374544096</v>
      </c>
      <c r="AN539" s="364">
        <v>1.22252604315</v>
      </c>
      <c r="AO539" s="364">
        <v>1.4794460359599999</v>
      </c>
      <c r="AP539" s="364">
        <v>1.2541470998599999</v>
      </c>
      <c r="AS539" s="7">
        <v>457210</v>
      </c>
      <c r="AT539" s="7" t="s">
        <v>597</v>
      </c>
      <c r="AU539" s="8">
        <v>0.10503813521883225</v>
      </c>
      <c r="AV539" s="8">
        <v>2.3169738847330808E-2</v>
      </c>
      <c r="AW539" s="8">
        <v>0.28534718253827418</v>
      </c>
      <c r="AX539" s="8">
        <v>0.45349158595438699</v>
      </c>
      <c r="AY539" s="8">
        <v>8.2550008528840355E-2</v>
      </c>
      <c r="AZ539" s="8">
        <v>0.46364692349462888</v>
      </c>
      <c r="BA539" s="8">
        <v>0.27372988187708058</v>
      </c>
      <c r="BB539" s="8">
        <v>5.028670161358708E-2</v>
      </c>
      <c r="BC539" s="8">
        <v>0.34939887488144367</v>
      </c>
      <c r="BD539" s="8">
        <v>9.1184554719583852E-2</v>
      </c>
      <c r="BE539" s="8">
        <v>1.8611013033513871E-2</v>
      </c>
      <c r="BF539" s="8">
        <v>0.28806465244804835</v>
      </c>
      <c r="BG539" s="8">
        <v>0.68241038179035474</v>
      </c>
      <c r="BH539" s="8">
        <v>1.9925553049880168E-6</v>
      </c>
      <c r="BI539" s="8">
        <v>0.1673757758332905</v>
      </c>
      <c r="BJ539" s="8">
        <v>1.4135550566053223</v>
      </c>
      <c r="BK539" s="8">
        <v>1.9996852921712904</v>
      </c>
      <c r="BL539" s="8">
        <v>1.6734170712753225</v>
      </c>
    </row>
    <row r="540" spans="1:64" x14ac:dyDescent="0.25">
      <c r="A540" s="7">
        <v>458110</v>
      </c>
      <c r="B540" s="7" t="s">
        <v>1234</v>
      </c>
      <c r="C540" s="8">
        <f t="shared" si="144"/>
        <v>0.184737700157</v>
      </c>
      <c r="D540" s="8">
        <f t="shared" si="145"/>
        <v>3.3378164457099999E-2</v>
      </c>
      <c r="E540" s="8">
        <f t="shared" si="146"/>
        <v>7.7148838286799998E-2</v>
      </c>
      <c r="F540" s="8">
        <f t="shared" si="147"/>
        <v>8.3245267975300005E-2</v>
      </c>
      <c r="G540" s="8">
        <f t="shared" si="148"/>
        <v>1.6949850029800002E-2</v>
      </c>
      <c r="H540" s="8">
        <f t="shared" si="149"/>
        <v>1.81887340141E-2</v>
      </c>
      <c r="I540" s="8">
        <f t="shared" si="150"/>
        <v>0.33273685704299999</v>
      </c>
      <c r="J540" s="8">
        <f t="shared" si="151"/>
        <v>5.3511505892099999E-2</v>
      </c>
      <c r="K540" s="8">
        <f t="shared" si="152"/>
        <v>7.0445561845000004E-2</v>
      </c>
      <c r="L540" s="8">
        <f t="shared" si="153"/>
        <v>0.19094750857500001</v>
      </c>
      <c r="M540" s="8">
        <f t="shared" si="154"/>
        <v>3.6907523396400001E-2</v>
      </c>
      <c r="N540" s="8">
        <f t="shared" si="155"/>
        <v>0.111267129634</v>
      </c>
      <c r="O540" s="8">
        <f t="shared" si="156"/>
        <v>0.472499911966</v>
      </c>
      <c r="P540" s="8">
        <f t="shared" si="157"/>
        <v>1.6315621670499999E-5</v>
      </c>
      <c r="Q540" s="8">
        <f t="shared" si="158"/>
        <v>0.20926042781400001</v>
      </c>
      <c r="R540" s="8">
        <f t="shared" si="159"/>
        <v>1.2952647029</v>
      </c>
      <c r="S540" s="8">
        <f t="shared" si="160"/>
        <v>1.11838385202</v>
      </c>
      <c r="T540" s="8">
        <f t="shared" si="161"/>
        <v>1.4566939247799999</v>
      </c>
      <c r="W540" s="7">
        <v>458110</v>
      </c>
      <c r="X540" s="7" t="s">
        <v>1234</v>
      </c>
      <c r="Y540" s="364">
        <v>0.184737700157</v>
      </c>
      <c r="Z540" s="364">
        <v>3.3378164457099999E-2</v>
      </c>
      <c r="AA540" s="364">
        <v>7.7148838286799998E-2</v>
      </c>
      <c r="AB540" s="364">
        <v>8.3245267975300005E-2</v>
      </c>
      <c r="AC540" s="364">
        <v>1.6949850029800002E-2</v>
      </c>
      <c r="AD540" s="364">
        <v>1.81887340141E-2</v>
      </c>
      <c r="AE540" s="364">
        <v>0.33273685704299999</v>
      </c>
      <c r="AF540" s="364">
        <v>5.3511505892099999E-2</v>
      </c>
      <c r="AG540" s="364">
        <v>7.0445561845000004E-2</v>
      </c>
      <c r="AH540" s="364">
        <v>0.19094750857500001</v>
      </c>
      <c r="AI540" s="364">
        <v>3.6907523396400001E-2</v>
      </c>
      <c r="AJ540" s="364">
        <v>0.111267129634</v>
      </c>
      <c r="AK540" s="364">
        <v>0.472499911966</v>
      </c>
      <c r="AL540" s="364">
        <v>1.6315621670499999E-5</v>
      </c>
      <c r="AM540" s="364">
        <v>0.20926042781400001</v>
      </c>
      <c r="AN540" s="364">
        <v>1.2952647029</v>
      </c>
      <c r="AO540" s="364">
        <v>1.11838385202</v>
      </c>
      <c r="AP540" s="364">
        <v>1.4566939247799999</v>
      </c>
      <c r="AS540" s="7">
        <v>458110</v>
      </c>
      <c r="AT540" s="7" t="s">
        <v>1234</v>
      </c>
      <c r="AU540" s="8">
        <v>0.23405987328529032</v>
      </c>
      <c r="AV540" s="8">
        <v>6.798430590859196E-2</v>
      </c>
      <c r="AW540" s="8">
        <v>0.21390307666484518</v>
      </c>
      <c r="AX540" s="8">
        <v>0.22432007970368864</v>
      </c>
      <c r="AY540" s="8">
        <v>6.8751590031209689E-2</v>
      </c>
      <c r="AZ540" s="8">
        <v>0.13567844312217908</v>
      </c>
      <c r="BA540" s="8">
        <v>0.43143939108680657</v>
      </c>
      <c r="BB540" s="8">
        <v>0.11651397771001934</v>
      </c>
      <c r="BC540" s="8">
        <v>0.30180500042750474</v>
      </c>
      <c r="BD540" s="8">
        <v>0.24885920951633866</v>
      </c>
      <c r="BE540" s="8">
        <v>7.7594509426367766E-2</v>
      </c>
      <c r="BF540" s="8">
        <v>0.2653211990143387</v>
      </c>
      <c r="BG540" s="8">
        <v>0.47249991622570997</v>
      </c>
      <c r="BH540" s="8">
        <v>7.3740703844851597E-6</v>
      </c>
      <c r="BI540" s="8">
        <v>0.20926234259719337</v>
      </c>
      <c r="BJ540" s="8">
        <v>1.5159472558588702</v>
      </c>
      <c r="BK540" s="8">
        <v>1.4287484999540327</v>
      </c>
      <c r="BL540" s="8">
        <v>1.849758369224678</v>
      </c>
    </row>
    <row r="541" spans="1:64" x14ac:dyDescent="0.25">
      <c r="A541" s="7">
        <v>458210</v>
      </c>
      <c r="B541" s="7" t="s">
        <v>1235</v>
      </c>
      <c r="C541" s="8">
        <f t="shared" si="144"/>
        <v>0.18489901091200001</v>
      </c>
      <c r="D541" s="8">
        <f t="shared" si="145"/>
        <v>3.34048320259E-2</v>
      </c>
      <c r="E541" s="8">
        <f t="shared" si="146"/>
        <v>7.5118724955400007E-2</v>
      </c>
      <c r="F541" s="8">
        <f t="shared" si="147"/>
        <v>9.5371358161200001E-2</v>
      </c>
      <c r="G541" s="8">
        <f t="shared" si="148"/>
        <v>1.9439045944200001E-2</v>
      </c>
      <c r="H541" s="8">
        <f t="shared" si="149"/>
        <v>1.9510445927199999E-2</v>
      </c>
      <c r="I541" s="8">
        <f t="shared" si="150"/>
        <v>0.33432544279300003</v>
      </c>
      <c r="J541" s="8">
        <f t="shared" si="151"/>
        <v>5.3789492497500001E-2</v>
      </c>
      <c r="K541" s="8">
        <f t="shared" si="152"/>
        <v>6.7322704586799995E-2</v>
      </c>
      <c r="L541" s="8">
        <f t="shared" si="153"/>
        <v>0.19115679516</v>
      </c>
      <c r="M541" s="8">
        <f t="shared" si="154"/>
        <v>3.6935383481100002E-2</v>
      </c>
      <c r="N541" s="8">
        <f t="shared" si="155"/>
        <v>0.108902184673</v>
      </c>
      <c r="O541" s="8">
        <f t="shared" si="156"/>
        <v>0.47245144604700001</v>
      </c>
      <c r="P541" s="8">
        <f t="shared" si="157"/>
        <v>1.42311743541E-5</v>
      </c>
      <c r="Q541" s="8">
        <f t="shared" si="158"/>
        <v>0.20827471296399999</v>
      </c>
      <c r="R541" s="8">
        <f t="shared" si="159"/>
        <v>1.29342256789</v>
      </c>
      <c r="S541" s="8">
        <f t="shared" si="160"/>
        <v>1.1343208500299999</v>
      </c>
      <c r="T541" s="8">
        <f t="shared" si="161"/>
        <v>1.45543763988</v>
      </c>
      <c r="W541" s="7">
        <v>458210</v>
      </c>
      <c r="X541" s="7" t="s">
        <v>1235</v>
      </c>
      <c r="Y541" s="364">
        <v>0.18489901091200001</v>
      </c>
      <c r="Z541" s="364">
        <v>3.34048320259E-2</v>
      </c>
      <c r="AA541" s="364">
        <v>7.5118724955400007E-2</v>
      </c>
      <c r="AB541" s="364">
        <v>9.5371358161200001E-2</v>
      </c>
      <c r="AC541" s="364">
        <v>1.9439045944200001E-2</v>
      </c>
      <c r="AD541" s="364">
        <v>1.9510445927199999E-2</v>
      </c>
      <c r="AE541" s="364">
        <v>0.33432544279300003</v>
      </c>
      <c r="AF541" s="364">
        <v>5.3789492497500001E-2</v>
      </c>
      <c r="AG541" s="364">
        <v>6.7322704586799995E-2</v>
      </c>
      <c r="AH541" s="364">
        <v>0.19115679516</v>
      </c>
      <c r="AI541" s="364">
        <v>3.6935383481100002E-2</v>
      </c>
      <c r="AJ541" s="364">
        <v>0.108902184673</v>
      </c>
      <c r="AK541" s="364">
        <v>0.47245144604700001</v>
      </c>
      <c r="AL541" s="364">
        <v>1.42311743541E-5</v>
      </c>
      <c r="AM541" s="364">
        <v>0.20827471296399999</v>
      </c>
      <c r="AN541" s="364">
        <v>1.29342256789</v>
      </c>
      <c r="AO541" s="364">
        <v>1.1343208500299999</v>
      </c>
      <c r="AP541" s="364">
        <v>1.45543763988</v>
      </c>
      <c r="AS541" s="7">
        <v>458210</v>
      </c>
      <c r="AT541" s="7" t="s">
        <v>1235</v>
      </c>
      <c r="AU541" s="8">
        <v>0.23134686293483875</v>
      </c>
      <c r="AV541" s="8">
        <v>6.7360348450282256E-2</v>
      </c>
      <c r="AW541" s="8">
        <v>0.2099217071596064</v>
      </c>
      <c r="AX541" s="8">
        <v>0.18464289963153208</v>
      </c>
      <c r="AY541" s="8">
        <v>5.7955294012651128E-2</v>
      </c>
      <c r="AZ541" s="8">
        <v>0.11208781847604453</v>
      </c>
      <c r="BA541" s="8">
        <v>0.42902900210590322</v>
      </c>
      <c r="BB541" s="8">
        <v>0.11600300962591452</v>
      </c>
      <c r="BC541" s="8">
        <v>0.29779687899994201</v>
      </c>
      <c r="BD541" s="8">
        <v>0.24637646765029028</v>
      </c>
      <c r="BE541" s="8">
        <v>7.6935251552051623E-2</v>
      </c>
      <c r="BF541" s="8">
        <v>0.26049753811701615</v>
      </c>
      <c r="BG541" s="8">
        <v>0.4648336108181611</v>
      </c>
      <c r="BH541" s="8">
        <v>1.2243921781383063E-5</v>
      </c>
      <c r="BI541" s="8">
        <v>0.20491666696632269</v>
      </c>
      <c r="BJ541" s="8">
        <v>1.508625692738226</v>
      </c>
      <c r="BK541" s="8">
        <v>1.3385569798625807</v>
      </c>
      <c r="BL541" s="8">
        <v>1.8266998584740322</v>
      </c>
    </row>
    <row r="542" spans="1:64" x14ac:dyDescent="0.25">
      <c r="A542" s="7">
        <v>458310</v>
      </c>
      <c r="B542" s="7" t="s">
        <v>1236</v>
      </c>
      <c r="C542" s="8">
        <f t="shared" si="144"/>
        <v>0.18485185713499999</v>
      </c>
      <c r="D542" s="8">
        <f t="shared" si="145"/>
        <v>3.3400003877300001E-2</v>
      </c>
      <c r="E542" s="8">
        <f t="shared" si="146"/>
        <v>7.7681774238500007E-2</v>
      </c>
      <c r="F542" s="8">
        <f t="shared" si="147"/>
        <v>0.136071845833</v>
      </c>
      <c r="G542" s="8">
        <f t="shared" si="148"/>
        <v>2.7723146710699999E-2</v>
      </c>
      <c r="H542" s="8">
        <f t="shared" si="149"/>
        <v>3.0094882147900001E-2</v>
      </c>
      <c r="I542" s="8">
        <f t="shared" si="150"/>
        <v>0.33430881776999999</v>
      </c>
      <c r="J542" s="8">
        <f t="shared" si="151"/>
        <v>5.3780205095900001E-2</v>
      </c>
      <c r="K542" s="8">
        <f t="shared" si="152"/>
        <v>7.1563062863599994E-2</v>
      </c>
      <c r="L542" s="8">
        <f t="shared" si="153"/>
        <v>0.191100811216</v>
      </c>
      <c r="M542" s="8">
        <f t="shared" si="154"/>
        <v>3.6930728107400002E-2</v>
      </c>
      <c r="N542" s="8">
        <f t="shared" si="155"/>
        <v>0.111945755221</v>
      </c>
      <c r="O542" s="8">
        <f t="shared" si="156"/>
        <v>0.47245864143299998</v>
      </c>
      <c r="P542" s="8">
        <f t="shared" si="157"/>
        <v>9.9787271516499993E-6</v>
      </c>
      <c r="Q542" s="8">
        <f t="shared" si="158"/>
        <v>0.20830622449399999</v>
      </c>
      <c r="R542" s="8">
        <f t="shared" si="159"/>
        <v>1.2959336352499999</v>
      </c>
      <c r="S542" s="8">
        <f t="shared" si="160"/>
        <v>1.19388987469</v>
      </c>
      <c r="T542" s="8">
        <f t="shared" si="161"/>
        <v>1.4596520857299999</v>
      </c>
      <c r="W542" s="7">
        <v>458310</v>
      </c>
      <c r="X542" s="7" t="s">
        <v>1236</v>
      </c>
      <c r="Y542" s="364">
        <v>0.18485185713499999</v>
      </c>
      <c r="Z542" s="364">
        <v>3.3400003877300001E-2</v>
      </c>
      <c r="AA542" s="364">
        <v>7.7681774238500007E-2</v>
      </c>
      <c r="AB542" s="364">
        <v>0.136071845833</v>
      </c>
      <c r="AC542" s="364">
        <v>2.7723146710699999E-2</v>
      </c>
      <c r="AD542" s="364">
        <v>3.0094882147900001E-2</v>
      </c>
      <c r="AE542" s="364">
        <v>0.33430881776999999</v>
      </c>
      <c r="AF542" s="364">
        <v>5.3780205095900001E-2</v>
      </c>
      <c r="AG542" s="364">
        <v>7.1563062863599994E-2</v>
      </c>
      <c r="AH542" s="364">
        <v>0.191100811216</v>
      </c>
      <c r="AI542" s="364">
        <v>3.6930728107400002E-2</v>
      </c>
      <c r="AJ542" s="364">
        <v>0.111945755221</v>
      </c>
      <c r="AK542" s="364">
        <v>0.47245864143299998</v>
      </c>
      <c r="AL542" s="364">
        <v>9.9787271516499993E-6</v>
      </c>
      <c r="AM542" s="364">
        <v>0.20830622449399999</v>
      </c>
      <c r="AN542" s="364">
        <v>1.2959336352499999</v>
      </c>
      <c r="AO542" s="364">
        <v>1.19388987469</v>
      </c>
      <c r="AP542" s="364">
        <v>1.4596520857299999</v>
      </c>
      <c r="AS542" s="7">
        <v>458310</v>
      </c>
      <c r="AT542" s="7" t="s">
        <v>1236</v>
      </c>
      <c r="AU542" s="8">
        <v>0.23131742055056459</v>
      </c>
      <c r="AV542" s="8">
        <v>6.736163630834513E-2</v>
      </c>
      <c r="AW542" s="8">
        <v>0.2148399584801822</v>
      </c>
      <c r="AX542" s="8">
        <v>0.30729798770823713</v>
      </c>
      <c r="AY542" s="8">
        <v>9.5317958326848376E-2</v>
      </c>
      <c r="AZ542" s="8">
        <v>0.19567697091072259</v>
      </c>
      <c r="BA542" s="8">
        <v>0.42899522185235489</v>
      </c>
      <c r="BB542" s="8">
        <v>0.1159907374633919</v>
      </c>
      <c r="BC542" s="8">
        <v>0.30651726773130311</v>
      </c>
      <c r="BD542" s="8">
        <v>0.24632882471046777</v>
      </c>
      <c r="BE542" s="8">
        <v>7.6935610424772594E-2</v>
      </c>
      <c r="BF542" s="8">
        <v>0.26641791019074196</v>
      </c>
      <c r="BG542" s="8">
        <v>0.46484034198571</v>
      </c>
      <c r="BH542" s="8">
        <v>5.392767402865807E-6</v>
      </c>
      <c r="BI542" s="8">
        <v>0.20494614549438722</v>
      </c>
      <c r="BJ542" s="8">
        <v>1.5135190153398383</v>
      </c>
      <c r="BK542" s="8">
        <v>1.5821622717848387</v>
      </c>
      <c r="BL542" s="8">
        <v>1.8353725818851612</v>
      </c>
    </row>
    <row r="543" spans="1:64" x14ac:dyDescent="0.25">
      <c r="A543" s="7">
        <v>458320</v>
      </c>
      <c r="B543" s="7" t="s">
        <v>1237</v>
      </c>
      <c r="C543" s="8">
        <f t="shared" si="144"/>
        <v>0.12796274407677422</v>
      </c>
      <c r="D543" s="8">
        <f t="shared" si="145"/>
        <v>4.2521397568296773E-2</v>
      </c>
      <c r="E543" s="8">
        <f t="shared" si="146"/>
        <v>0.12444369889027099</v>
      </c>
      <c r="F543" s="8">
        <f t="shared" si="147"/>
        <v>0.14704290634740325</v>
      </c>
      <c r="G543" s="8">
        <f t="shared" si="148"/>
        <v>5.1185667034462902E-2</v>
      </c>
      <c r="H543" s="8">
        <f t="shared" si="149"/>
        <v>9.8504649281546786E-2</v>
      </c>
      <c r="I543" s="8">
        <f t="shared" si="150"/>
        <v>0.23773589130151612</v>
      </c>
      <c r="J543" s="8">
        <f t="shared" si="151"/>
        <v>7.22250965104871E-2</v>
      </c>
      <c r="K543" s="8">
        <f t="shared" si="152"/>
        <v>0.17847630896818065</v>
      </c>
      <c r="L543" s="8">
        <f t="shared" si="153"/>
        <v>0.13959426824204843</v>
      </c>
      <c r="M543" s="8">
        <f t="shared" si="154"/>
        <v>4.91316904284258E-2</v>
      </c>
      <c r="N543" s="8">
        <f t="shared" si="155"/>
        <v>0.15361066544425808</v>
      </c>
      <c r="O543" s="8">
        <f t="shared" si="156"/>
        <v>0.2209367758996128</v>
      </c>
      <c r="P543" s="8">
        <f t="shared" si="157"/>
        <v>3.0919818557750006E-6</v>
      </c>
      <c r="Q543" s="8">
        <f t="shared" si="158"/>
        <v>9.9922757442774124E-2</v>
      </c>
      <c r="R543" s="8">
        <f t="shared" si="159"/>
        <v>1</v>
      </c>
      <c r="S543" s="8">
        <f t="shared" si="160"/>
        <v>0.7644751581474194</v>
      </c>
      <c r="T543" s="8">
        <f t="shared" si="161"/>
        <v>0.95617923226354851</v>
      </c>
      <c r="W543" s="7">
        <v>458320</v>
      </c>
      <c r="X543" s="7" t="s">
        <v>1237</v>
      </c>
      <c r="Y543" s="364">
        <v>0</v>
      </c>
      <c r="Z543" s="364">
        <v>0</v>
      </c>
      <c r="AA543" s="364">
        <v>0</v>
      </c>
      <c r="AB543" s="364">
        <v>0</v>
      </c>
      <c r="AC543" s="364">
        <v>0</v>
      </c>
      <c r="AD543" s="364">
        <v>0</v>
      </c>
      <c r="AE543" s="364">
        <v>0</v>
      </c>
      <c r="AF543" s="364">
        <v>0</v>
      </c>
      <c r="AG543" s="364">
        <v>0</v>
      </c>
      <c r="AH543" s="364">
        <v>0</v>
      </c>
      <c r="AI543" s="364">
        <v>0</v>
      </c>
      <c r="AJ543" s="364">
        <v>0</v>
      </c>
      <c r="AK543" s="364">
        <v>0</v>
      </c>
      <c r="AL543" s="364">
        <v>0</v>
      </c>
      <c r="AM543" s="364">
        <v>0</v>
      </c>
      <c r="AN543" s="364">
        <v>1</v>
      </c>
      <c r="AO543" s="364">
        <v>0</v>
      </c>
      <c r="AP543" s="364">
        <v>0</v>
      </c>
      <c r="AS543" s="7">
        <v>458320</v>
      </c>
      <c r="AT543" s="7" t="s">
        <v>1237</v>
      </c>
      <c r="AU543" s="8">
        <v>0.12796274407677422</v>
      </c>
      <c r="AV543" s="8">
        <v>4.2521397568296773E-2</v>
      </c>
      <c r="AW543" s="8">
        <v>0.12444369889027099</v>
      </c>
      <c r="AX543" s="8">
        <v>0.14704290634740325</v>
      </c>
      <c r="AY543" s="8">
        <v>5.1185667034462902E-2</v>
      </c>
      <c r="AZ543" s="8">
        <v>9.8504649281546786E-2</v>
      </c>
      <c r="BA543" s="8">
        <v>0.23773589130151612</v>
      </c>
      <c r="BB543" s="8">
        <v>7.22250965104871E-2</v>
      </c>
      <c r="BC543" s="8">
        <v>0.17847630896818065</v>
      </c>
      <c r="BD543" s="8">
        <v>0.13959426824204843</v>
      </c>
      <c r="BE543" s="8">
        <v>4.91316904284258E-2</v>
      </c>
      <c r="BF543" s="8">
        <v>0.15361066544425808</v>
      </c>
      <c r="BG543" s="8">
        <v>0.2209367758996128</v>
      </c>
      <c r="BH543" s="8">
        <v>3.0919818557750006E-6</v>
      </c>
      <c r="BI543" s="8">
        <v>9.9922757442774124E-2</v>
      </c>
      <c r="BJ543" s="8">
        <v>1.2949278405358062</v>
      </c>
      <c r="BK543" s="8">
        <v>0.7644751581474194</v>
      </c>
      <c r="BL543" s="8">
        <v>0.95617923226354851</v>
      </c>
    </row>
    <row r="544" spans="1:64" x14ac:dyDescent="0.25">
      <c r="A544" s="7">
        <v>459110</v>
      </c>
      <c r="B544" s="7" t="s">
        <v>1238</v>
      </c>
      <c r="C544" s="8">
        <f t="shared" si="144"/>
        <v>0.113380238191</v>
      </c>
      <c r="D544" s="8">
        <f t="shared" si="145"/>
        <v>1.9819016600699998E-2</v>
      </c>
      <c r="E544" s="8">
        <f t="shared" si="146"/>
        <v>8.8243861740500001E-2</v>
      </c>
      <c r="F544" s="8">
        <f t="shared" si="147"/>
        <v>6.9450861676300005E-2</v>
      </c>
      <c r="G544" s="8">
        <f t="shared" si="148"/>
        <v>1.26454220143E-2</v>
      </c>
      <c r="H544" s="8">
        <f t="shared" si="149"/>
        <v>2.6337055488899998E-2</v>
      </c>
      <c r="I544" s="8">
        <f t="shared" si="150"/>
        <v>0.13086300702799999</v>
      </c>
      <c r="J544" s="8">
        <f t="shared" si="151"/>
        <v>2.1991076473700001E-2</v>
      </c>
      <c r="K544" s="8">
        <f t="shared" si="152"/>
        <v>5.3278483428700001E-2</v>
      </c>
      <c r="L544" s="8">
        <f t="shared" si="153"/>
        <v>9.3306281499799998E-2</v>
      </c>
      <c r="M544" s="8">
        <f t="shared" si="154"/>
        <v>1.7274707740600002E-2</v>
      </c>
      <c r="N544" s="8">
        <f t="shared" si="155"/>
        <v>0.101501475518</v>
      </c>
      <c r="O544" s="8">
        <f t="shared" si="156"/>
        <v>0.59899256398599998</v>
      </c>
      <c r="P544" s="8">
        <f t="shared" si="157"/>
        <v>1.3073227081E-5</v>
      </c>
      <c r="Q544" s="8">
        <f t="shared" si="158"/>
        <v>0.30892582048299999</v>
      </c>
      <c r="R544" s="8">
        <f t="shared" si="159"/>
        <v>1.2214431165299999</v>
      </c>
      <c r="S544" s="8">
        <f t="shared" si="160"/>
        <v>1.1084333391800001</v>
      </c>
      <c r="T544" s="8">
        <f t="shared" si="161"/>
        <v>1.20613256693</v>
      </c>
      <c r="W544" s="7">
        <v>459110</v>
      </c>
      <c r="X544" s="7" t="s">
        <v>1238</v>
      </c>
      <c r="Y544" s="364">
        <v>0.113380238191</v>
      </c>
      <c r="Z544" s="364">
        <v>1.9819016600699998E-2</v>
      </c>
      <c r="AA544" s="364">
        <v>8.8243861740500001E-2</v>
      </c>
      <c r="AB544" s="364">
        <v>6.9450861676300005E-2</v>
      </c>
      <c r="AC544" s="364">
        <v>1.26454220143E-2</v>
      </c>
      <c r="AD544" s="364">
        <v>2.6337055488899998E-2</v>
      </c>
      <c r="AE544" s="364">
        <v>0.13086300702799999</v>
      </c>
      <c r="AF544" s="364">
        <v>2.1991076473700001E-2</v>
      </c>
      <c r="AG544" s="364">
        <v>5.3278483428700001E-2</v>
      </c>
      <c r="AH544" s="364">
        <v>9.3306281499799998E-2</v>
      </c>
      <c r="AI544" s="364">
        <v>1.7274707740600002E-2</v>
      </c>
      <c r="AJ544" s="364">
        <v>0.101501475518</v>
      </c>
      <c r="AK544" s="364">
        <v>0.59899256398599998</v>
      </c>
      <c r="AL544" s="364">
        <v>1.3073227081E-5</v>
      </c>
      <c r="AM544" s="364">
        <v>0.30892582048299999</v>
      </c>
      <c r="AN544" s="364">
        <v>1.2214431165299999</v>
      </c>
      <c r="AO544" s="364">
        <v>1.1084333391800001</v>
      </c>
      <c r="AP544" s="364">
        <v>1.20613256693</v>
      </c>
      <c r="AS544" s="7">
        <v>459110</v>
      </c>
      <c r="AT544" s="7" t="s">
        <v>1238</v>
      </c>
      <c r="AU544" s="8">
        <v>0.16115114082956444</v>
      </c>
      <c r="AV544" s="8">
        <v>4.3389787713300015E-2</v>
      </c>
      <c r="AW544" s="8">
        <v>0.23111837222336773</v>
      </c>
      <c r="AX544" s="8">
        <v>0.12021869421572905</v>
      </c>
      <c r="AY544" s="8">
        <v>3.0904011974885483E-2</v>
      </c>
      <c r="AZ544" s="8">
        <v>0.10306614728669834</v>
      </c>
      <c r="BA544" s="8">
        <v>0.2001863486330161</v>
      </c>
      <c r="BB544" s="8">
        <v>5.0797043510929042E-2</v>
      </c>
      <c r="BC544" s="8">
        <v>0.2167386689631306</v>
      </c>
      <c r="BD544" s="8">
        <v>0.14184014111437906</v>
      </c>
      <c r="BE544" s="8">
        <v>3.9174694757264518E-2</v>
      </c>
      <c r="BF544" s="8">
        <v>0.23011913328445158</v>
      </c>
      <c r="BG544" s="8">
        <v>0.59899292379312863</v>
      </c>
      <c r="BH544" s="8">
        <v>9.9383096560999987E-6</v>
      </c>
      <c r="BI544" s="8">
        <v>0.30892457110479016</v>
      </c>
      <c r="BJ544" s="8">
        <v>1.4356609136693543</v>
      </c>
      <c r="BK544" s="8">
        <v>1.2541856276714511</v>
      </c>
      <c r="BL544" s="8">
        <v>1.4677204482038708</v>
      </c>
    </row>
    <row r="545" spans="1:64" x14ac:dyDescent="0.25">
      <c r="A545" s="7">
        <v>459120</v>
      </c>
      <c r="B545" s="7" t="s">
        <v>1239</v>
      </c>
      <c r="C545" s="8">
        <f t="shared" si="144"/>
        <v>0.11341759716200001</v>
      </c>
      <c r="D545" s="8">
        <f t="shared" si="145"/>
        <v>1.9808840869800001E-2</v>
      </c>
      <c r="E545" s="8">
        <f t="shared" si="146"/>
        <v>8.8110816435199996E-2</v>
      </c>
      <c r="F545" s="8">
        <f t="shared" si="147"/>
        <v>8.7265268877899996E-2</v>
      </c>
      <c r="G545" s="8">
        <f t="shared" si="148"/>
        <v>1.5899076326099999E-2</v>
      </c>
      <c r="H545" s="8">
        <f t="shared" si="149"/>
        <v>3.2990363352799999E-2</v>
      </c>
      <c r="I545" s="8">
        <f t="shared" si="150"/>
        <v>0.13028418018499999</v>
      </c>
      <c r="J545" s="8">
        <f t="shared" si="151"/>
        <v>2.1886805401399999E-2</v>
      </c>
      <c r="K545" s="8">
        <f t="shared" si="152"/>
        <v>5.27680813572E-2</v>
      </c>
      <c r="L545" s="8">
        <f t="shared" si="153"/>
        <v>9.3380056065099998E-2</v>
      </c>
      <c r="M545" s="8">
        <f t="shared" si="154"/>
        <v>1.7264640272699999E-2</v>
      </c>
      <c r="N545" s="8">
        <f t="shared" si="155"/>
        <v>0.101470960717</v>
      </c>
      <c r="O545" s="8">
        <f t="shared" si="156"/>
        <v>0.59903825978900005</v>
      </c>
      <c r="P545" s="8">
        <f t="shared" si="157"/>
        <v>1.03917093246E-5</v>
      </c>
      <c r="Q545" s="8">
        <f t="shared" si="158"/>
        <v>0.310189768606</v>
      </c>
      <c r="R545" s="8">
        <f t="shared" si="159"/>
        <v>1.2213372544700001</v>
      </c>
      <c r="S545" s="8">
        <f t="shared" si="160"/>
        <v>1.1361547085599999</v>
      </c>
      <c r="T545" s="8">
        <f t="shared" si="161"/>
        <v>1.20493906694</v>
      </c>
      <c r="W545" s="7">
        <v>459120</v>
      </c>
      <c r="X545" s="7" t="s">
        <v>1239</v>
      </c>
      <c r="Y545" s="364">
        <v>0.11341759716200001</v>
      </c>
      <c r="Z545" s="364">
        <v>1.9808840869800001E-2</v>
      </c>
      <c r="AA545" s="364">
        <v>8.8110816435199996E-2</v>
      </c>
      <c r="AB545" s="364">
        <v>8.7265268877899996E-2</v>
      </c>
      <c r="AC545" s="364">
        <v>1.5899076326099999E-2</v>
      </c>
      <c r="AD545" s="364">
        <v>3.2990363352799999E-2</v>
      </c>
      <c r="AE545" s="364">
        <v>0.13028418018499999</v>
      </c>
      <c r="AF545" s="364">
        <v>2.1886805401399999E-2</v>
      </c>
      <c r="AG545" s="364">
        <v>5.27680813572E-2</v>
      </c>
      <c r="AH545" s="364">
        <v>9.3380056065099998E-2</v>
      </c>
      <c r="AI545" s="364">
        <v>1.7264640272699999E-2</v>
      </c>
      <c r="AJ545" s="364">
        <v>0.101470960717</v>
      </c>
      <c r="AK545" s="364">
        <v>0.59903825978900005</v>
      </c>
      <c r="AL545" s="364">
        <v>1.03917093246E-5</v>
      </c>
      <c r="AM545" s="364">
        <v>0.310189768606</v>
      </c>
      <c r="AN545" s="364">
        <v>1.2213372544700001</v>
      </c>
      <c r="AO545" s="364">
        <v>1.1361547085599999</v>
      </c>
      <c r="AP545" s="364">
        <v>1.20493906694</v>
      </c>
      <c r="AS545" s="7">
        <v>459120</v>
      </c>
      <c r="AT545" s="7" t="s">
        <v>1239</v>
      </c>
      <c r="AU545" s="8">
        <v>0.15944638265974198</v>
      </c>
      <c r="AV545" s="8">
        <v>4.3010009236387113E-2</v>
      </c>
      <c r="AW545" s="8">
        <v>0.22724130078665009</v>
      </c>
      <c r="AX545" s="8">
        <v>9.6144862785032273E-2</v>
      </c>
      <c r="AY545" s="8">
        <v>2.4835256832287413E-2</v>
      </c>
      <c r="AZ545" s="8">
        <v>8.3223542930209657E-2</v>
      </c>
      <c r="BA545" s="8">
        <v>0.19745250877816134</v>
      </c>
      <c r="BB545" s="8">
        <v>5.0157465292996757E-2</v>
      </c>
      <c r="BC545" s="8">
        <v>0.21242181101564195</v>
      </c>
      <c r="BD545" s="8">
        <v>0.14056627033841451</v>
      </c>
      <c r="BE545" s="8">
        <v>3.8850452770120975E-2</v>
      </c>
      <c r="BF545" s="8">
        <v>0.22658054386328877</v>
      </c>
      <c r="BG545" s="8">
        <v>0.58937450109293565</v>
      </c>
      <c r="BH545" s="8">
        <v>1.3095499986668713E-5</v>
      </c>
      <c r="BI545" s="8">
        <v>0.30518720288948381</v>
      </c>
      <c r="BJ545" s="8">
        <v>1.4296960797795162</v>
      </c>
      <c r="BK545" s="8">
        <v>1.1880746302895162</v>
      </c>
      <c r="BL545" s="8">
        <v>1.4438995270220971</v>
      </c>
    </row>
    <row r="546" spans="1:64" x14ac:dyDescent="0.25">
      <c r="A546" s="7">
        <v>459130</v>
      </c>
      <c r="B546" s="7" t="s">
        <v>1240</v>
      </c>
      <c r="C546" s="8">
        <f t="shared" si="144"/>
        <v>0.11408404737</v>
      </c>
      <c r="D546" s="8">
        <f t="shared" si="145"/>
        <v>1.9928274688799999E-2</v>
      </c>
      <c r="E546" s="8">
        <f t="shared" si="146"/>
        <v>8.9635137480999993E-2</v>
      </c>
      <c r="F546" s="8">
        <f t="shared" si="147"/>
        <v>2.81528031465E-2</v>
      </c>
      <c r="G546" s="8">
        <f t="shared" si="148"/>
        <v>5.1580225103599999E-3</v>
      </c>
      <c r="H546" s="8">
        <f t="shared" si="149"/>
        <v>1.10279227679E-2</v>
      </c>
      <c r="I546" s="8">
        <f t="shared" si="150"/>
        <v>0.13102860920699999</v>
      </c>
      <c r="J546" s="8">
        <f t="shared" si="151"/>
        <v>2.2072994842399999E-2</v>
      </c>
      <c r="K546" s="8">
        <f t="shared" si="152"/>
        <v>5.4604899915799997E-2</v>
      </c>
      <c r="L546" s="8">
        <f t="shared" si="153"/>
        <v>9.4063631136500001E-2</v>
      </c>
      <c r="M546" s="8">
        <f t="shared" si="154"/>
        <v>1.7356953548100001E-2</v>
      </c>
      <c r="N546" s="8">
        <f t="shared" si="155"/>
        <v>0.102933096217</v>
      </c>
      <c r="O546" s="8">
        <f t="shared" si="156"/>
        <v>0.59896047160200006</v>
      </c>
      <c r="P546" s="8">
        <f t="shared" si="157"/>
        <v>3.2151933549499997E-5</v>
      </c>
      <c r="Q546" s="8">
        <f t="shared" si="158"/>
        <v>0.30901938188200001</v>
      </c>
      <c r="R546" s="8">
        <f t="shared" si="159"/>
        <v>1.22364745954</v>
      </c>
      <c r="S546" s="8">
        <f t="shared" si="160"/>
        <v>1.04433874842</v>
      </c>
      <c r="T546" s="8">
        <f t="shared" si="161"/>
        <v>1.2077065039699999</v>
      </c>
      <c r="W546" s="7">
        <v>459130</v>
      </c>
      <c r="X546" s="7" t="s">
        <v>1240</v>
      </c>
      <c r="Y546" s="364">
        <v>0.11408404737</v>
      </c>
      <c r="Z546" s="364">
        <v>1.9928274688799999E-2</v>
      </c>
      <c r="AA546" s="364">
        <v>8.9635137480999993E-2</v>
      </c>
      <c r="AB546" s="364">
        <v>2.81528031465E-2</v>
      </c>
      <c r="AC546" s="364">
        <v>5.1580225103599999E-3</v>
      </c>
      <c r="AD546" s="364">
        <v>1.10279227679E-2</v>
      </c>
      <c r="AE546" s="364">
        <v>0.13102860920699999</v>
      </c>
      <c r="AF546" s="364">
        <v>2.2072994842399999E-2</v>
      </c>
      <c r="AG546" s="364">
        <v>5.4604899915799997E-2</v>
      </c>
      <c r="AH546" s="364">
        <v>9.4063631136500001E-2</v>
      </c>
      <c r="AI546" s="364">
        <v>1.7356953548100001E-2</v>
      </c>
      <c r="AJ546" s="364">
        <v>0.102933096217</v>
      </c>
      <c r="AK546" s="364">
        <v>0.59896047160200006</v>
      </c>
      <c r="AL546" s="364">
        <v>3.2151933549499997E-5</v>
      </c>
      <c r="AM546" s="364">
        <v>0.30901938188200001</v>
      </c>
      <c r="AN546" s="364">
        <v>1.22364745954</v>
      </c>
      <c r="AO546" s="364">
        <v>1.04433874842</v>
      </c>
      <c r="AP546" s="364">
        <v>1.2077065039699999</v>
      </c>
      <c r="AS546" s="7">
        <v>459130</v>
      </c>
      <c r="AT546" s="7" t="s">
        <v>1240</v>
      </c>
      <c r="AU546" s="8">
        <v>0.15604787434687103</v>
      </c>
      <c r="AV546" s="8">
        <v>4.2382723987129022E-2</v>
      </c>
      <c r="AW546" s="8">
        <v>0.2295130158180162</v>
      </c>
      <c r="AX546" s="8">
        <v>5.0826674701181129E-2</v>
      </c>
      <c r="AY546" s="8">
        <v>1.3748958984400483E-2</v>
      </c>
      <c r="AZ546" s="8">
        <v>4.7030060966061792E-2</v>
      </c>
      <c r="BA546" s="8">
        <v>0.19396682453666131</v>
      </c>
      <c r="BB546" s="8">
        <v>4.9625644520480655E-2</v>
      </c>
      <c r="BC546" s="8">
        <v>0.21744136162823061</v>
      </c>
      <c r="BD546" s="8">
        <v>0.13797969087483225</v>
      </c>
      <c r="BE546" s="8">
        <v>3.830745013848709E-2</v>
      </c>
      <c r="BF546" s="8">
        <v>0.22825000211674187</v>
      </c>
      <c r="BG546" s="8">
        <v>0.56998042596309595</v>
      </c>
      <c r="BH546" s="8">
        <v>2.959929121272226E-5</v>
      </c>
      <c r="BI546" s="8">
        <v>0.29406589331277444</v>
      </c>
      <c r="BJ546" s="8">
        <v>1.4279420012483872</v>
      </c>
      <c r="BK546" s="8">
        <v>1.0632202107808062</v>
      </c>
      <c r="BL546" s="8">
        <v>1.4126467339119353</v>
      </c>
    </row>
    <row r="547" spans="1:64" x14ac:dyDescent="0.25">
      <c r="A547" s="7">
        <v>459140</v>
      </c>
      <c r="B547" s="7" t="s">
        <v>1241</v>
      </c>
      <c r="C547" s="8">
        <f t="shared" si="144"/>
        <v>0.11392402087300001</v>
      </c>
      <c r="D547" s="8">
        <f t="shared" si="145"/>
        <v>1.9898059971900001E-2</v>
      </c>
      <c r="E547" s="8">
        <f t="shared" si="146"/>
        <v>8.7633261701699994E-2</v>
      </c>
      <c r="F547" s="8">
        <f t="shared" si="147"/>
        <v>4.2316839106600002E-2</v>
      </c>
      <c r="G547" s="8">
        <f t="shared" si="148"/>
        <v>7.7487099211799998E-3</v>
      </c>
      <c r="H547" s="8">
        <f t="shared" si="149"/>
        <v>1.5846612635999999E-2</v>
      </c>
      <c r="I547" s="8">
        <f t="shared" si="150"/>
        <v>0.13029737279199999</v>
      </c>
      <c r="J547" s="8">
        <f t="shared" si="151"/>
        <v>2.1936818535699999E-2</v>
      </c>
      <c r="K547" s="8">
        <f t="shared" si="152"/>
        <v>5.2343885130699999E-2</v>
      </c>
      <c r="L547" s="8">
        <f t="shared" si="153"/>
        <v>9.3909891425299999E-2</v>
      </c>
      <c r="M547" s="8">
        <f t="shared" si="154"/>
        <v>1.7328515757E-2</v>
      </c>
      <c r="N547" s="8">
        <f t="shared" si="155"/>
        <v>0.100959539579</v>
      </c>
      <c r="O547" s="8">
        <f t="shared" si="156"/>
        <v>0.59904762993799998</v>
      </c>
      <c r="P547" s="8">
        <f t="shared" si="157"/>
        <v>2.1379139727600001E-5</v>
      </c>
      <c r="Q547" s="8">
        <f t="shared" si="158"/>
        <v>0.31047281284900002</v>
      </c>
      <c r="R547" s="8">
        <f t="shared" si="159"/>
        <v>1.2214553425500001</v>
      </c>
      <c r="S547" s="8">
        <f t="shared" si="160"/>
        <v>1.06591216166</v>
      </c>
      <c r="T547" s="8">
        <f t="shared" si="161"/>
        <v>1.20457807646</v>
      </c>
      <c r="W547" s="7">
        <v>459140</v>
      </c>
      <c r="X547" s="7" t="s">
        <v>1241</v>
      </c>
      <c r="Y547" s="364">
        <v>0.11392402087300001</v>
      </c>
      <c r="Z547" s="364">
        <v>1.9898059971900001E-2</v>
      </c>
      <c r="AA547" s="364">
        <v>8.7633261701699994E-2</v>
      </c>
      <c r="AB547" s="364">
        <v>4.2316839106600002E-2</v>
      </c>
      <c r="AC547" s="364">
        <v>7.7487099211799998E-3</v>
      </c>
      <c r="AD547" s="364">
        <v>1.5846612635999999E-2</v>
      </c>
      <c r="AE547" s="364">
        <v>0.13029737279199999</v>
      </c>
      <c r="AF547" s="364">
        <v>2.1936818535699999E-2</v>
      </c>
      <c r="AG547" s="364">
        <v>5.2343885130699999E-2</v>
      </c>
      <c r="AH547" s="364">
        <v>9.3909891425299999E-2</v>
      </c>
      <c r="AI547" s="364">
        <v>1.7328515757E-2</v>
      </c>
      <c r="AJ547" s="364">
        <v>0.100959539579</v>
      </c>
      <c r="AK547" s="364">
        <v>0.59904762993799998</v>
      </c>
      <c r="AL547" s="364">
        <v>2.1379139727600001E-5</v>
      </c>
      <c r="AM547" s="364">
        <v>0.31047281284900002</v>
      </c>
      <c r="AN547" s="364">
        <v>1.2214553425500001</v>
      </c>
      <c r="AO547" s="364">
        <v>1.06591216166</v>
      </c>
      <c r="AP547" s="364">
        <v>1.20457807646</v>
      </c>
      <c r="AS547" s="7">
        <v>459140</v>
      </c>
      <c r="AT547" s="7" t="s">
        <v>1241</v>
      </c>
      <c r="AU547" s="8">
        <v>0.16006153530499997</v>
      </c>
      <c r="AV547" s="8">
        <v>4.3095237314070965E-2</v>
      </c>
      <c r="AW547" s="8">
        <v>0.22728559958225802</v>
      </c>
      <c r="AX547" s="8">
        <v>9.0494398637030654E-2</v>
      </c>
      <c r="AY547" s="8">
        <v>2.4192553464986128E-2</v>
      </c>
      <c r="AZ547" s="8">
        <v>7.8502222807335487E-2</v>
      </c>
      <c r="BA547" s="8">
        <v>0.19788506440395159</v>
      </c>
      <c r="BB547" s="8">
        <v>5.0192278522683847E-2</v>
      </c>
      <c r="BC547" s="8">
        <v>0.21249204693494517</v>
      </c>
      <c r="BD547" s="8">
        <v>0.14133036154059195</v>
      </c>
      <c r="BE547" s="8">
        <v>3.8920923811088713E-2</v>
      </c>
      <c r="BF547" s="8">
        <v>0.22646430335767742</v>
      </c>
      <c r="BG547" s="8">
        <v>0.58938326671619301</v>
      </c>
      <c r="BH547" s="8">
        <v>1.4591856741342258E-5</v>
      </c>
      <c r="BI547" s="8">
        <v>0.30546650234261274</v>
      </c>
      <c r="BJ547" s="8">
        <v>1.4304439851046769</v>
      </c>
      <c r="BK547" s="8">
        <v>1.1770617555541931</v>
      </c>
      <c r="BL547" s="8">
        <v>1.4444419705064515</v>
      </c>
    </row>
    <row r="548" spans="1:64" x14ac:dyDescent="0.25">
      <c r="A548" s="7">
        <v>459210</v>
      </c>
      <c r="B548" s="7" t="s">
        <v>1242</v>
      </c>
      <c r="C548" s="8">
        <f t="shared" si="144"/>
        <v>0.11347770676000001</v>
      </c>
      <c r="D548" s="8">
        <f t="shared" si="145"/>
        <v>1.9844934379599999E-2</v>
      </c>
      <c r="E548" s="8">
        <f t="shared" si="146"/>
        <v>8.40596465195E-2</v>
      </c>
      <c r="F548" s="8">
        <f t="shared" si="147"/>
        <v>4.7836079586600001E-2</v>
      </c>
      <c r="G548" s="8">
        <f t="shared" si="148"/>
        <v>8.7297702788899992E-3</v>
      </c>
      <c r="H548" s="8">
        <f t="shared" si="149"/>
        <v>1.61091657879E-2</v>
      </c>
      <c r="I548" s="8">
        <f t="shared" si="150"/>
        <v>0.12973078604499999</v>
      </c>
      <c r="J548" s="8">
        <f t="shared" si="151"/>
        <v>2.18279991443E-2</v>
      </c>
      <c r="K548" s="8">
        <f t="shared" si="152"/>
        <v>4.77937300584E-2</v>
      </c>
      <c r="L548" s="8">
        <f t="shared" si="153"/>
        <v>9.3347017948199995E-2</v>
      </c>
      <c r="M548" s="8">
        <f t="shared" si="154"/>
        <v>1.7276128399500001E-2</v>
      </c>
      <c r="N548" s="8">
        <f t="shared" si="155"/>
        <v>9.7810102902799997E-2</v>
      </c>
      <c r="O548" s="8">
        <f t="shared" si="156"/>
        <v>0.59943720488899999</v>
      </c>
      <c r="P548" s="8">
        <f t="shared" si="157"/>
        <v>1.8944191393E-5</v>
      </c>
      <c r="Q548" s="8">
        <f t="shared" si="158"/>
        <v>0.31141054046099997</v>
      </c>
      <c r="R548" s="8">
        <f t="shared" si="159"/>
        <v>1.21738228766</v>
      </c>
      <c r="S548" s="8">
        <f t="shared" si="160"/>
        <v>1.07267501565</v>
      </c>
      <c r="T548" s="8">
        <f t="shared" si="161"/>
        <v>1.19935251525</v>
      </c>
      <c r="W548" s="7">
        <v>459210</v>
      </c>
      <c r="X548" s="7" t="s">
        <v>1242</v>
      </c>
      <c r="Y548" s="364">
        <v>0.11347770676000001</v>
      </c>
      <c r="Z548" s="364">
        <v>1.9844934379599999E-2</v>
      </c>
      <c r="AA548" s="364">
        <v>8.40596465195E-2</v>
      </c>
      <c r="AB548" s="364">
        <v>4.7836079586600001E-2</v>
      </c>
      <c r="AC548" s="364">
        <v>8.7297702788899992E-3</v>
      </c>
      <c r="AD548" s="364">
        <v>1.61091657879E-2</v>
      </c>
      <c r="AE548" s="364">
        <v>0.12973078604499999</v>
      </c>
      <c r="AF548" s="364">
        <v>2.18279991443E-2</v>
      </c>
      <c r="AG548" s="364">
        <v>4.77937300584E-2</v>
      </c>
      <c r="AH548" s="364">
        <v>9.3347017948199995E-2</v>
      </c>
      <c r="AI548" s="364">
        <v>1.7276128399500001E-2</v>
      </c>
      <c r="AJ548" s="364">
        <v>9.7810102902799997E-2</v>
      </c>
      <c r="AK548" s="364">
        <v>0.59943720488899999</v>
      </c>
      <c r="AL548" s="364">
        <v>1.8944191393E-5</v>
      </c>
      <c r="AM548" s="364">
        <v>0.31141054046099997</v>
      </c>
      <c r="AN548" s="364">
        <v>1.21738228766</v>
      </c>
      <c r="AO548" s="364">
        <v>1.07267501565</v>
      </c>
      <c r="AP548" s="364">
        <v>1.19935251525</v>
      </c>
      <c r="AS548" s="7">
        <v>459210</v>
      </c>
      <c r="AT548" s="7" t="s">
        <v>1242</v>
      </c>
      <c r="AU548" s="8">
        <v>0.15952143611288705</v>
      </c>
      <c r="AV548" s="8">
        <v>4.3033102594259673E-2</v>
      </c>
      <c r="AW548" s="8">
        <v>0.22374773531055164</v>
      </c>
      <c r="AX548" s="8">
        <v>9.3213797482928989E-2</v>
      </c>
      <c r="AY548" s="8">
        <v>2.4251195536450321E-2</v>
      </c>
      <c r="AZ548" s="8">
        <v>7.7556526174808071E-2</v>
      </c>
      <c r="BA548" s="8">
        <v>0.19682634535366128</v>
      </c>
      <c r="BB548" s="8">
        <v>4.9979564364698387E-2</v>
      </c>
      <c r="BC548" s="8">
        <v>0.20703946160109352</v>
      </c>
      <c r="BD548" s="8">
        <v>0.14057393445037419</v>
      </c>
      <c r="BE548" s="8">
        <v>3.8840462996720969E-2</v>
      </c>
      <c r="BF548" s="8">
        <v>0.2234907933738032</v>
      </c>
      <c r="BG548" s="8">
        <v>0.58976706263809675</v>
      </c>
      <c r="BH548" s="8">
        <v>1.323892211487032E-5</v>
      </c>
      <c r="BI548" s="8">
        <v>0.3063872797860972</v>
      </c>
      <c r="BJ548" s="8">
        <v>1.4263006611145161</v>
      </c>
      <c r="BK548" s="8">
        <v>1.1788908740329032</v>
      </c>
      <c r="BL548" s="8">
        <v>1.4377163390616132</v>
      </c>
    </row>
    <row r="549" spans="1:64" x14ac:dyDescent="0.25">
      <c r="A549" s="7">
        <v>459310</v>
      </c>
      <c r="B549" s="7" t="s">
        <v>593</v>
      </c>
      <c r="C549" s="8">
        <f t="shared" si="144"/>
        <v>0.113515614093</v>
      </c>
      <c r="D549" s="8">
        <f t="shared" si="145"/>
        <v>1.9844378683899998E-2</v>
      </c>
      <c r="E549" s="8">
        <f t="shared" si="146"/>
        <v>8.8358331995299993E-2</v>
      </c>
      <c r="F549" s="8">
        <f t="shared" si="147"/>
        <v>6.7436278603799998E-2</v>
      </c>
      <c r="G549" s="8">
        <f t="shared" si="148"/>
        <v>1.22922645374E-2</v>
      </c>
      <c r="H549" s="8">
        <f t="shared" si="149"/>
        <v>2.5691182059299999E-2</v>
      </c>
      <c r="I549" s="8">
        <f t="shared" si="150"/>
        <v>0.13001289369800001</v>
      </c>
      <c r="J549" s="8">
        <f t="shared" si="151"/>
        <v>2.18586191002E-2</v>
      </c>
      <c r="K549" s="8">
        <f t="shared" si="152"/>
        <v>5.2864173062499999E-2</v>
      </c>
      <c r="L549" s="8">
        <f t="shared" si="153"/>
        <v>9.3445289245599999E-2</v>
      </c>
      <c r="M549" s="8">
        <f t="shared" si="154"/>
        <v>1.7284792185300001E-2</v>
      </c>
      <c r="N549" s="8">
        <f t="shared" si="155"/>
        <v>0.10173669115300001</v>
      </c>
      <c r="O549" s="8">
        <f t="shared" si="156"/>
        <v>0.59911636833500004</v>
      </c>
      <c r="P549" s="8">
        <f t="shared" si="157"/>
        <v>1.3451948115800001E-5</v>
      </c>
      <c r="Q549" s="8">
        <f t="shared" si="158"/>
        <v>0.31095412770800002</v>
      </c>
      <c r="R549" s="8">
        <f t="shared" si="159"/>
        <v>1.2217183247700001</v>
      </c>
      <c r="S549" s="8">
        <f t="shared" si="160"/>
        <v>1.1054197252</v>
      </c>
      <c r="T549" s="8">
        <f t="shared" si="161"/>
        <v>1.20473568586</v>
      </c>
      <c r="W549" s="7">
        <v>459310</v>
      </c>
      <c r="X549" s="7" t="s">
        <v>593</v>
      </c>
      <c r="Y549" s="364">
        <v>0.113515614093</v>
      </c>
      <c r="Z549" s="364">
        <v>1.9844378683899998E-2</v>
      </c>
      <c r="AA549" s="364">
        <v>8.8358331995299993E-2</v>
      </c>
      <c r="AB549" s="364">
        <v>6.7436278603799998E-2</v>
      </c>
      <c r="AC549" s="364">
        <v>1.22922645374E-2</v>
      </c>
      <c r="AD549" s="364">
        <v>2.5691182059299999E-2</v>
      </c>
      <c r="AE549" s="364">
        <v>0.13001289369800001</v>
      </c>
      <c r="AF549" s="364">
        <v>2.18586191002E-2</v>
      </c>
      <c r="AG549" s="364">
        <v>5.2864173062499999E-2</v>
      </c>
      <c r="AH549" s="364">
        <v>9.3445289245599999E-2</v>
      </c>
      <c r="AI549" s="364">
        <v>1.7284792185300001E-2</v>
      </c>
      <c r="AJ549" s="364">
        <v>0.10173669115300001</v>
      </c>
      <c r="AK549" s="364">
        <v>0.59911636833500004</v>
      </c>
      <c r="AL549" s="364">
        <v>1.3451948115800001E-5</v>
      </c>
      <c r="AM549" s="364">
        <v>0.31095412770800002</v>
      </c>
      <c r="AN549" s="364">
        <v>1.2217183247700001</v>
      </c>
      <c r="AO549" s="364">
        <v>1.1054197252</v>
      </c>
      <c r="AP549" s="364">
        <v>1.20473568586</v>
      </c>
      <c r="AS549" s="7">
        <v>459310</v>
      </c>
      <c r="AT549" s="7" t="s">
        <v>593</v>
      </c>
      <c r="AU549" s="8">
        <v>0.15954156204893546</v>
      </c>
      <c r="AV549" s="8">
        <v>4.3036049022622577E-2</v>
      </c>
      <c r="AW549" s="8">
        <v>0.23562695869941611</v>
      </c>
      <c r="AX549" s="8">
        <v>9.9808638292050014E-2</v>
      </c>
      <c r="AY549" s="8">
        <v>2.5676619444789842E-2</v>
      </c>
      <c r="AZ549" s="8">
        <v>9.0553249572208061E-2</v>
      </c>
      <c r="BA549" s="8">
        <v>0.19714322715914517</v>
      </c>
      <c r="BB549" s="8">
        <v>5.0058267730183882E-2</v>
      </c>
      <c r="BC549" s="8">
        <v>0.22176539266500489</v>
      </c>
      <c r="BD549" s="8">
        <v>0.14067839713704194</v>
      </c>
      <c r="BE549" s="8">
        <v>3.8863728607535487E-2</v>
      </c>
      <c r="BF549" s="8">
        <v>0.23470493682904847</v>
      </c>
      <c r="BG549" s="8">
        <v>0.58945240908758045</v>
      </c>
      <c r="BH549" s="8">
        <v>1.2223753810300643E-5</v>
      </c>
      <c r="BI549" s="8">
        <v>0.30594095817845163</v>
      </c>
      <c r="BJ549" s="8">
        <v>1.4382029568680645</v>
      </c>
      <c r="BK549" s="8">
        <v>1.1999094750508066</v>
      </c>
      <c r="BL549" s="8">
        <v>1.4528346294901617</v>
      </c>
    </row>
    <row r="550" spans="1:64" x14ac:dyDescent="0.25">
      <c r="A550" s="7">
        <v>459410</v>
      </c>
      <c r="B550" s="7" t="s">
        <v>1243</v>
      </c>
      <c r="C550" s="8">
        <f t="shared" si="144"/>
        <v>0.113349936633</v>
      </c>
      <c r="D550" s="8">
        <f t="shared" si="145"/>
        <v>1.9816858826000001E-2</v>
      </c>
      <c r="E550" s="8">
        <f t="shared" si="146"/>
        <v>8.6566551341100001E-2</v>
      </c>
      <c r="F550" s="8">
        <f t="shared" si="147"/>
        <v>4.5012632875399999E-2</v>
      </c>
      <c r="G550" s="8">
        <f t="shared" si="148"/>
        <v>8.1982181414299998E-3</v>
      </c>
      <c r="H550" s="8">
        <f t="shared" si="149"/>
        <v>1.6223210261000001E-2</v>
      </c>
      <c r="I550" s="8">
        <f t="shared" si="150"/>
        <v>0.13033805836000001</v>
      </c>
      <c r="J550" s="8">
        <f t="shared" si="151"/>
        <v>2.19131313657E-2</v>
      </c>
      <c r="K550" s="8">
        <f t="shared" si="152"/>
        <v>5.0879450382000001E-2</v>
      </c>
      <c r="L550" s="8">
        <f t="shared" si="153"/>
        <v>9.3172453842200006E-2</v>
      </c>
      <c r="M550" s="8">
        <f t="shared" si="154"/>
        <v>1.7247935404499998E-2</v>
      </c>
      <c r="N550" s="8">
        <f t="shared" si="155"/>
        <v>0.10003744390200001</v>
      </c>
      <c r="O550" s="8">
        <f t="shared" si="156"/>
        <v>0.59970507073500001</v>
      </c>
      <c r="P550" s="8">
        <f t="shared" si="157"/>
        <v>2.0160409363100001E-5</v>
      </c>
      <c r="Q550" s="8">
        <f t="shared" si="158"/>
        <v>0.30991698598700002</v>
      </c>
      <c r="R550" s="8">
        <f t="shared" si="159"/>
        <v>1.2197333468</v>
      </c>
      <c r="S550" s="8">
        <f t="shared" si="160"/>
        <v>1.06943406128</v>
      </c>
      <c r="T550" s="8">
        <f t="shared" si="161"/>
        <v>1.2031306401099999</v>
      </c>
      <c r="W550" s="7">
        <v>459410</v>
      </c>
      <c r="X550" s="7" t="s">
        <v>1243</v>
      </c>
      <c r="Y550" s="364">
        <v>0.113349936633</v>
      </c>
      <c r="Z550" s="364">
        <v>1.9816858826000001E-2</v>
      </c>
      <c r="AA550" s="364">
        <v>8.6566551341100001E-2</v>
      </c>
      <c r="AB550" s="364">
        <v>4.5012632875399999E-2</v>
      </c>
      <c r="AC550" s="364">
        <v>8.1982181414299998E-3</v>
      </c>
      <c r="AD550" s="364">
        <v>1.6223210261000001E-2</v>
      </c>
      <c r="AE550" s="364">
        <v>0.13033805836000001</v>
      </c>
      <c r="AF550" s="364">
        <v>2.19131313657E-2</v>
      </c>
      <c r="AG550" s="364">
        <v>5.0879450382000001E-2</v>
      </c>
      <c r="AH550" s="364">
        <v>9.3172453842200006E-2</v>
      </c>
      <c r="AI550" s="364">
        <v>1.7247935404499998E-2</v>
      </c>
      <c r="AJ550" s="364">
        <v>0.10003744390200001</v>
      </c>
      <c r="AK550" s="364">
        <v>0.59970507073500001</v>
      </c>
      <c r="AL550" s="364">
        <v>2.0160409363100001E-5</v>
      </c>
      <c r="AM550" s="364">
        <v>0.30991698598700002</v>
      </c>
      <c r="AN550" s="364">
        <v>1.2197333468</v>
      </c>
      <c r="AO550" s="364">
        <v>1.06943406128</v>
      </c>
      <c r="AP550" s="364">
        <v>1.2031306401099999</v>
      </c>
      <c r="AS550" s="7">
        <v>459410</v>
      </c>
      <c r="AT550" s="7" t="s">
        <v>1243</v>
      </c>
      <c r="AU550" s="8">
        <v>0.15931199536627411</v>
      </c>
      <c r="AV550" s="8">
        <v>4.2994990877322586E-2</v>
      </c>
      <c r="AW550" s="8">
        <v>0.22541298521764516</v>
      </c>
      <c r="AX550" s="8">
        <v>0.11187468088843061</v>
      </c>
      <c r="AY550" s="8">
        <v>2.9488783164046135E-2</v>
      </c>
      <c r="AZ550" s="8">
        <v>9.7742766160725789E-2</v>
      </c>
      <c r="BA550" s="8">
        <v>0.19753294097703228</v>
      </c>
      <c r="BB550" s="8">
        <v>5.0183443346451612E-2</v>
      </c>
      <c r="BC550" s="8">
        <v>0.21013105834147419</v>
      </c>
      <c r="BD550" s="8">
        <v>0.14025886363854032</v>
      </c>
      <c r="BE550" s="8">
        <v>3.8790485954319352E-2</v>
      </c>
      <c r="BF550" s="8">
        <v>0.22472335464595158</v>
      </c>
      <c r="BG550" s="8">
        <v>0.59003216294564442</v>
      </c>
      <c r="BH550" s="8">
        <v>1.3024208471136127E-5</v>
      </c>
      <c r="BI550" s="8">
        <v>0.30491750302009696</v>
      </c>
      <c r="BJ550" s="8">
        <v>1.4277231972682261</v>
      </c>
      <c r="BK550" s="8">
        <v>1.2229755850519355</v>
      </c>
      <c r="BL550" s="8">
        <v>1.4417200233108065</v>
      </c>
    </row>
    <row r="551" spans="1:64" x14ac:dyDescent="0.25">
      <c r="A551" s="7">
        <v>459420</v>
      </c>
      <c r="B551" s="7" t="s">
        <v>1244</v>
      </c>
      <c r="C551" s="8">
        <f t="shared" si="144"/>
        <v>0.11336329075</v>
      </c>
      <c r="D551" s="8">
        <f t="shared" si="145"/>
        <v>1.9810726834700001E-2</v>
      </c>
      <c r="E551" s="8">
        <f t="shared" si="146"/>
        <v>8.5505775927899999E-2</v>
      </c>
      <c r="F551" s="8">
        <f t="shared" si="147"/>
        <v>4.0139792651300001E-2</v>
      </c>
      <c r="G551" s="8">
        <f t="shared" si="148"/>
        <v>7.31076774115E-3</v>
      </c>
      <c r="H551" s="8">
        <f t="shared" si="149"/>
        <v>1.4140505817800001E-2</v>
      </c>
      <c r="I551" s="8">
        <f t="shared" si="150"/>
        <v>0.129977481187</v>
      </c>
      <c r="J551" s="8">
        <f t="shared" si="151"/>
        <v>2.18420512161E-2</v>
      </c>
      <c r="K551" s="8">
        <f t="shared" si="152"/>
        <v>4.97397624973E-2</v>
      </c>
      <c r="L551" s="8">
        <f t="shared" si="153"/>
        <v>9.3267458536400005E-2</v>
      </c>
      <c r="M551" s="8">
        <f t="shared" si="154"/>
        <v>1.7260032231700001E-2</v>
      </c>
      <c r="N551" s="8">
        <f t="shared" si="155"/>
        <v>9.9040500675400003E-2</v>
      </c>
      <c r="O551" s="8">
        <f t="shared" si="156"/>
        <v>0.59923027277300001</v>
      </c>
      <c r="P551" s="8">
        <f t="shared" si="157"/>
        <v>2.2603712937600002E-5</v>
      </c>
      <c r="Q551" s="8">
        <f t="shared" si="158"/>
        <v>0.31089056075499999</v>
      </c>
      <c r="R551" s="8">
        <f t="shared" si="159"/>
        <v>1.21867979351</v>
      </c>
      <c r="S551" s="8">
        <f t="shared" si="160"/>
        <v>1.0615910662100001</v>
      </c>
      <c r="T551" s="8">
        <f t="shared" si="161"/>
        <v>1.2015592949</v>
      </c>
      <c r="W551" s="7">
        <v>459420</v>
      </c>
      <c r="X551" s="7" t="s">
        <v>1244</v>
      </c>
      <c r="Y551" s="364">
        <v>0.11336329075</v>
      </c>
      <c r="Z551" s="364">
        <v>1.9810726834700001E-2</v>
      </c>
      <c r="AA551" s="364">
        <v>8.5505775927899999E-2</v>
      </c>
      <c r="AB551" s="364">
        <v>4.0139792651300001E-2</v>
      </c>
      <c r="AC551" s="364">
        <v>7.31076774115E-3</v>
      </c>
      <c r="AD551" s="364">
        <v>1.4140505817800001E-2</v>
      </c>
      <c r="AE551" s="364">
        <v>0.129977481187</v>
      </c>
      <c r="AF551" s="364">
        <v>2.18420512161E-2</v>
      </c>
      <c r="AG551" s="364">
        <v>4.97397624973E-2</v>
      </c>
      <c r="AH551" s="364">
        <v>9.3267458536400005E-2</v>
      </c>
      <c r="AI551" s="364">
        <v>1.7260032231700001E-2</v>
      </c>
      <c r="AJ551" s="364">
        <v>9.9040500675400003E-2</v>
      </c>
      <c r="AK551" s="364">
        <v>0.59923027277300001</v>
      </c>
      <c r="AL551" s="364">
        <v>2.2603712937600002E-5</v>
      </c>
      <c r="AM551" s="364">
        <v>0.31089056075499999</v>
      </c>
      <c r="AN551" s="364">
        <v>1.21867979351</v>
      </c>
      <c r="AO551" s="364">
        <v>1.0615910662100001</v>
      </c>
      <c r="AP551" s="364">
        <v>1.2015592949</v>
      </c>
      <c r="AS551" s="7">
        <v>459420</v>
      </c>
      <c r="AT551" s="7" t="s">
        <v>1244</v>
      </c>
      <c r="AU551" s="8">
        <v>0.16122594484977418</v>
      </c>
      <c r="AV551" s="8">
        <v>4.3390586923388715E-2</v>
      </c>
      <c r="AW551" s="8">
        <v>0.22774084887891452</v>
      </c>
      <c r="AX551" s="8">
        <v>0.10385882240543548</v>
      </c>
      <c r="AY551" s="8">
        <v>2.732417601232404E-2</v>
      </c>
      <c r="AZ551" s="8">
        <v>8.7807226495774188E-2</v>
      </c>
      <c r="BA551" s="8">
        <v>0.19899245734893542</v>
      </c>
      <c r="BB551" s="8">
        <v>5.0473603928612915E-2</v>
      </c>
      <c r="BC551" s="8">
        <v>0.21111499594702904</v>
      </c>
      <c r="BD551" s="8">
        <v>0.14187240781047586</v>
      </c>
      <c r="BE551" s="8">
        <v>3.9157892235241916E-2</v>
      </c>
      <c r="BF551" s="8">
        <v>0.22719119785849026</v>
      </c>
      <c r="BG551" s="8">
        <v>0.59922880796140265</v>
      </c>
      <c r="BH551" s="8">
        <v>1.4182820853460967E-5</v>
      </c>
      <c r="BI551" s="8">
        <v>0.31089101749266124</v>
      </c>
      <c r="BJ551" s="8">
        <v>1.4323557677488714</v>
      </c>
      <c r="BK551" s="8">
        <v>1.2189886120100002</v>
      </c>
      <c r="BL551" s="8">
        <v>1.4605826701280644</v>
      </c>
    </row>
    <row r="552" spans="1:64" x14ac:dyDescent="0.25">
      <c r="A552" s="7">
        <v>459510</v>
      </c>
      <c r="B552" s="7" t="s">
        <v>1245</v>
      </c>
      <c r="C552" s="8">
        <f t="shared" si="144"/>
        <v>0.113338529489</v>
      </c>
      <c r="D552" s="8">
        <f t="shared" si="145"/>
        <v>1.9807219090400001E-2</v>
      </c>
      <c r="E552" s="8">
        <f t="shared" si="146"/>
        <v>8.5420809273100001E-2</v>
      </c>
      <c r="F552" s="8">
        <f t="shared" si="147"/>
        <v>3.6466226207599997E-2</v>
      </c>
      <c r="G552" s="8">
        <f t="shared" si="148"/>
        <v>6.6424861041700003E-3</v>
      </c>
      <c r="H552" s="8">
        <f t="shared" si="149"/>
        <v>1.2828124620000001E-2</v>
      </c>
      <c r="I552" s="8">
        <f t="shared" si="150"/>
        <v>0.13029840875699999</v>
      </c>
      <c r="J552" s="8">
        <f t="shared" si="151"/>
        <v>2.1893562098700001E-2</v>
      </c>
      <c r="K552" s="8">
        <f t="shared" si="152"/>
        <v>4.9852816026899997E-2</v>
      </c>
      <c r="L552" s="8">
        <f t="shared" si="153"/>
        <v>9.3283777976400001E-2</v>
      </c>
      <c r="M552" s="8">
        <f t="shared" si="154"/>
        <v>1.72657968216E-2</v>
      </c>
      <c r="N552" s="8">
        <f t="shared" si="155"/>
        <v>9.8947581813899996E-2</v>
      </c>
      <c r="O552" s="8">
        <f t="shared" si="156"/>
        <v>0.59898644969899995</v>
      </c>
      <c r="P552" s="8">
        <f t="shared" si="157"/>
        <v>2.4876026768199999E-5</v>
      </c>
      <c r="Q552" s="8">
        <f t="shared" si="158"/>
        <v>0.31013515731500002</v>
      </c>
      <c r="R552" s="8">
        <f t="shared" si="159"/>
        <v>1.21856655785</v>
      </c>
      <c r="S552" s="8">
        <f t="shared" si="160"/>
        <v>1.05593683693</v>
      </c>
      <c r="T552" s="8">
        <f t="shared" si="161"/>
        <v>1.2020447868799999</v>
      </c>
      <c r="W552" s="7">
        <v>459510</v>
      </c>
      <c r="X552" s="7" t="s">
        <v>1245</v>
      </c>
      <c r="Y552" s="364">
        <v>0.113338529489</v>
      </c>
      <c r="Z552" s="364">
        <v>1.9807219090400001E-2</v>
      </c>
      <c r="AA552" s="364">
        <v>8.5420809273100001E-2</v>
      </c>
      <c r="AB552" s="364">
        <v>3.6466226207599997E-2</v>
      </c>
      <c r="AC552" s="364">
        <v>6.6424861041700003E-3</v>
      </c>
      <c r="AD552" s="364">
        <v>1.2828124620000001E-2</v>
      </c>
      <c r="AE552" s="364">
        <v>0.13029840875699999</v>
      </c>
      <c r="AF552" s="364">
        <v>2.1893562098700001E-2</v>
      </c>
      <c r="AG552" s="364">
        <v>4.9852816026899997E-2</v>
      </c>
      <c r="AH552" s="364">
        <v>9.3283777976400001E-2</v>
      </c>
      <c r="AI552" s="364">
        <v>1.72657968216E-2</v>
      </c>
      <c r="AJ552" s="364">
        <v>9.8947581813899996E-2</v>
      </c>
      <c r="AK552" s="364">
        <v>0.59898644969899995</v>
      </c>
      <c r="AL552" s="364">
        <v>2.4876026768199999E-5</v>
      </c>
      <c r="AM552" s="364">
        <v>0.31013515731500002</v>
      </c>
      <c r="AN552" s="364">
        <v>1.21856655785</v>
      </c>
      <c r="AO552" s="364">
        <v>1.05593683693</v>
      </c>
      <c r="AP552" s="364">
        <v>1.2020447868799999</v>
      </c>
      <c r="AS552" s="7">
        <v>459510</v>
      </c>
      <c r="AT552" s="7" t="s">
        <v>1245</v>
      </c>
      <c r="AU552" s="8">
        <v>0.15927203132159676</v>
      </c>
      <c r="AV552" s="8">
        <v>4.2993815572933872E-2</v>
      </c>
      <c r="AW552" s="8">
        <v>0.22600289864835646</v>
      </c>
      <c r="AX552" s="8">
        <v>9.4641053222256466E-2</v>
      </c>
      <c r="AY552" s="8">
        <v>2.4663535265661448E-2</v>
      </c>
      <c r="AZ552" s="8">
        <v>8.129057191110324E-2</v>
      </c>
      <c r="BA552" s="8">
        <v>0.19729223836543547</v>
      </c>
      <c r="BB552" s="8">
        <v>5.0152478549733856E-2</v>
      </c>
      <c r="BC552" s="8">
        <v>0.21101650980884518</v>
      </c>
      <c r="BD552" s="8">
        <v>0.14036424396057423</v>
      </c>
      <c r="BE552" s="8">
        <v>3.8841944650285488E-2</v>
      </c>
      <c r="BF552" s="8">
        <v>0.22539668586128875</v>
      </c>
      <c r="BG552" s="8">
        <v>0.58932603358938751</v>
      </c>
      <c r="BH552" s="8">
        <v>1.4065955817665965E-5</v>
      </c>
      <c r="BI552" s="8">
        <v>0.30513127619790342</v>
      </c>
      <c r="BJ552" s="8">
        <v>1.4282687455430645</v>
      </c>
      <c r="BK552" s="8">
        <v>1.1844661281416129</v>
      </c>
      <c r="BL552" s="8">
        <v>1.4423321944662899</v>
      </c>
    </row>
    <row r="553" spans="1:64" x14ac:dyDescent="0.25">
      <c r="A553" s="7">
        <v>459910</v>
      </c>
      <c r="B553" s="7" t="s">
        <v>1246</v>
      </c>
      <c r="C553" s="8">
        <f t="shared" si="144"/>
        <v>0.113439852292</v>
      </c>
      <c r="D553" s="8">
        <f t="shared" si="145"/>
        <v>1.9817899394299999E-2</v>
      </c>
      <c r="E553" s="8">
        <f t="shared" si="146"/>
        <v>8.7304961557999994E-2</v>
      </c>
      <c r="F553" s="8">
        <f t="shared" si="147"/>
        <v>1.9261639699100001E-2</v>
      </c>
      <c r="G553" s="8">
        <f t="shared" si="148"/>
        <v>3.50685160548E-3</v>
      </c>
      <c r="H553" s="8">
        <f t="shared" si="149"/>
        <v>7.1094205428299997E-3</v>
      </c>
      <c r="I553" s="8">
        <f t="shared" si="150"/>
        <v>0.13030095044600001</v>
      </c>
      <c r="J553" s="8">
        <f t="shared" si="151"/>
        <v>2.1889075416800002E-2</v>
      </c>
      <c r="K553" s="8">
        <f t="shared" si="152"/>
        <v>5.1776370374300003E-2</v>
      </c>
      <c r="L553" s="8">
        <f t="shared" si="153"/>
        <v>9.3392214956400002E-2</v>
      </c>
      <c r="M553" s="8">
        <f t="shared" si="154"/>
        <v>1.7274869626699999E-2</v>
      </c>
      <c r="N553" s="8">
        <f t="shared" si="155"/>
        <v>0.100794104499</v>
      </c>
      <c r="O553" s="8">
        <f t="shared" si="156"/>
        <v>0.59893677976799997</v>
      </c>
      <c r="P553" s="8">
        <f t="shared" si="157"/>
        <v>4.7135375391400001E-5</v>
      </c>
      <c r="Q553" s="8">
        <f t="shared" si="158"/>
        <v>0.31031192113200001</v>
      </c>
      <c r="R553" s="8">
        <f t="shared" si="159"/>
        <v>1.2205627132400001</v>
      </c>
      <c r="S553" s="8">
        <f t="shared" si="160"/>
        <v>1.0298779118500001</v>
      </c>
      <c r="T553" s="8">
        <f t="shared" si="161"/>
        <v>1.20396639624</v>
      </c>
      <c r="W553" s="7">
        <v>459910</v>
      </c>
      <c r="X553" s="7" t="s">
        <v>1246</v>
      </c>
      <c r="Y553" s="364">
        <v>0.113439852292</v>
      </c>
      <c r="Z553" s="364">
        <v>1.9817899394299999E-2</v>
      </c>
      <c r="AA553" s="364">
        <v>8.7304961557999994E-2</v>
      </c>
      <c r="AB553" s="364">
        <v>1.9261639699100001E-2</v>
      </c>
      <c r="AC553" s="364">
        <v>3.50685160548E-3</v>
      </c>
      <c r="AD553" s="364">
        <v>7.1094205428299997E-3</v>
      </c>
      <c r="AE553" s="364">
        <v>0.13030095044600001</v>
      </c>
      <c r="AF553" s="364">
        <v>2.1889075416800002E-2</v>
      </c>
      <c r="AG553" s="364">
        <v>5.1776370374300003E-2</v>
      </c>
      <c r="AH553" s="364">
        <v>9.3392214956400002E-2</v>
      </c>
      <c r="AI553" s="364">
        <v>1.7274869626699999E-2</v>
      </c>
      <c r="AJ553" s="364">
        <v>0.100794104499</v>
      </c>
      <c r="AK553" s="364">
        <v>0.59893677976799997</v>
      </c>
      <c r="AL553" s="364">
        <v>4.7135375391400001E-5</v>
      </c>
      <c r="AM553" s="364">
        <v>0.31031192113200001</v>
      </c>
      <c r="AN553" s="364">
        <v>1.2205627132400001</v>
      </c>
      <c r="AO553" s="364">
        <v>1.0298779118500001</v>
      </c>
      <c r="AP553" s="364">
        <v>1.20396639624</v>
      </c>
      <c r="AS553" s="7">
        <v>459910</v>
      </c>
      <c r="AT553" s="7" t="s">
        <v>1246</v>
      </c>
      <c r="AU553" s="8">
        <v>0.15940753383375808</v>
      </c>
      <c r="AV553" s="8">
        <v>4.3009804214869371E-2</v>
      </c>
      <c r="AW553" s="8">
        <v>0.22939608838983871</v>
      </c>
      <c r="AX553" s="8">
        <v>0.10924091355738386</v>
      </c>
      <c r="AY553" s="8">
        <v>2.8445859293336942E-2</v>
      </c>
      <c r="AZ553" s="8">
        <v>9.6518485476069837E-2</v>
      </c>
      <c r="BA553" s="8">
        <v>0.19732140924127414</v>
      </c>
      <c r="BB553" s="8">
        <v>5.0140090222601602E-2</v>
      </c>
      <c r="BC553" s="8">
        <v>0.21477802129524354</v>
      </c>
      <c r="BD553" s="8">
        <v>0.14051320686307908</v>
      </c>
      <c r="BE553" s="8">
        <v>3.8859868121909669E-2</v>
      </c>
      <c r="BF553" s="8">
        <v>0.22878015921841935</v>
      </c>
      <c r="BG553" s="8">
        <v>0.58927472946038728</v>
      </c>
      <c r="BH553" s="8">
        <v>1.2725408878170804E-5</v>
      </c>
      <c r="BI553" s="8">
        <v>0.30530631331703223</v>
      </c>
      <c r="BJ553" s="8">
        <v>1.4318118135354838</v>
      </c>
      <c r="BK553" s="8">
        <v>1.2180762260685489</v>
      </c>
      <c r="BL553" s="8">
        <v>1.4461104885008065</v>
      </c>
    </row>
    <row r="554" spans="1:64" x14ac:dyDescent="0.25">
      <c r="A554" s="7">
        <v>459920</v>
      </c>
      <c r="B554" s="7" t="s">
        <v>594</v>
      </c>
      <c r="C554" s="8">
        <f t="shared" si="144"/>
        <v>0.113629958514</v>
      </c>
      <c r="D554" s="8">
        <f t="shared" si="145"/>
        <v>1.98678019175E-2</v>
      </c>
      <c r="E554" s="8">
        <f t="shared" si="146"/>
        <v>8.3626960182399998E-2</v>
      </c>
      <c r="F554" s="8">
        <f t="shared" si="147"/>
        <v>5.2442489608900002E-2</v>
      </c>
      <c r="G554" s="8">
        <f t="shared" si="148"/>
        <v>9.5752388157500003E-3</v>
      </c>
      <c r="H554" s="8">
        <f t="shared" si="149"/>
        <v>1.8038986267200002E-2</v>
      </c>
      <c r="I554" s="8">
        <f t="shared" si="150"/>
        <v>0.12614445108299999</v>
      </c>
      <c r="J554" s="8">
        <f t="shared" si="151"/>
        <v>2.1231355774699999E-2</v>
      </c>
      <c r="K554" s="8">
        <f t="shared" si="152"/>
        <v>4.6863342241999999E-2</v>
      </c>
      <c r="L554" s="8">
        <f t="shared" si="153"/>
        <v>9.3590424385399995E-2</v>
      </c>
      <c r="M554" s="8">
        <f t="shared" si="154"/>
        <v>1.7304154182000001E-2</v>
      </c>
      <c r="N554" s="8">
        <f t="shared" si="155"/>
        <v>9.7155809575199994E-2</v>
      </c>
      <c r="O554" s="8">
        <f t="shared" si="156"/>
        <v>0.59898501986399999</v>
      </c>
      <c r="P554" s="8">
        <f t="shared" si="157"/>
        <v>1.7278917086599999E-5</v>
      </c>
      <c r="Q554" s="8">
        <f t="shared" si="158"/>
        <v>0.32034993072500001</v>
      </c>
      <c r="R554" s="8">
        <f t="shared" si="159"/>
        <v>1.21712472061</v>
      </c>
      <c r="S554" s="8">
        <f t="shared" si="160"/>
        <v>1.08005671469</v>
      </c>
      <c r="T554" s="8">
        <f t="shared" si="161"/>
        <v>1.1942391491</v>
      </c>
      <c r="W554" s="7">
        <v>459920</v>
      </c>
      <c r="X554" s="7" t="s">
        <v>594</v>
      </c>
      <c r="Y554" s="364">
        <v>0.113629958514</v>
      </c>
      <c r="Z554" s="364">
        <v>1.98678019175E-2</v>
      </c>
      <c r="AA554" s="364">
        <v>8.3626960182399998E-2</v>
      </c>
      <c r="AB554" s="364">
        <v>5.2442489608900002E-2</v>
      </c>
      <c r="AC554" s="364">
        <v>9.5752388157500003E-3</v>
      </c>
      <c r="AD554" s="364">
        <v>1.8038986267200002E-2</v>
      </c>
      <c r="AE554" s="364">
        <v>0.12614445108299999</v>
      </c>
      <c r="AF554" s="364">
        <v>2.1231355774699999E-2</v>
      </c>
      <c r="AG554" s="364">
        <v>4.6863342241999999E-2</v>
      </c>
      <c r="AH554" s="364">
        <v>9.3590424385399995E-2</v>
      </c>
      <c r="AI554" s="364">
        <v>1.7304154182000001E-2</v>
      </c>
      <c r="AJ554" s="364">
        <v>9.7155809575199994E-2</v>
      </c>
      <c r="AK554" s="364">
        <v>0.59898501986399999</v>
      </c>
      <c r="AL554" s="364">
        <v>1.7278917086599999E-5</v>
      </c>
      <c r="AM554" s="364">
        <v>0.32034993072500001</v>
      </c>
      <c r="AN554" s="364">
        <v>1.21712472061</v>
      </c>
      <c r="AO554" s="364">
        <v>1.08005671469</v>
      </c>
      <c r="AP554" s="364">
        <v>1.1942391491</v>
      </c>
      <c r="AS554" s="7">
        <v>459920</v>
      </c>
      <c r="AT554" s="7" t="s">
        <v>594</v>
      </c>
      <c r="AU554" s="8">
        <v>0.14503381976230645</v>
      </c>
      <c r="AV554" s="8">
        <v>4.0024606297651602E-2</v>
      </c>
      <c r="AW554" s="8">
        <v>0.20741648118311939</v>
      </c>
      <c r="AX554" s="8">
        <v>0.12231976539184518</v>
      </c>
      <c r="AY554" s="8">
        <v>3.3530129179992749E-2</v>
      </c>
      <c r="AZ554" s="8">
        <v>0.10682652828752905</v>
      </c>
      <c r="BA554" s="8">
        <v>0.17461211724916126</v>
      </c>
      <c r="BB554" s="8">
        <v>4.5271886491972585E-2</v>
      </c>
      <c r="BC554" s="8">
        <v>0.1898749679432323</v>
      </c>
      <c r="BD554" s="8">
        <v>0.12853862568336291</v>
      </c>
      <c r="BE554" s="8">
        <v>3.625100496674194E-2</v>
      </c>
      <c r="BF554" s="8">
        <v>0.20680221596740647</v>
      </c>
      <c r="BG554" s="8">
        <v>0.52169711343432212</v>
      </c>
      <c r="BH554" s="8">
        <v>1.3485731271629031E-5</v>
      </c>
      <c r="BI554" s="8">
        <v>0.2790128451241935</v>
      </c>
      <c r="BJ554" s="8">
        <v>1.3924765201461284</v>
      </c>
      <c r="BK554" s="8">
        <v>1.1336425518909674</v>
      </c>
      <c r="BL554" s="8">
        <v>1.2807251007161284</v>
      </c>
    </row>
    <row r="555" spans="1:64" x14ac:dyDescent="0.25">
      <c r="A555" s="7">
        <v>459930</v>
      </c>
      <c r="B555" s="7" t="s">
        <v>595</v>
      </c>
      <c r="C555" s="8">
        <f t="shared" si="144"/>
        <v>0.10378020605661289</v>
      </c>
      <c r="D555" s="8">
        <f t="shared" si="145"/>
        <v>2.9305139510638706E-2</v>
      </c>
      <c r="E555" s="8">
        <f t="shared" si="146"/>
        <v>0.15507183939693547</v>
      </c>
      <c r="F555" s="8">
        <f t="shared" si="147"/>
        <v>0.22198821935878871</v>
      </c>
      <c r="G555" s="8">
        <f t="shared" si="148"/>
        <v>5.9029719929569666E-2</v>
      </c>
      <c r="H555" s="8">
        <f t="shared" si="149"/>
        <v>0.2131897300848177</v>
      </c>
      <c r="I555" s="8">
        <f t="shared" si="150"/>
        <v>0.13287046865030647</v>
      </c>
      <c r="J555" s="8">
        <f t="shared" si="151"/>
        <v>3.4931101487866136E-2</v>
      </c>
      <c r="K555" s="8">
        <f t="shared" si="152"/>
        <v>0.15091861665403711</v>
      </c>
      <c r="L555" s="8">
        <f t="shared" si="153"/>
        <v>9.2900559278004835E-2</v>
      </c>
      <c r="M555" s="8">
        <f t="shared" si="154"/>
        <v>2.6600618422080644E-2</v>
      </c>
      <c r="N555" s="8">
        <f t="shared" si="155"/>
        <v>0.15365850892858063</v>
      </c>
      <c r="O555" s="8">
        <f t="shared" si="156"/>
        <v>0.3572473750546773</v>
      </c>
      <c r="P555" s="8">
        <f t="shared" si="157"/>
        <v>3.0081438200157584E-6</v>
      </c>
      <c r="Q555" s="8">
        <f t="shared" si="158"/>
        <v>0.18172546535500003</v>
      </c>
      <c r="R555" s="8">
        <f t="shared" si="159"/>
        <v>1</v>
      </c>
      <c r="S555" s="8">
        <f t="shared" si="160"/>
        <v>1.0909818629216128</v>
      </c>
      <c r="T555" s="8">
        <f t="shared" si="161"/>
        <v>0.91549599324338715</v>
      </c>
      <c r="W555" s="7">
        <v>459930</v>
      </c>
      <c r="X555" s="7" t="s">
        <v>595</v>
      </c>
      <c r="Y555" s="364">
        <v>0</v>
      </c>
      <c r="Z555" s="364">
        <v>0</v>
      </c>
      <c r="AA555" s="364">
        <v>0</v>
      </c>
      <c r="AB555" s="364">
        <v>0</v>
      </c>
      <c r="AC555" s="364">
        <v>0</v>
      </c>
      <c r="AD555" s="364">
        <v>0</v>
      </c>
      <c r="AE555" s="364">
        <v>0</v>
      </c>
      <c r="AF555" s="364">
        <v>0</v>
      </c>
      <c r="AG555" s="364">
        <v>0</v>
      </c>
      <c r="AH555" s="364">
        <v>0</v>
      </c>
      <c r="AI555" s="364">
        <v>0</v>
      </c>
      <c r="AJ555" s="364">
        <v>0</v>
      </c>
      <c r="AK555" s="364">
        <v>0</v>
      </c>
      <c r="AL555" s="364">
        <v>0</v>
      </c>
      <c r="AM555" s="364">
        <v>0</v>
      </c>
      <c r="AN555" s="364">
        <v>1</v>
      </c>
      <c r="AO555" s="364">
        <v>0</v>
      </c>
      <c r="AP555" s="364">
        <v>0</v>
      </c>
      <c r="AS555" s="7">
        <v>459930</v>
      </c>
      <c r="AT555" s="7" t="s">
        <v>595</v>
      </c>
      <c r="AU555" s="8">
        <v>0.10378020605661289</v>
      </c>
      <c r="AV555" s="8">
        <v>2.9305139510638706E-2</v>
      </c>
      <c r="AW555" s="8">
        <v>0.15507183939693547</v>
      </c>
      <c r="AX555" s="8">
        <v>0.22198821935878871</v>
      </c>
      <c r="AY555" s="8">
        <v>5.9029719929569666E-2</v>
      </c>
      <c r="AZ555" s="8">
        <v>0.2131897300848177</v>
      </c>
      <c r="BA555" s="8">
        <v>0.13287046865030647</v>
      </c>
      <c r="BB555" s="8">
        <v>3.4931101487866136E-2</v>
      </c>
      <c r="BC555" s="8">
        <v>0.15091861665403711</v>
      </c>
      <c r="BD555" s="8">
        <v>9.2900559278004835E-2</v>
      </c>
      <c r="BE555" s="8">
        <v>2.6600618422080644E-2</v>
      </c>
      <c r="BF555" s="8">
        <v>0.15365850892858063</v>
      </c>
      <c r="BG555" s="8">
        <v>0.3572473750546773</v>
      </c>
      <c r="BH555" s="8">
        <v>3.0081438200157584E-6</v>
      </c>
      <c r="BI555" s="8">
        <v>0.18172546535500003</v>
      </c>
      <c r="BJ555" s="8">
        <v>1.2881571849643549</v>
      </c>
      <c r="BK555" s="8">
        <v>1.0909818629216128</v>
      </c>
      <c r="BL555" s="8">
        <v>0.91549599324338715</v>
      </c>
    </row>
    <row r="556" spans="1:64" x14ac:dyDescent="0.25">
      <c r="A556" s="7">
        <v>459991</v>
      </c>
      <c r="B556" s="7" t="s">
        <v>1247</v>
      </c>
      <c r="C556" s="8">
        <f t="shared" si="144"/>
        <v>0.113353885408</v>
      </c>
      <c r="D556" s="8">
        <f t="shared" si="145"/>
        <v>1.9812144078399999E-2</v>
      </c>
      <c r="E556" s="8">
        <f t="shared" si="146"/>
        <v>8.8860901626099997E-2</v>
      </c>
      <c r="F556" s="8">
        <f t="shared" si="147"/>
        <v>6.2459010974900003E-2</v>
      </c>
      <c r="G556" s="8">
        <f t="shared" si="148"/>
        <v>1.13781246536E-2</v>
      </c>
      <c r="H556" s="8">
        <f t="shared" si="149"/>
        <v>2.40165077705E-2</v>
      </c>
      <c r="I556" s="8">
        <f t="shared" si="150"/>
        <v>0.13067009612</v>
      </c>
      <c r="J556" s="8">
        <f t="shared" si="151"/>
        <v>2.1956579318800001E-2</v>
      </c>
      <c r="K556" s="8">
        <f t="shared" si="152"/>
        <v>5.3728512301299998E-2</v>
      </c>
      <c r="L556" s="8">
        <f t="shared" si="153"/>
        <v>9.3300557414599999E-2</v>
      </c>
      <c r="M556" s="8">
        <f t="shared" si="154"/>
        <v>1.72687643635E-2</v>
      </c>
      <c r="N556" s="8">
        <f t="shared" si="155"/>
        <v>0.102191455167</v>
      </c>
      <c r="O556" s="8">
        <f t="shared" si="156"/>
        <v>0.59897051207499996</v>
      </c>
      <c r="P556" s="8">
        <f t="shared" si="157"/>
        <v>1.45234633881E-5</v>
      </c>
      <c r="Q556" s="8">
        <f t="shared" si="158"/>
        <v>0.30927527081200001</v>
      </c>
      <c r="R556" s="8">
        <f t="shared" si="159"/>
        <v>1.22202693111</v>
      </c>
      <c r="S556" s="8">
        <f t="shared" si="160"/>
        <v>1.0978536433999999</v>
      </c>
      <c r="T556" s="8">
        <f t="shared" si="161"/>
        <v>1.2063551877400001</v>
      </c>
      <c r="W556" s="7">
        <v>459991</v>
      </c>
      <c r="X556" s="7" t="s">
        <v>1247</v>
      </c>
      <c r="Y556" s="364">
        <v>0.113353885408</v>
      </c>
      <c r="Z556" s="364">
        <v>1.9812144078399999E-2</v>
      </c>
      <c r="AA556" s="364">
        <v>8.8860901626099997E-2</v>
      </c>
      <c r="AB556" s="364">
        <v>6.2459010974900003E-2</v>
      </c>
      <c r="AC556" s="364">
        <v>1.13781246536E-2</v>
      </c>
      <c r="AD556" s="364">
        <v>2.40165077705E-2</v>
      </c>
      <c r="AE556" s="364">
        <v>0.13067009612</v>
      </c>
      <c r="AF556" s="364">
        <v>2.1956579318800001E-2</v>
      </c>
      <c r="AG556" s="364">
        <v>5.3728512301299998E-2</v>
      </c>
      <c r="AH556" s="364">
        <v>9.3300557414599999E-2</v>
      </c>
      <c r="AI556" s="364">
        <v>1.72687643635E-2</v>
      </c>
      <c r="AJ556" s="364">
        <v>0.102191455167</v>
      </c>
      <c r="AK556" s="364">
        <v>0.59897051207499996</v>
      </c>
      <c r="AL556" s="364">
        <v>1.45234633881E-5</v>
      </c>
      <c r="AM556" s="364">
        <v>0.30927527081200001</v>
      </c>
      <c r="AN556" s="364">
        <v>1.22202693111</v>
      </c>
      <c r="AO556" s="364">
        <v>1.0978536433999999</v>
      </c>
      <c r="AP556" s="364">
        <v>1.2063551877400001</v>
      </c>
      <c r="AS556" s="7">
        <v>459991</v>
      </c>
      <c r="AT556" s="7" t="s">
        <v>1247</v>
      </c>
      <c r="AU556" s="8">
        <v>0.16119534102011293</v>
      </c>
      <c r="AV556" s="8">
        <v>4.3390399858069355E-2</v>
      </c>
      <c r="AW556" s="8">
        <v>0.23372987793703387</v>
      </c>
      <c r="AX556" s="8">
        <v>0.10982804579600805</v>
      </c>
      <c r="AY556" s="8">
        <v>2.8220357071974202E-2</v>
      </c>
      <c r="AZ556" s="8">
        <v>9.6603939140435482E-2</v>
      </c>
      <c r="BA556" s="8">
        <v>0.2000038471472903</v>
      </c>
      <c r="BB556" s="8">
        <v>5.073961303176127E-2</v>
      </c>
      <c r="BC556" s="8">
        <v>0.21939117985430959</v>
      </c>
      <c r="BD556" s="8">
        <v>0.14190819540398708</v>
      </c>
      <c r="BE556" s="8">
        <v>3.9176918271104845E-2</v>
      </c>
      <c r="BF556" s="8">
        <v>0.23282684170619358</v>
      </c>
      <c r="BG556" s="8">
        <v>0.59897193891008005</v>
      </c>
      <c r="BH556" s="8">
        <v>1.1784105962789515E-5</v>
      </c>
      <c r="BI556" s="8">
        <v>0.30927646738561315</v>
      </c>
      <c r="BJ556" s="8">
        <v>1.4383172317185489</v>
      </c>
      <c r="BK556" s="8">
        <v>1.2346555678151607</v>
      </c>
      <c r="BL556" s="8">
        <v>1.470136252936612</v>
      </c>
    </row>
    <row r="557" spans="1:64" x14ac:dyDescent="0.25">
      <c r="A557" s="7">
        <v>459999</v>
      </c>
      <c r="B557" s="7" t="s">
        <v>1248</v>
      </c>
      <c r="C557" s="8">
        <f t="shared" si="144"/>
        <v>0.113334025484</v>
      </c>
      <c r="D557" s="8">
        <f t="shared" si="145"/>
        <v>1.9801055175400002E-2</v>
      </c>
      <c r="E557" s="8">
        <f t="shared" si="146"/>
        <v>8.8706524010200002E-2</v>
      </c>
      <c r="F557" s="8">
        <f t="shared" si="147"/>
        <v>7.0605698004699999E-2</v>
      </c>
      <c r="G557" s="8">
        <f t="shared" si="148"/>
        <v>1.2839434479600001E-2</v>
      </c>
      <c r="H557" s="8">
        <f t="shared" si="149"/>
        <v>2.7479087725599999E-2</v>
      </c>
      <c r="I557" s="8">
        <f t="shared" si="150"/>
        <v>0.12863804518300001</v>
      </c>
      <c r="J557" s="8">
        <f t="shared" si="151"/>
        <v>2.1601008625000001E-2</v>
      </c>
      <c r="K557" s="8">
        <f t="shared" si="152"/>
        <v>5.3239936969900002E-2</v>
      </c>
      <c r="L557" s="8">
        <f t="shared" si="153"/>
        <v>9.3291018032100007E-2</v>
      </c>
      <c r="M557" s="8">
        <f t="shared" si="154"/>
        <v>1.7266910835299999E-2</v>
      </c>
      <c r="N557" s="8">
        <f t="shared" si="155"/>
        <v>0.101841142951</v>
      </c>
      <c r="O557" s="8">
        <f t="shared" si="156"/>
        <v>0.59888570150300002</v>
      </c>
      <c r="P557" s="8">
        <f t="shared" si="157"/>
        <v>1.2871309822200001E-5</v>
      </c>
      <c r="Q557" s="8">
        <f t="shared" si="158"/>
        <v>0.31434432866200002</v>
      </c>
      <c r="R557" s="8">
        <f t="shared" si="159"/>
        <v>1.22184160467</v>
      </c>
      <c r="S557" s="8">
        <f t="shared" si="160"/>
        <v>1.11092422021</v>
      </c>
      <c r="T557" s="8">
        <f t="shared" si="161"/>
        <v>1.2034789907800001</v>
      </c>
      <c r="W557" s="7">
        <v>459999</v>
      </c>
      <c r="X557" s="7" t="s">
        <v>1248</v>
      </c>
      <c r="Y557" s="364">
        <v>0.113334025484</v>
      </c>
      <c r="Z557" s="364">
        <v>1.9801055175400002E-2</v>
      </c>
      <c r="AA557" s="364">
        <v>8.8706524010200002E-2</v>
      </c>
      <c r="AB557" s="364">
        <v>7.0605698004699999E-2</v>
      </c>
      <c r="AC557" s="364">
        <v>1.2839434479600001E-2</v>
      </c>
      <c r="AD557" s="364">
        <v>2.7479087725599999E-2</v>
      </c>
      <c r="AE557" s="364">
        <v>0.12863804518300001</v>
      </c>
      <c r="AF557" s="364">
        <v>2.1601008625000001E-2</v>
      </c>
      <c r="AG557" s="364">
        <v>5.3239936969900002E-2</v>
      </c>
      <c r="AH557" s="364">
        <v>9.3291018032100007E-2</v>
      </c>
      <c r="AI557" s="364">
        <v>1.7266910835299999E-2</v>
      </c>
      <c r="AJ557" s="364">
        <v>0.101841142951</v>
      </c>
      <c r="AK557" s="364">
        <v>0.59888570150300002</v>
      </c>
      <c r="AL557" s="364">
        <v>1.2871309822200001E-5</v>
      </c>
      <c r="AM557" s="364">
        <v>0.31434432866200002</v>
      </c>
      <c r="AN557" s="364">
        <v>1.22184160467</v>
      </c>
      <c r="AO557" s="364">
        <v>1.11092422021</v>
      </c>
      <c r="AP557" s="364">
        <v>1.2034789907800001</v>
      </c>
      <c r="AS557" s="7">
        <v>459999</v>
      </c>
      <c r="AT557" s="7" t="s">
        <v>1248</v>
      </c>
      <c r="AU557" s="8">
        <v>0.16114161200054836</v>
      </c>
      <c r="AV557" s="8">
        <v>4.338552675861454E-2</v>
      </c>
      <c r="AW557" s="8">
        <v>0.23208219595994195</v>
      </c>
      <c r="AX557" s="8">
        <v>0.14992413215315809</v>
      </c>
      <c r="AY557" s="8">
        <v>4.0048246557585016E-2</v>
      </c>
      <c r="AZ557" s="8">
        <v>0.13136101550664844</v>
      </c>
      <c r="BA557" s="8">
        <v>0.19678784147254835</v>
      </c>
      <c r="BB557" s="8">
        <v>4.9919624718590294E-2</v>
      </c>
      <c r="BC557" s="8">
        <v>0.21460394445560163</v>
      </c>
      <c r="BD557" s="8">
        <v>0.14186382827644675</v>
      </c>
      <c r="BE557" s="8">
        <v>3.9178879708332268E-2</v>
      </c>
      <c r="BF557" s="8">
        <v>0.23132206498837093</v>
      </c>
      <c r="BG557" s="8">
        <v>0.59888639336575855</v>
      </c>
      <c r="BH557" s="8">
        <v>9.7772271285954806E-6</v>
      </c>
      <c r="BI557" s="8">
        <v>0.3143421837267415</v>
      </c>
      <c r="BJ557" s="8">
        <v>1.4366077218156454</v>
      </c>
      <c r="BK557" s="8">
        <v>1.3213333942169352</v>
      </c>
      <c r="BL557" s="8">
        <v>1.4613114106474197</v>
      </c>
    </row>
    <row r="558" spans="1:64" x14ac:dyDescent="0.25">
      <c r="A558" s="7">
        <v>481111</v>
      </c>
      <c r="B558" s="7" t="s">
        <v>598</v>
      </c>
      <c r="C558" s="8">
        <f t="shared" si="144"/>
        <v>4.87184624421E-2</v>
      </c>
      <c r="D558" s="8">
        <f t="shared" si="145"/>
        <v>6.2969189294800002E-3</v>
      </c>
      <c r="E558" s="8">
        <f t="shared" si="146"/>
        <v>8.3344613422500005E-2</v>
      </c>
      <c r="F558" s="8">
        <f t="shared" si="147"/>
        <v>0.22517042443900001</v>
      </c>
      <c r="G558" s="8">
        <f t="shared" si="148"/>
        <v>2.2612715935099999E-2</v>
      </c>
      <c r="H558" s="8">
        <f t="shared" si="149"/>
        <v>0.16384883051099999</v>
      </c>
      <c r="I558" s="8">
        <f t="shared" si="150"/>
        <v>7.7205934847999994E-2</v>
      </c>
      <c r="J558" s="8">
        <f t="shared" si="151"/>
        <v>9.9241744117199993E-3</v>
      </c>
      <c r="K558" s="8">
        <f t="shared" si="152"/>
        <v>7.6030852251200001E-2</v>
      </c>
      <c r="L558" s="8">
        <f t="shared" si="153"/>
        <v>5.6792966120600002E-2</v>
      </c>
      <c r="M558" s="8">
        <f t="shared" si="154"/>
        <v>6.9247233175599998E-3</v>
      </c>
      <c r="N558" s="8">
        <f t="shared" si="155"/>
        <v>0.116755205436</v>
      </c>
      <c r="O558" s="8">
        <f t="shared" si="156"/>
        <v>0.484794556637</v>
      </c>
      <c r="P558" s="8">
        <f t="shared" si="157"/>
        <v>2.1269477931599998E-6</v>
      </c>
      <c r="Q558" s="8">
        <f t="shared" si="158"/>
        <v>0.21689508828599999</v>
      </c>
      <c r="R558" s="8">
        <f t="shared" si="159"/>
        <v>1.1383599947900001</v>
      </c>
      <c r="S558" s="8">
        <f t="shared" si="160"/>
        <v>1.41163197089</v>
      </c>
      <c r="T558" s="8">
        <f t="shared" si="161"/>
        <v>1.16316096151</v>
      </c>
      <c r="W558" s="7">
        <v>481111</v>
      </c>
      <c r="X558" s="7" t="s">
        <v>598</v>
      </c>
      <c r="Y558" s="364">
        <v>4.87184624421E-2</v>
      </c>
      <c r="Z558" s="364">
        <v>6.2969189294800002E-3</v>
      </c>
      <c r="AA558" s="364">
        <v>8.3344613422500005E-2</v>
      </c>
      <c r="AB558" s="364">
        <v>0.22517042443900001</v>
      </c>
      <c r="AC558" s="364">
        <v>2.2612715935099999E-2</v>
      </c>
      <c r="AD558" s="364">
        <v>0.16384883051099999</v>
      </c>
      <c r="AE558" s="364">
        <v>7.7205934847999994E-2</v>
      </c>
      <c r="AF558" s="364">
        <v>9.9241744117199993E-3</v>
      </c>
      <c r="AG558" s="364">
        <v>7.6030852251200001E-2</v>
      </c>
      <c r="AH558" s="364">
        <v>5.6792966120600002E-2</v>
      </c>
      <c r="AI558" s="364">
        <v>6.9247233175599998E-3</v>
      </c>
      <c r="AJ558" s="364">
        <v>0.116755205436</v>
      </c>
      <c r="AK558" s="364">
        <v>0.484794556637</v>
      </c>
      <c r="AL558" s="364">
        <v>2.1269477931599998E-6</v>
      </c>
      <c r="AM558" s="364">
        <v>0.21689508828599999</v>
      </c>
      <c r="AN558" s="364">
        <v>1.1383599947900001</v>
      </c>
      <c r="AO558" s="364">
        <v>1.41163197089</v>
      </c>
      <c r="AP558" s="364">
        <v>1.16316096151</v>
      </c>
      <c r="AS558" s="7">
        <v>481111</v>
      </c>
      <c r="AT558" s="7" t="s">
        <v>598</v>
      </c>
      <c r="AU558" s="8">
        <v>8.9132041582670962E-2</v>
      </c>
      <c r="AV558" s="8">
        <v>1.9930494579793703E-2</v>
      </c>
      <c r="AW558" s="8">
        <v>0.19891813065853065</v>
      </c>
      <c r="AX558" s="8">
        <v>0.19755420651364031</v>
      </c>
      <c r="AY558" s="8">
        <v>4.2807863032355314E-2</v>
      </c>
      <c r="AZ558" s="8">
        <v>0.3029901238134049</v>
      </c>
      <c r="BA558" s="8">
        <v>0.13200807649810803</v>
      </c>
      <c r="BB558" s="8">
        <v>3.5566022508360148E-2</v>
      </c>
      <c r="BC558" s="8">
        <v>0.26922366895101923</v>
      </c>
      <c r="BD558" s="8">
        <v>0.10387250231697741</v>
      </c>
      <c r="BE558" s="8">
        <v>2.3261612535745168E-2</v>
      </c>
      <c r="BF558" s="8">
        <v>0.24222349710006452</v>
      </c>
      <c r="BG558" s="8">
        <v>0.45351775185540283</v>
      </c>
      <c r="BH558" s="8">
        <v>3.8299666138369826E-6</v>
      </c>
      <c r="BI558" s="8">
        <v>0.20290209444725799</v>
      </c>
      <c r="BJ558" s="8">
        <v>1.3079790539180647</v>
      </c>
      <c r="BK558" s="8">
        <v>1.4788376772303227</v>
      </c>
      <c r="BL558" s="8">
        <v>1.3722816389249999</v>
      </c>
    </row>
    <row r="559" spans="1:64" x14ac:dyDescent="0.25">
      <c r="A559" s="7">
        <v>481112</v>
      </c>
      <c r="B559" s="7" t="s">
        <v>599</v>
      </c>
      <c r="C559" s="8">
        <f t="shared" si="144"/>
        <v>5.2865492747993549E-2</v>
      </c>
      <c r="D559" s="8">
        <f t="shared" si="145"/>
        <v>1.3276708588604353E-2</v>
      </c>
      <c r="E559" s="8">
        <f t="shared" si="146"/>
        <v>0.11734834581757743</v>
      </c>
      <c r="F559" s="8">
        <f t="shared" si="147"/>
        <v>0.10519904078190324</v>
      </c>
      <c r="G559" s="8">
        <f t="shared" si="148"/>
        <v>2.6057558515430644E-2</v>
      </c>
      <c r="H559" s="8">
        <f t="shared" si="149"/>
        <v>0.16037654899319514</v>
      </c>
      <c r="I559" s="8">
        <f t="shared" si="150"/>
        <v>8.0743056637283872E-2</v>
      </c>
      <c r="J559" s="8">
        <f t="shared" si="151"/>
        <v>2.459965244514194E-2</v>
      </c>
      <c r="K559" s="8">
        <f t="shared" si="152"/>
        <v>0.16382742683511292</v>
      </c>
      <c r="L559" s="8">
        <f t="shared" si="153"/>
        <v>6.1855153770816108E-2</v>
      </c>
      <c r="M559" s="8">
        <f t="shared" si="154"/>
        <v>1.5639466600605969E-2</v>
      </c>
      <c r="N559" s="8">
        <f t="shared" si="155"/>
        <v>0.14277371614258066</v>
      </c>
      <c r="O559" s="8">
        <f t="shared" si="156"/>
        <v>0.2422811182347098</v>
      </c>
      <c r="P559" s="8">
        <f t="shared" si="157"/>
        <v>1.7641990674311289E-6</v>
      </c>
      <c r="Q559" s="8">
        <f t="shared" si="158"/>
        <v>0.10631554684433867</v>
      </c>
      <c r="R559" s="8">
        <f t="shared" si="159"/>
        <v>1</v>
      </c>
      <c r="S559" s="8">
        <f t="shared" si="160"/>
        <v>0.7916347611940322</v>
      </c>
      <c r="T559" s="8">
        <f t="shared" si="161"/>
        <v>0.76917013591790306</v>
      </c>
      <c r="W559" s="7">
        <v>481112</v>
      </c>
      <c r="X559" s="7" t="s">
        <v>599</v>
      </c>
      <c r="Y559" s="364">
        <v>0</v>
      </c>
      <c r="Z559" s="364">
        <v>0</v>
      </c>
      <c r="AA559" s="364">
        <v>0</v>
      </c>
      <c r="AB559" s="364">
        <v>0</v>
      </c>
      <c r="AC559" s="364">
        <v>0</v>
      </c>
      <c r="AD559" s="364">
        <v>0</v>
      </c>
      <c r="AE559" s="364">
        <v>0</v>
      </c>
      <c r="AF559" s="364">
        <v>0</v>
      </c>
      <c r="AG559" s="364">
        <v>0</v>
      </c>
      <c r="AH559" s="364">
        <v>0</v>
      </c>
      <c r="AI559" s="364">
        <v>0</v>
      </c>
      <c r="AJ559" s="364">
        <v>0</v>
      </c>
      <c r="AK559" s="364">
        <v>0</v>
      </c>
      <c r="AL559" s="364">
        <v>0</v>
      </c>
      <c r="AM559" s="364">
        <v>0</v>
      </c>
      <c r="AN559" s="364">
        <v>1</v>
      </c>
      <c r="AO559" s="364">
        <v>0</v>
      </c>
      <c r="AP559" s="364">
        <v>0</v>
      </c>
      <c r="AS559" s="7">
        <v>481112</v>
      </c>
      <c r="AT559" s="7" t="s">
        <v>599</v>
      </c>
      <c r="AU559" s="8">
        <v>5.2865492747993549E-2</v>
      </c>
      <c r="AV559" s="8">
        <v>1.3276708588604353E-2</v>
      </c>
      <c r="AW559" s="8">
        <v>0.11734834581757743</v>
      </c>
      <c r="AX559" s="8">
        <v>0.10519904078190324</v>
      </c>
      <c r="AY559" s="8">
        <v>2.6057558515430644E-2</v>
      </c>
      <c r="AZ559" s="8">
        <v>0.16037654899319514</v>
      </c>
      <c r="BA559" s="8">
        <v>8.0743056637283872E-2</v>
      </c>
      <c r="BB559" s="8">
        <v>2.459965244514194E-2</v>
      </c>
      <c r="BC559" s="8">
        <v>0.16382742683511292</v>
      </c>
      <c r="BD559" s="8">
        <v>6.1855153770816108E-2</v>
      </c>
      <c r="BE559" s="8">
        <v>1.5639466600605969E-2</v>
      </c>
      <c r="BF559" s="8">
        <v>0.14277371614258066</v>
      </c>
      <c r="BG559" s="8">
        <v>0.2422811182347098</v>
      </c>
      <c r="BH559" s="8">
        <v>1.7641990674311289E-6</v>
      </c>
      <c r="BI559" s="8">
        <v>0.10631554684433867</v>
      </c>
      <c r="BJ559" s="8">
        <v>1.1834921600579029</v>
      </c>
      <c r="BK559" s="8">
        <v>0.7916347611940322</v>
      </c>
      <c r="BL559" s="8">
        <v>0.76917013591790306</v>
      </c>
    </row>
    <row r="560" spans="1:64" x14ac:dyDescent="0.25">
      <c r="A560" s="7">
        <v>481211</v>
      </c>
      <c r="B560" s="7" t="s">
        <v>600</v>
      </c>
      <c r="C560" s="8">
        <f t="shared" si="144"/>
        <v>4.87939967195E-2</v>
      </c>
      <c r="D560" s="8">
        <f t="shared" si="145"/>
        <v>6.3027034957700004E-3</v>
      </c>
      <c r="E560" s="8">
        <f t="shared" si="146"/>
        <v>8.3297305039200006E-2</v>
      </c>
      <c r="F560" s="8">
        <f t="shared" si="147"/>
        <v>0.256304888334</v>
      </c>
      <c r="G560" s="8">
        <f t="shared" si="148"/>
        <v>2.5774119475900002E-2</v>
      </c>
      <c r="H560" s="8">
        <f t="shared" si="149"/>
        <v>0.18800419676300001</v>
      </c>
      <c r="I560" s="8">
        <f t="shared" si="150"/>
        <v>7.7519871056900003E-2</v>
      </c>
      <c r="J560" s="8">
        <f t="shared" si="151"/>
        <v>9.9685273134999999E-3</v>
      </c>
      <c r="K560" s="8">
        <f t="shared" si="152"/>
        <v>7.7011303627799996E-2</v>
      </c>
      <c r="L560" s="8">
        <f t="shared" si="153"/>
        <v>5.6952499707199997E-2</v>
      </c>
      <c r="M560" s="8">
        <f t="shared" si="154"/>
        <v>6.9349632780500003E-3</v>
      </c>
      <c r="N560" s="8">
        <f t="shared" si="155"/>
        <v>0.116382451663</v>
      </c>
      <c r="O560" s="8">
        <f t="shared" si="156"/>
        <v>0.48452320741600002</v>
      </c>
      <c r="P560" s="8">
        <f t="shared" si="157"/>
        <v>1.86753157661E-6</v>
      </c>
      <c r="Q560" s="8">
        <f t="shared" si="158"/>
        <v>0.21611032050699999</v>
      </c>
      <c r="R560" s="8">
        <f t="shared" si="159"/>
        <v>1.1383940052499999</v>
      </c>
      <c r="S560" s="8">
        <f t="shared" si="160"/>
        <v>1.4700832045700001</v>
      </c>
      <c r="T560" s="8">
        <f t="shared" si="161"/>
        <v>1.1644997020000001</v>
      </c>
      <c r="W560" s="7">
        <v>481211</v>
      </c>
      <c r="X560" s="7" t="s">
        <v>600</v>
      </c>
      <c r="Y560" s="364">
        <v>4.87939967195E-2</v>
      </c>
      <c r="Z560" s="364">
        <v>6.3027034957700004E-3</v>
      </c>
      <c r="AA560" s="364">
        <v>8.3297305039200006E-2</v>
      </c>
      <c r="AB560" s="364">
        <v>0.256304888334</v>
      </c>
      <c r="AC560" s="364">
        <v>2.5774119475900002E-2</v>
      </c>
      <c r="AD560" s="364">
        <v>0.18800419676300001</v>
      </c>
      <c r="AE560" s="364">
        <v>7.7519871056900003E-2</v>
      </c>
      <c r="AF560" s="364">
        <v>9.9685273134999999E-3</v>
      </c>
      <c r="AG560" s="364">
        <v>7.7011303627799996E-2</v>
      </c>
      <c r="AH560" s="364">
        <v>5.6952499707199997E-2</v>
      </c>
      <c r="AI560" s="364">
        <v>6.9349632780500003E-3</v>
      </c>
      <c r="AJ560" s="364">
        <v>0.116382451663</v>
      </c>
      <c r="AK560" s="364">
        <v>0.48452320741600002</v>
      </c>
      <c r="AL560" s="364">
        <v>1.86753157661E-6</v>
      </c>
      <c r="AM560" s="364">
        <v>0.21611032050699999</v>
      </c>
      <c r="AN560" s="364">
        <v>1.1383940052499999</v>
      </c>
      <c r="AO560" s="364">
        <v>1.4700832045700001</v>
      </c>
      <c r="AP560" s="364">
        <v>1.1644997020000001</v>
      </c>
      <c r="AS560" s="7">
        <v>481211</v>
      </c>
      <c r="AT560" s="7" t="s">
        <v>600</v>
      </c>
      <c r="AU560" s="8">
        <v>9.2926830223683851E-2</v>
      </c>
      <c r="AV560" s="8">
        <v>2.0499724501101609E-2</v>
      </c>
      <c r="AW560" s="8">
        <v>0.20908948685411127</v>
      </c>
      <c r="AX560" s="8">
        <v>0.26488079904288225</v>
      </c>
      <c r="AY560" s="8">
        <v>5.8396200574866129E-2</v>
      </c>
      <c r="AZ560" s="8">
        <v>0.42459236636144343</v>
      </c>
      <c r="BA560" s="8">
        <v>0.1384957215716274</v>
      </c>
      <c r="BB560" s="8">
        <v>3.6631179365601597E-2</v>
      </c>
      <c r="BC560" s="8">
        <v>0.28321149828635644</v>
      </c>
      <c r="BD560" s="8">
        <v>0.10845112677727262</v>
      </c>
      <c r="BE560" s="8">
        <v>2.3904959018460979E-2</v>
      </c>
      <c r="BF560" s="8">
        <v>0.2547746031119677</v>
      </c>
      <c r="BG560" s="8">
        <v>0.48452208447651629</v>
      </c>
      <c r="BH560" s="8">
        <v>3.2580981956343884E-6</v>
      </c>
      <c r="BI560" s="8">
        <v>0.21610982112762875</v>
      </c>
      <c r="BJ560" s="8">
        <v>1.3225176544824191</v>
      </c>
      <c r="BK560" s="8">
        <v>1.747867753075484</v>
      </c>
      <c r="BL560" s="8">
        <v>1.458340012126774</v>
      </c>
    </row>
    <row r="561" spans="1:64" x14ac:dyDescent="0.25">
      <c r="A561" s="7">
        <v>481212</v>
      </c>
      <c r="B561" s="7" t="s">
        <v>601</v>
      </c>
      <c r="C561" s="8">
        <f t="shared" si="144"/>
        <v>3.8213877794333877E-2</v>
      </c>
      <c r="D561" s="8">
        <f t="shared" si="145"/>
        <v>1.0739353600965488E-2</v>
      </c>
      <c r="E561" s="8">
        <f t="shared" si="146"/>
        <v>8.037544011051613E-2</v>
      </c>
      <c r="F561" s="8">
        <f t="shared" si="147"/>
        <v>9.0073564504530648E-2</v>
      </c>
      <c r="G561" s="8">
        <f t="shared" si="148"/>
        <v>2.6862806635451611E-2</v>
      </c>
      <c r="H561" s="8">
        <f t="shared" si="149"/>
        <v>0.15399292955457738</v>
      </c>
      <c r="I561" s="8">
        <f t="shared" si="150"/>
        <v>5.7574366034275806E-2</v>
      </c>
      <c r="J561" s="8">
        <f t="shared" si="151"/>
        <v>1.9588502724398386E-2</v>
      </c>
      <c r="K561" s="8">
        <f t="shared" si="152"/>
        <v>0.11252534467259678</v>
      </c>
      <c r="L561" s="8">
        <f t="shared" si="153"/>
        <v>4.4782710004167753E-2</v>
      </c>
      <c r="M561" s="8">
        <f t="shared" si="154"/>
        <v>1.2677535444772256E-2</v>
      </c>
      <c r="N561" s="8">
        <f t="shared" si="155"/>
        <v>9.7353128581290332E-2</v>
      </c>
      <c r="O561" s="8">
        <f t="shared" si="156"/>
        <v>0.14844347248098391</v>
      </c>
      <c r="P561" s="8">
        <f t="shared" si="157"/>
        <v>1.0193054658860163E-6</v>
      </c>
      <c r="Q561" s="8">
        <f t="shared" si="158"/>
        <v>6.6315064522967759E-2</v>
      </c>
      <c r="R561" s="8">
        <f t="shared" si="159"/>
        <v>1</v>
      </c>
      <c r="S561" s="8">
        <f t="shared" si="160"/>
        <v>0.57738091359774191</v>
      </c>
      <c r="T561" s="8">
        <f t="shared" si="161"/>
        <v>0.49613982633419357</v>
      </c>
      <c r="W561" s="7">
        <v>481212</v>
      </c>
      <c r="X561" s="7" t="s">
        <v>601</v>
      </c>
      <c r="Y561" s="364">
        <v>0</v>
      </c>
      <c r="Z561" s="364">
        <v>0</v>
      </c>
      <c r="AA561" s="364">
        <v>0</v>
      </c>
      <c r="AB561" s="364">
        <v>0</v>
      </c>
      <c r="AC561" s="364">
        <v>0</v>
      </c>
      <c r="AD561" s="364">
        <v>0</v>
      </c>
      <c r="AE561" s="364">
        <v>0</v>
      </c>
      <c r="AF561" s="364">
        <v>0</v>
      </c>
      <c r="AG561" s="364">
        <v>0</v>
      </c>
      <c r="AH561" s="364">
        <v>0</v>
      </c>
      <c r="AI561" s="364">
        <v>0</v>
      </c>
      <c r="AJ561" s="364">
        <v>0</v>
      </c>
      <c r="AK561" s="364">
        <v>0</v>
      </c>
      <c r="AL561" s="364">
        <v>0</v>
      </c>
      <c r="AM561" s="364">
        <v>0</v>
      </c>
      <c r="AN561" s="364">
        <v>1</v>
      </c>
      <c r="AO561" s="364">
        <v>0</v>
      </c>
      <c r="AP561" s="364">
        <v>0</v>
      </c>
      <c r="AS561" s="7">
        <v>481212</v>
      </c>
      <c r="AT561" s="7" t="s">
        <v>601</v>
      </c>
      <c r="AU561" s="8">
        <v>3.8213877794333877E-2</v>
      </c>
      <c r="AV561" s="8">
        <v>1.0739353600965488E-2</v>
      </c>
      <c r="AW561" s="8">
        <v>8.037544011051613E-2</v>
      </c>
      <c r="AX561" s="8">
        <v>9.0073564504530648E-2</v>
      </c>
      <c r="AY561" s="8">
        <v>2.6862806635451611E-2</v>
      </c>
      <c r="AZ561" s="8">
        <v>0.15399292955457738</v>
      </c>
      <c r="BA561" s="8">
        <v>5.7574366034275806E-2</v>
      </c>
      <c r="BB561" s="8">
        <v>1.9588502724398386E-2</v>
      </c>
      <c r="BC561" s="8">
        <v>0.11252534467259678</v>
      </c>
      <c r="BD561" s="8">
        <v>4.4782710004167753E-2</v>
      </c>
      <c r="BE561" s="8">
        <v>1.2677535444772256E-2</v>
      </c>
      <c r="BF561" s="8">
        <v>9.7353128581290332E-2</v>
      </c>
      <c r="BG561" s="8">
        <v>0.14844347248098391</v>
      </c>
      <c r="BH561" s="8">
        <v>1.0193054658860163E-6</v>
      </c>
      <c r="BI561" s="8">
        <v>6.6315064522967759E-2</v>
      </c>
      <c r="BJ561" s="8">
        <v>1.1293270586025808</v>
      </c>
      <c r="BK561" s="8">
        <v>0.57738091359774191</v>
      </c>
      <c r="BL561" s="8">
        <v>0.49613982633419357</v>
      </c>
    </row>
    <row r="562" spans="1:64" x14ac:dyDescent="0.25">
      <c r="A562" s="7">
        <v>481219</v>
      </c>
      <c r="B562" s="7" t="s">
        <v>602</v>
      </c>
      <c r="C562" s="8">
        <f t="shared" si="144"/>
        <v>3.3507960172758068E-2</v>
      </c>
      <c r="D562" s="8">
        <f t="shared" si="145"/>
        <v>9.645774965030645E-3</v>
      </c>
      <c r="E562" s="8">
        <f t="shared" si="146"/>
        <v>7.3632829591225787E-2</v>
      </c>
      <c r="F562" s="8">
        <f t="shared" si="147"/>
        <v>5.436576200787098E-2</v>
      </c>
      <c r="G562" s="8">
        <f t="shared" si="148"/>
        <v>1.6218744231559681E-2</v>
      </c>
      <c r="H562" s="8">
        <f t="shared" si="149"/>
        <v>9.2888467510366113E-2</v>
      </c>
      <c r="I562" s="8">
        <f t="shared" si="150"/>
        <v>5.0072359465693543E-2</v>
      </c>
      <c r="J562" s="8">
        <f t="shared" si="151"/>
        <v>1.7637125516467744E-2</v>
      </c>
      <c r="K562" s="8">
        <f t="shared" si="152"/>
        <v>0.10416397026564515</v>
      </c>
      <c r="L562" s="8">
        <f t="shared" si="153"/>
        <v>3.933030369795161E-2</v>
      </c>
      <c r="M562" s="8">
        <f t="shared" si="154"/>
        <v>1.1391075288130645E-2</v>
      </c>
      <c r="N562" s="8">
        <f t="shared" si="155"/>
        <v>8.8596958792564504E-2</v>
      </c>
      <c r="O562" s="8">
        <f t="shared" si="156"/>
        <v>0.12500906659072583</v>
      </c>
      <c r="P562" s="8">
        <f t="shared" si="157"/>
        <v>1.1546890093786773E-6</v>
      </c>
      <c r="Q562" s="8">
        <f t="shared" si="158"/>
        <v>5.5759947896290331E-2</v>
      </c>
      <c r="R562" s="8">
        <f t="shared" si="159"/>
        <v>1</v>
      </c>
      <c r="S562" s="8">
        <f t="shared" si="160"/>
        <v>0.42153748987887096</v>
      </c>
      <c r="T562" s="8">
        <f t="shared" si="161"/>
        <v>0.42993797137677414</v>
      </c>
      <c r="W562" s="7">
        <v>481219</v>
      </c>
      <c r="X562" s="7" t="s">
        <v>602</v>
      </c>
      <c r="Y562" s="364">
        <v>0</v>
      </c>
      <c r="Z562" s="364">
        <v>0</v>
      </c>
      <c r="AA562" s="364">
        <v>0</v>
      </c>
      <c r="AB562" s="364">
        <v>0</v>
      </c>
      <c r="AC562" s="364">
        <v>0</v>
      </c>
      <c r="AD562" s="364">
        <v>0</v>
      </c>
      <c r="AE562" s="364">
        <v>0</v>
      </c>
      <c r="AF562" s="364">
        <v>0</v>
      </c>
      <c r="AG562" s="364">
        <v>0</v>
      </c>
      <c r="AH562" s="364">
        <v>0</v>
      </c>
      <c r="AI562" s="364">
        <v>0</v>
      </c>
      <c r="AJ562" s="364">
        <v>0</v>
      </c>
      <c r="AK562" s="364">
        <v>0</v>
      </c>
      <c r="AL562" s="364">
        <v>0</v>
      </c>
      <c r="AM562" s="364">
        <v>0</v>
      </c>
      <c r="AN562" s="364">
        <v>1</v>
      </c>
      <c r="AO562" s="364">
        <v>0</v>
      </c>
      <c r="AP562" s="364">
        <v>0</v>
      </c>
      <c r="AS562" s="7">
        <v>481219</v>
      </c>
      <c r="AT562" s="7" t="s">
        <v>602</v>
      </c>
      <c r="AU562" s="8">
        <v>3.3507960172758068E-2</v>
      </c>
      <c r="AV562" s="8">
        <v>9.645774965030645E-3</v>
      </c>
      <c r="AW562" s="8">
        <v>7.3632829591225787E-2</v>
      </c>
      <c r="AX562" s="8">
        <v>5.436576200787098E-2</v>
      </c>
      <c r="AY562" s="8">
        <v>1.6218744231559681E-2</v>
      </c>
      <c r="AZ562" s="8">
        <v>9.2888467510366113E-2</v>
      </c>
      <c r="BA562" s="8">
        <v>5.0072359465693543E-2</v>
      </c>
      <c r="BB562" s="8">
        <v>1.7637125516467744E-2</v>
      </c>
      <c r="BC562" s="8">
        <v>0.10416397026564515</v>
      </c>
      <c r="BD562" s="8">
        <v>3.933030369795161E-2</v>
      </c>
      <c r="BE562" s="8">
        <v>1.1391075288130645E-2</v>
      </c>
      <c r="BF562" s="8">
        <v>8.8596958792564504E-2</v>
      </c>
      <c r="BG562" s="8">
        <v>0.12500906659072583</v>
      </c>
      <c r="BH562" s="8">
        <v>1.1546890093786773E-6</v>
      </c>
      <c r="BI562" s="8">
        <v>5.5759947896290331E-2</v>
      </c>
      <c r="BJ562" s="8">
        <v>1.1167865647288708</v>
      </c>
      <c r="BK562" s="8">
        <v>0.42153748987887096</v>
      </c>
      <c r="BL562" s="8">
        <v>0.42993797137677414</v>
      </c>
    </row>
    <row r="563" spans="1:64" x14ac:dyDescent="0.25">
      <c r="A563" s="7">
        <v>482110</v>
      </c>
      <c r="B563" s="7" t="s">
        <v>603</v>
      </c>
      <c r="C563" s="8">
        <f t="shared" si="144"/>
        <v>8.2690966538200003E-2</v>
      </c>
      <c r="D563" s="8">
        <f t="shared" si="145"/>
        <v>1.44368587512E-2</v>
      </c>
      <c r="E563" s="8">
        <f t="shared" si="146"/>
        <v>0.124480016157</v>
      </c>
      <c r="F563" s="8">
        <f t="shared" si="147"/>
        <v>0.188260560401</v>
      </c>
      <c r="G563" s="8">
        <f t="shared" si="148"/>
        <v>4.3511082451999999E-2</v>
      </c>
      <c r="H563" s="8">
        <f t="shared" si="149"/>
        <v>0.15479809620500001</v>
      </c>
      <c r="I563" s="8">
        <f t="shared" si="150"/>
        <v>9.2990031778600005E-2</v>
      </c>
      <c r="J563" s="8">
        <f t="shared" si="151"/>
        <v>1.9815786829199999E-2</v>
      </c>
      <c r="K563" s="8">
        <f t="shared" si="152"/>
        <v>6.5155628024699999E-2</v>
      </c>
      <c r="L563" s="8">
        <f t="shared" si="153"/>
        <v>7.4693372606799993E-2</v>
      </c>
      <c r="M563" s="8">
        <f t="shared" si="154"/>
        <v>1.26533737808E-2</v>
      </c>
      <c r="N563" s="8">
        <f t="shared" si="155"/>
        <v>0.17699861866300001</v>
      </c>
      <c r="O563" s="8">
        <f t="shared" si="156"/>
        <v>0.54165868492400004</v>
      </c>
      <c r="P563" s="8">
        <f t="shared" si="157"/>
        <v>2.1107943079399999E-6</v>
      </c>
      <c r="Q563" s="8">
        <f t="shared" si="158"/>
        <v>0.21686419456</v>
      </c>
      <c r="R563" s="8">
        <f t="shared" si="159"/>
        <v>1.22160784145</v>
      </c>
      <c r="S563" s="8">
        <f t="shared" si="160"/>
        <v>1.38656973906</v>
      </c>
      <c r="T563" s="8">
        <f t="shared" si="161"/>
        <v>1.1779614466299999</v>
      </c>
      <c r="W563" s="7">
        <v>482110</v>
      </c>
      <c r="X563" s="7" t="s">
        <v>603</v>
      </c>
      <c r="Y563" s="364">
        <v>8.2690966538200003E-2</v>
      </c>
      <c r="Z563" s="364">
        <v>1.44368587512E-2</v>
      </c>
      <c r="AA563" s="364">
        <v>0.124480016157</v>
      </c>
      <c r="AB563" s="364">
        <v>0.188260560401</v>
      </c>
      <c r="AC563" s="364">
        <v>4.3511082451999999E-2</v>
      </c>
      <c r="AD563" s="364">
        <v>0.15479809620500001</v>
      </c>
      <c r="AE563" s="364">
        <v>9.2990031778600005E-2</v>
      </c>
      <c r="AF563" s="364">
        <v>1.9815786829199999E-2</v>
      </c>
      <c r="AG563" s="364">
        <v>6.5155628024699999E-2</v>
      </c>
      <c r="AH563" s="364">
        <v>7.4693372606799993E-2</v>
      </c>
      <c r="AI563" s="364">
        <v>1.26533737808E-2</v>
      </c>
      <c r="AJ563" s="364">
        <v>0.17699861866300001</v>
      </c>
      <c r="AK563" s="364">
        <v>0.54165868492400004</v>
      </c>
      <c r="AL563" s="364">
        <v>2.1107943079399999E-6</v>
      </c>
      <c r="AM563" s="364">
        <v>0.21686419456</v>
      </c>
      <c r="AN563" s="364">
        <v>1.22160784145</v>
      </c>
      <c r="AO563" s="364">
        <v>1.38656973906</v>
      </c>
      <c r="AP563" s="364">
        <v>1.1779614466299999</v>
      </c>
      <c r="AS563" s="7">
        <v>482110</v>
      </c>
      <c r="AT563" s="7" t="s">
        <v>603</v>
      </c>
      <c r="AU563" s="8">
        <v>0.13807709162077744</v>
      </c>
      <c r="AV563" s="8">
        <v>3.1013648884485167E-2</v>
      </c>
      <c r="AW563" s="8">
        <v>0.24715016982558063</v>
      </c>
      <c r="AX563" s="8">
        <v>0.2511287122657419</v>
      </c>
      <c r="AY563" s="8">
        <v>9.3179158185182256E-2</v>
      </c>
      <c r="AZ563" s="8">
        <v>0.40951945250317739</v>
      </c>
      <c r="BA563" s="8">
        <v>0.16468598023584199</v>
      </c>
      <c r="BB563" s="8">
        <v>5.3200163845754829E-2</v>
      </c>
      <c r="BC563" s="8">
        <v>0.24735116621626616</v>
      </c>
      <c r="BD563" s="8">
        <v>0.13961126329096935</v>
      </c>
      <c r="BE563" s="8">
        <v>3.1689964295429675E-2</v>
      </c>
      <c r="BF563" s="8">
        <v>0.31176921275819347</v>
      </c>
      <c r="BG563" s="8">
        <v>0.54166068404057999</v>
      </c>
      <c r="BH563" s="8">
        <v>2.0143979161667738E-6</v>
      </c>
      <c r="BI563" s="8">
        <v>0.21686592708129013</v>
      </c>
      <c r="BJ563" s="8">
        <v>1.4162392974283864</v>
      </c>
      <c r="BK563" s="8">
        <v>1.7538289358572581</v>
      </c>
      <c r="BL563" s="8">
        <v>1.4652373102979031</v>
      </c>
    </row>
    <row r="564" spans="1:64" x14ac:dyDescent="0.25">
      <c r="A564" s="7">
        <v>483111</v>
      </c>
      <c r="B564" s="7" t="s">
        <v>604</v>
      </c>
      <c r="C564" s="8">
        <f t="shared" si="144"/>
        <v>0.12802012676453223</v>
      </c>
      <c r="D564" s="8">
        <f t="shared" si="145"/>
        <v>3.28027753421129E-2</v>
      </c>
      <c r="E564" s="8">
        <f t="shared" si="146"/>
        <v>0.11010437277069034</v>
      </c>
      <c r="F564" s="8">
        <f t="shared" si="147"/>
        <v>0.25729041766043548</v>
      </c>
      <c r="G564" s="8">
        <f t="shared" si="148"/>
        <v>9.0522624786545144E-2</v>
      </c>
      <c r="H564" s="8">
        <f t="shared" si="149"/>
        <v>0.16538965007681775</v>
      </c>
      <c r="I564" s="8">
        <f t="shared" si="150"/>
        <v>0.32523324441977425</v>
      </c>
      <c r="J564" s="8">
        <f t="shared" si="151"/>
        <v>9.8173607750650024E-2</v>
      </c>
      <c r="K564" s="8">
        <f t="shared" si="152"/>
        <v>0.21118665321866129</v>
      </c>
      <c r="L564" s="8">
        <f t="shared" si="153"/>
        <v>0.20135322737579042</v>
      </c>
      <c r="M564" s="8">
        <f t="shared" si="154"/>
        <v>5.3159595642561286E-2</v>
      </c>
      <c r="N564" s="8">
        <f t="shared" si="155"/>
        <v>0.20625051590685484</v>
      </c>
      <c r="O564" s="8">
        <f t="shared" si="156"/>
        <v>0.18093713971117747</v>
      </c>
      <c r="P564" s="8">
        <f t="shared" si="157"/>
        <v>2.6839524260159357E-6</v>
      </c>
      <c r="Q564" s="8">
        <f t="shared" si="158"/>
        <v>6.6745582999967787E-2</v>
      </c>
      <c r="R564" s="8">
        <f t="shared" si="159"/>
        <v>1</v>
      </c>
      <c r="S564" s="8">
        <f t="shared" si="160"/>
        <v>1.0293317247819356</v>
      </c>
      <c r="T564" s="8">
        <f t="shared" si="161"/>
        <v>1.1507209247438712</v>
      </c>
      <c r="W564" s="7">
        <v>483111</v>
      </c>
      <c r="X564" s="7" t="s">
        <v>604</v>
      </c>
      <c r="Y564" s="364">
        <v>0</v>
      </c>
      <c r="Z564" s="364">
        <v>0</v>
      </c>
      <c r="AA564" s="364">
        <v>0</v>
      </c>
      <c r="AB564" s="364">
        <v>0</v>
      </c>
      <c r="AC564" s="364">
        <v>0</v>
      </c>
      <c r="AD564" s="364">
        <v>0</v>
      </c>
      <c r="AE564" s="364">
        <v>0</v>
      </c>
      <c r="AF564" s="364">
        <v>0</v>
      </c>
      <c r="AG564" s="364">
        <v>0</v>
      </c>
      <c r="AH564" s="364">
        <v>0</v>
      </c>
      <c r="AI564" s="364">
        <v>0</v>
      </c>
      <c r="AJ564" s="364">
        <v>0</v>
      </c>
      <c r="AK564" s="364">
        <v>0</v>
      </c>
      <c r="AL564" s="364">
        <v>0</v>
      </c>
      <c r="AM564" s="364">
        <v>0</v>
      </c>
      <c r="AN564" s="364">
        <v>1</v>
      </c>
      <c r="AO564" s="364">
        <v>0</v>
      </c>
      <c r="AP564" s="364">
        <v>0</v>
      </c>
      <c r="AS564" s="7">
        <v>483111</v>
      </c>
      <c r="AT564" s="7" t="s">
        <v>604</v>
      </c>
      <c r="AU564" s="8">
        <v>0.12802012676453223</v>
      </c>
      <c r="AV564" s="8">
        <v>3.28027753421129E-2</v>
      </c>
      <c r="AW564" s="8">
        <v>0.11010437277069034</v>
      </c>
      <c r="AX564" s="8">
        <v>0.25729041766043548</v>
      </c>
      <c r="AY564" s="8">
        <v>9.0522624786545144E-2</v>
      </c>
      <c r="AZ564" s="8">
        <v>0.16538965007681775</v>
      </c>
      <c r="BA564" s="8">
        <v>0.32523324441977425</v>
      </c>
      <c r="BB564" s="8">
        <v>9.8173607750650024E-2</v>
      </c>
      <c r="BC564" s="8">
        <v>0.21118665321866129</v>
      </c>
      <c r="BD564" s="8">
        <v>0.20135322737579042</v>
      </c>
      <c r="BE564" s="8">
        <v>5.3159595642561286E-2</v>
      </c>
      <c r="BF564" s="8">
        <v>0.20625051590685484</v>
      </c>
      <c r="BG564" s="8">
        <v>0.18093713971117747</v>
      </c>
      <c r="BH564" s="8">
        <v>2.6839524260159357E-6</v>
      </c>
      <c r="BI564" s="8">
        <v>6.6745582999967787E-2</v>
      </c>
      <c r="BJ564" s="8">
        <v>1.2709272748772582</v>
      </c>
      <c r="BK564" s="8">
        <v>1.0293317247819356</v>
      </c>
      <c r="BL564" s="8">
        <v>1.1507209247438712</v>
      </c>
    </row>
    <row r="565" spans="1:64" x14ac:dyDescent="0.25">
      <c r="A565" s="7">
        <v>483112</v>
      </c>
      <c r="B565" s="7" t="s">
        <v>605</v>
      </c>
      <c r="C565" s="8">
        <f t="shared" si="144"/>
        <v>2.9316135521419356E-2</v>
      </c>
      <c r="D565" s="8">
        <f t="shared" si="145"/>
        <v>9.5439420609177428E-3</v>
      </c>
      <c r="E565" s="8">
        <f t="shared" si="146"/>
        <v>2.6091253194661292E-2</v>
      </c>
      <c r="F565" s="8">
        <f t="shared" si="147"/>
        <v>8.4306141681838712E-2</v>
      </c>
      <c r="G565" s="8">
        <f t="shared" si="148"/>
        <v>3.0777744459435482E-2</v>
      </c>
      <c r="H565" s="8">
        <f t="shared" si="149"/>
        <v>5.6808388764741938E-2</v>
      </c>
      <c r="I565" s="8">
        <f t="shared" si="150"/>
        <v>7.7713163752096776E-2</v>
      </c>
      <c r="J565" s="8">
        <f t="shared" si="151"/>
        <v>2.8669582260564517E-2</v>
      </c>
      <c r="K565" s="8">
        <f t="shared" si="152"/>
        <v>5.2521417518306447E-2</v>
      </c>
      <c r="L565" s="8">
        <f t="shared" si="153"/>
        <v>4.6569395468048391E-2</v>
      </c>
      <c r="M565" s="8">
        <f t="shared" si="154"/>
        <v>1.5689739648998384E-2</v>
      </c>
      <c r="N565" s="8">
        <f t="shared" si="155"/>
        <v>4.8118373584435478E-2</v>
      </c>
      <c r="O565" s="8">
        <f t="shared" si="156"/>
        <v>3.3828222565645161E-2</v>
      </c>
      <c r="P565" s="8">
        <f t="shared" si="157"/>
        <v>1.5779756149391935E-7</v>
      </c>
      <c r="Q565" s="8">
        <f t="shared" si="158"/>
        <v>1.2413151173322581E-2</v>
      </c>
      <c r="R565" s="8">
        <f t="shared" si="159"/>
        <v>1</v>
      </c>
      <c r="S565" s="8">
        <f t="shared" si="160"/>
        <v>0.26866646845451608</v>
      </c>
      <c r="T565" s="8">
        <f t="shared" si="161"/>
        <v>0.25567835707951614</v>
      </c>
      <c r="W565" s="7">
        <v>483112</v>
      </c>
      <c r="X565" s="7" t="s">
        <v>605</v>
      </c>
      <c r="Y565" s="364">
        <v>0</v>
      </c>
      <c r="Z565" s="364">
        <v>0</v>
      </c>
      <c r="AA565" s="364">
        <v>0</v>
      </c>
      <c r="AB565" s="364">
        <v>0</v>
      </c>
      <c r="AC565" s="364">
        <v>0</v>
      </c>
      <c r="AD565" s="364">
        <v>0</v>
      </c>
      <c r="AE565" s="364">
        <v>0</v>
      </c>
      <c r="AF565" s="364">
        <v>0</v>
      </c>
      <c r="AG565" s="364">
        <v>0</v>
      </c>
      <c r="AH565" s="364">
        <v>0</v>
      </c>
      <c r="AI565" s="364">
        <v>0</v>
      </c>
      <c r="AJ565" s="364">
        <v>0</v>
      </c>
      <c r="AK565" s="364">
        <v>0</v>
      </c>
      <c r="AL565" s="364">
        <v>0</v>
      </c>
      <c r="AM565" s="364">
        <v>0</v>
      </c>
      <c r="AN565" s="364">
        <v>1</v>
      </c>
      <c r="AO565" s="364">
        <v>0</v>
      </c>
      <c r="AP565" s="364">
        <v>0</v>
      </c>
      <c r="AS565" s="7">
        <v>483112</v>
      </c>
      <c r="AT565" s="7" t="s">
        <v>605</v>
      </c>
      <c r="AU565" s="8">
        <v>2.9316135521419356E-2</v>
      </c>
      <c r="AV565" s="8">
        <v>9.5439420609177428E-3</v>
      </c>
      <c r="AW565" s="8">
        <v>2.6091253194661292E-2</v>
      </c>
      <c r="AX565" s="8">
        <v>8.4306141681838712E-2</v>
      </c>
      <c r="AY565" s="8">
        <v>3.0777744459435482E-2</v>
      </c>
      <c r="AZ565" s="8">
        <v>5.6808388764741938E-2</v>
      </c>
      <c r="BA565" s="8">
        <v>7.7713163752096776E-2</v>
      </c>
      <c r="BB565" s="8">
        <v>2.8669582260564517E-2</v>
      </c>
      <c r="BC565" s="8">
        <v>5.2521417518306447E-2</v>
      </c>
      <c r="BD565" s="8">
        <v>4.6569395468048391E-2</v>
      </c>
      <c r="BE565" s="8">
        <v>1.5689739648998384E-2</v>
      </c>
      <c r="BF565" s="8">
        <v>4.8118373584435478E-2</v>
      </c>
      <c r="BG565" s="8">
        <v>3.3828222565645161E-2</v>
      </c>
      <c r="BH565" s="8">
        <v>1.5779756149391935E-7</v>
      </c>
      <c r="BI565" s="8">
        <v>1.2413151173322581E-2</v>
      </c>
      <c r="BJ565" s="8">
        <v>1.0649513307769354</v>
      </c>
      <c r="BK565" s="8">
        <v>0.26866646845451608</v>
      </c>
      <c r="BL565" s="8">
        <v>0.25567835707951614</v>
      </c>
    </row>
    <row r="566" spans="1:64" x14ac:dyDescent="0.25">
      <c r="A566" s="7">
        <v>483113</v>
      </c>
      <c r="B566" s="7" t="s">
        <v>606</v>
      </c>
      <c r="C566" s="8">
        <f t="shared" si="144"/>
        <v>0.10203810432300001</v>
      </c>
      <c r="D566" s="8">
        <f t="shared" si="145"/>
        <v>1.2509889566E-2</v>
      </c>
      <c r="E566" s="8">
        <f t="shared" si="146"/>
        <v>8.2218775704599997E-2</v>
      </c>
      <c r="F566" s="8">
        <f t="shared" si="147"/>
        <v>0.17290995871199999</v>
      </c>
      <c r="G566" s="8">
        <f t="shared" si="148"/>
        <v>1.8904534988200002E-2</v>
      </c>
      <c r="H566" s="8">
        <f t="shared" si="149"/>
        <v>4.9685035390700003E-2</v>
      </c>
      <c r="I566" s="8">
        <f t="shared" si="150"/>
        <v>0.31593300635799998</v>
      </c>
      <c r="J566" s="8">
        <f t="shared" si="151"/>
        <v>3.3846044390699999E-2</v>
      </c>
      <c r="K566" s="8">
        <f t="shared" si="152"/>
        <v>8.5541154159299998E-2</v>
      </c>
      <c r="L566" s="8">
        <f t="shared" si="153"/>
        <v>0.159645550252</v>
      </c>
      <c r="M566" s="8">
        <f t="shared" si="154"/>
        <v>1.8782007271899999E-2</v>
      </c>
      <c r="N566" s="8">
        <f t="shared" si="155"/>
        <v>0.176743928588</v>
      </c>
      <c r="O566" s="8">
        <f t="shared" si="156"/>
        <v>0.35071572114100003</v>
      </c>
      <c r="P566" s="8">
        <f t="shared" si="157"/>
        <v>5.05972314875E-6</v>
      </c>
      <c r="Q566" s="8">
        <f t="shared" si="158"/>
        <v>0.125438817945</v>
      </c>
      <c r="R566" s="8">
        <f t="shared" si="159"/>
        <v>1.1967667695899999</v>
      </c>
      <c r="S566" s="8">
        <f t="shared" si="160"/>
        <v>1.2414995290899999</v>
      </c>
      <c r="T566" s="8">
        <f t="shared" si="161"/>
        <v>1.43532020491</v>
      </c>
      <c r="W566" s="7">
        <v>483113</v>
      </c>
      <c r="X566" s="7" t="s">
        <v>606</v>
      </c>
      <c r="Y566" s="364">
        <v>0.10203810432300001</v>
      </c>
      <c r="Z566" s="364">
        <v>1.2509889566E-2</v>
      </c>
      <c r="AA566" s="364">
        <v>8.2218775704599997E-2</v>
      </c>
      <c r="AB566" s="364">
        <v>0.17290995871199999</v>
      </c>
      <c r="AC566" s="364">
        <v>1.8904534988200002E-2</v>
      </c>
      <c r="AD566" s="364">
        <v>4.9685035390700003E-2</v>
      </c>
      <c r="AE566" s="364">
        <v>0.31593300635799998</v>
      </c>
      <c r="AF566" s="364">
        <v>3.3846044390699999E-2</v>
      </c>
      <c r="AG566" s="364">
        <v>8.5541154159299998E-2</v>
      </c>
      <c r="AH566" s="364">
        <v>0.159645550252</v>
      </c>
      <c r="AI566" s="364">
        <v>1.8782007271899999E-2</v>
      </c>
      <c r="AJ566" s="364">
        <v>0.176743928588</v>
      </c>
      <c r="AK566" s="364">
        <v>0.35071572114100003</v>
      </c>
      <c r="AL566" s="364">
        <v>5.05972314875E-6</v>
      </c>
      <c r="AM566" s="364">
        <v>0.125438817945</v>
      </c>
      <c r="AN566" s="364">
        <v>1.1967667695899999</v>
      </c>
      <c r="AO566" s="364">
        <v>1.2414995290899999</v>
      </c>
      <c r="AP566" s="364">
        <v>1.43532020491</v>
      </c>
      <c r="AS566" s="7">
        <v>483113</v>
      </c>
      <c r="AT566" s="7" t="s">
        <v>606</v>
      </c>
      <c r="AU566" s="8">
        <v>0.1933035626676613</v>
      </c>
      <c r="AV566" s="8">
        <v>4.4684332959066111E-2</v>
      </c>
      <c r="AW566" s="8">
        <v>0.16562106679319191</v>
      </c>
      <c r="AX566" s="8">
        <v>0.3977984590741242</v>
      </c>
      <c r="AY566" s="8">
        <v>0.12343872850713546</v>
      </c>
      <c r="AZ566" s="8">
        <v>0.2491625751393339</v>
      </c>
      <c r="BA566" s="8">
        <v>0.50631361434691957</v>
      </c>
      <c r="BB566" s="8">
        <v>0.13600300778144192</v>
      </c>
      <c r="BC566" s="8">
        <v>0.3113466051751016</v>
      </c>
      <c r="BD566" s="8">
        <v>0.30400362070367737</v>
      </c>
      <c r="BE566" s="8">
        <v>7.1888566256637101E-2</v>
      </c>
      <c r="BF566" s="8">
        <v>0.31451803546072571</v>
      </c>
      <c r="BG566" s="8">
        <v>0.30546157256987116</v>
      </c>
      <c r="BH566" s="8">
        <v>3.7695824872933855E-6</v>
      </c>
      <c r="BI566" s="8">
        <v>0.10925191182483864</v>
      </c>
      <c r="BJ566" s="8">
        <v>1.4036089624201606</v>
      </c>
      <c r="BK566" s="8">
        <v>1.6413675046562901</v>
      </c>
      <c r="BL566" s="8">
        <v>1.8246309692388707</v>
      </c>
    </row>
    <row r="567" spans="1:64" x14ac:dyDescent="0.25">
      <c r="A567" s="7">
        <v>483114</v>
      </c>
      <c r="B567" s="7" t="s">
        <v>607</v>
      </c>
      <c r="C567" s="8">
        <f t="shared" si="144"/>
        <v>8.9566726229338714E-2</v>
      </c>
      <c r="D567" s="8">
        <f t="shared" si="145"/>
        <v>2.4540667235475804E-2</v>
      </c>
      <c r="E567" s="8">
        <f t="shared" si="146"/>
        <v>7.6326206823091935E-2</v>
      </c>
      <c r="F567" s="8">
        <f t="shared" si="147"/>
        <v>0.10304417595615355</v>
      </c>
      <c r="G567" s="8">
        <f t="shared" si="148"/>
        <v>3.8463800401099514E-2</v>
      </c>
      <c r="H567" s="8">
        <f t="shared" si="149"/>
        <v>7.5562033342097268E-2</v>
      </c>
      <c r="I567" s="8">
        <f t="shared" si="150"/>
        <v>0.22370685259333867</v>
      </c>
      <c r="J567" s="8">
        <f t="shared" si="151"/>
        <v>7.3280756907130665E-2</v>
      </c>
      <c r="K567" s="8">
        <f t="shared" si="152"/>
        <v>0.15537291559475808</v>
      </c>
      <c r="L567" s="8">
        <f t="shared" si="153"/>
        <v>0.1408113621323871</v>
      </c>
      <c r="M567" s="8">
        <f t="shared" si="154"/>
        <v>3.9698811155740324E-2</v>
      </c>
      <c r="N567" s="8">
        <f t="shared" si="155"/>
        <v>0.1394014553312258</v>
      </c>
      <c r="O567" s="8">
        <f t="shared" si="156"/>
        <v>0.11358052121417747</v>
      </c>
      <c r="P567" s="8">
        <f t="shared" si="157"/>
        <v>6.609982888856773E-6</v>
      </c>
      <c r="Q567" s="8">
        <f t="shared" si="158"/>
        <v>4.1608560914629028E-2</v>
      </c>
      <c r="R567" s="8">
        <f t="shared" si="159"/>
        <v>1</v>
      </c>
      <c r="S567" s="8">
        <f t="shared" si="160"/>
        <v>0.53965065486080643</v>
      </c>
      <c r="T567" s="8">
        <f t="shared" si="161"/>
        <v>0.7749427831601613</v>
      </c>
      <c r="W567" s="7">
        <v>483114</v>
      </c>
      <c r="X567" s="7" t="s">
        <v>607</v>
      </c>
      <c r="Y567" s="364">
        <v>0</v>
      </c>
      <c r="Z567" s="364">
        <v>0</v>
      </c>
      <c r="AA567" s="364">
        <v>0</v>
      </c>
      <c r="AB567" s="364">
        <v>0</v>
      </c>
      <c r="AC567" s="364">
        <v>0</v>
      </c>
      <c r="AD567" s="364">
        <v>0</v>
      </c>
      <c r="AE567" s="364">
        <v>0</v>
      </c>
      <c r="AF567" s="364">
        <v>0</v>
      </c>
      <c r="AG567" s="364">
        <v>0</v>
      </c>
      <c r="AH567" s="364">
        <v>0</v>
      </c>
      <c r="AI567" s="364">
        <v>0</v>
      </c>
      <c r="AJ567" s="364">
        <v>0</v>
      </c>
      <c r="AK567" s="364">
        <v>0</v>
      </c>
      <c r="AL567" s="364">
        <v>0</v>
      </c>
      <c r="AM567" s="364">
        <v>0</v>
      </c>
      <c r="AN567" s="364">
        <v>1</v>
      </c>
      <c r="AO567" s="364">
        <v>0</v>
      </c>
      <c r="AP567" s="364">
        <v>0</v>
      </c>
      <c r="AS567" s="7">
        <v>483114</v>
      </c>
      <c r="AT567" s="7" t="s">
        <v>607</v>
      </c>
      <c r="AU567" s="8">
        <v>8.9566726229338714E-2</v>
      </c>
      <c r="AV567" s="8">
        <v>2.4540667235475804E-2</v>
      </c>
      <c r="AW567" s="8">
        <v>7.6326206823091935E-2</v>
      </c>
      <c r="AX567" s="8">
        <v>0.10304417595615355</v>
      </c>
      <c r="AY567" s="8">
        <v>3.8463800401099514E-2</v>
      </c>
      <c r="AZ567" s="8">
        <v>7.5562033342097268E-2</v>
      </c>
      <c r="BA567" s="8">
        <v>0.22370685259333867</v>
      </c>
      <c r="BB567" s="8">
        <v>7.3280756907130665E-2</v>
      </c>
      <c r="BC567" s="8">
        <v>0.15537291559475808</v>
      </c>
      <c r="BD567" s="8">
        <v>0.1408113621323871</v>
      </c>
      <c r="BE567" s="8">
        <v>3.9698811155740324E-2</v>
      </c>
      <c r="BF567" s="8">
        <v>0.1394014553312258</v>
      </c>
      <c r="BG567" s="8">
        <v>0.11358052121417747</v>
      </c>
      <c r="BH567" s="8">
        <v>6.609982888856773E-6</v>
      </c>
      <c r="BI567" s="8">
        <v>4.1608560914629028E-2</v>
      </c>
      <c r="BJ567" s="8">
        <v>1.1904336002875811</v>
      </c>
      <c r="BK567" s="8">
        <v>0.53965065486080643</v>
      </c>
      <c r="BL567" s="8">
        <v>0.7749427831601613</v>
      </c>
    </row>
    <row r="568" spans="1:64" x14ac:dyDescent="0.25">
      <c r="A568" s="7">
        <v>483211</v>
      </c>
      <c r="B568" s="7" t="s">
        <v>608</v>
      </c>
      <c r="C568" s="8">
        <f t="shared" si="144"/>
        <v>0.10167453041633871</v>
      </c>
      <c r="D568" s="8">
        <f t="shared" si="145"/>
        <v>2.6608896204827419E-2</v>
      </c>
      <c r="E568" s="8">
        <f t="shared" si="146"/>
        <v>8.8205340696459675E-2</v>
      </c>
      <c r="F568" s="8">
        <f t="shared" si="147"/>
        <v>0.20380941518187065</v>
      </c>
      <c r="G568" s="8">
        <f t="shared" si="148"/>
        <v>7.4214852963665506E-2</v>
      </c>
      <c r="H568" s="8">
        <f t="shared" si="149"/>
        <v>0.13509363705855115</v>
      </c>
      <c r="I568" s="8">
        <f t="shared" si="150"/>
        <v>0.26790560747924197</v>
      </c>
      <c r="J568" s="8">
        <f t="shared" si="151"/>
        <v>8.2414309680743564E-2</v>
      </c>
      <c r="K568" s="8">
        <f t="shared" si="152"/>
        <v>0.18118881040661292</v>
      </c>
      <c r="L568" s="8">
        <f t="shared" si="153"/>
        <v>0.16026848996814516</v>
      </c>
      <c r="M568" s="8">
        <f t="shared" si="154"/>
        <v>4.3203227161675802E-2</v>
      </c>
      <c r="N568" s="8">
        <f t="shared" si="155"/>
        <v>0.16331324621530646</v>
      </c>
      <c r="O568" s="8">
        <f t="shared" si="156"/>
        <v>0.1413529510692903</v>
      </c>
      <c r="P568" s="8">
        <f t="shared" si="157"/>
        <v>1.4881775287233299E-5</v>
      </c>
      <c r="Q568" s="8">
        <f t="shared" si="158"/>
        <v>5.0310662984903241E-2</v>
      </c>
      <c r="R568" s="8">
        <f t="shared" si="159"/>
        <v>1</v>
      </c>
      <c r="S568" s="8">
        <f t="shared" si="160"/>
        <v>0.81634371165564523</v>
      </c>
      <c r="T568" s="8">
        <f t="shared" si="161"/>
        <v>0.93473292111500006</v>
      </c>
      <c r="W568" s="7">
        <v>483211</v>
      </c>
      <c r="X568" s="7" t="s">
        <v>608</v>
      </c>
      <c r="Y568" s="364">
        <v>0</v>
      </c>
      <c r="Z568" s="364">
        <v>0</v>
      </c>
      <c r="AA568" s="364">
        <v>0</v>
      </c>
      <c r="AB568" s="364">
        <v>0</v>
      </c>
      <c r="AC568" s="364">
        <v>0</v>
      </c>
      <c r="AD568" s="364">
        <v>0</v>
      </c>
      <c r="AE568" s="364">
        <v>0</v>
      </c>
      <c r="AF568" s="364">
        <v>0</v>
      </c>
      <c r="AG568" s="364">
        <v>0</v>
      </c>
      <c r="AH568" s="364">
        <v>0</v>
      </c>
      <c r="AI568" s="364">
        <v>0</v>
      </c>
      <c r="AJ568" s="364">
        <v>0</v>
      </c>
      <c r="AK568" s="364">
        <v>0</v>
      </c>
      <c r="AL568" s="364">
        <v>0</v>
      </c>
      <c r="AM568" s="364">
        <v>0</v>
      </c>
      <c r="AN568" s="364">
        <v>1</v>
      </c>
      <c r="AO568" s="364">
        <v>0</v>
      </c>
      <c r="AP568" s="364">
        <v>0</v>
      </c>
      <c r="AS568" s="7">
        <v>483211</v>
      </c>
      <c r="AT568" s="7" t="s">
        <v>608</v>
      </c>
      <c r="AU568" s="8">
        <v>0.10167453041633871</v>
      </c>
      <c r="AV568" s="8">
        <v>2.6608896204827419E-2</v>
      </c>
      <c r="AW568" s="8">
        <v>8.8205340696459675E-2</v>
      </c>
      <c r="AX568" s="8">
        <v>0.20380941518187065</v>
      </c>
      <c r="AY568" s="8">
        <v>7.4214852963665506E-2</v>
      </c>
      <c r="AZ568" s="8">
        <v>0.13509363705855115</v>
      </c>
      <c r="BA568" s="8">
        <v>0.26790560747924197</v>
      </c>
      <c r="BB568" s="8">
        <v>8.2414309680743564E-2</v>
      </c>
      <c r="BC568" s="8">
        <v>0.18118881040661292</v>
      </c>
      <c r="BD568" s="8">
        <v>0.16026848996814516</v>
      </c>
      <c r="BE568" s="8">
        <v>4.3203227161675802E-2</v>
      </c>
      <c r="BF568" s="8">
        <v>0.16331324621530646</v>
      </c>
      <c r="BG568" s="8">
        <v>0.1413529510692903</v>
      </c>
      <c r="BH568" s="8">
        <v>1.4881775287233299E-5</v>
      </c>
      <c r="BI568" s="8">
        <v>5.0310662984903241E-2</v>
      </c>
      <c r="BJ568" s="8">
        <v>1.216488767317903</v>
      </c>
      <c r="BK568" s="8">
        <v>0.81634371165564523</v>
      </c>
      <c r="BL568" s="8">
        <v>0.93473292111500006</v>
      </c>
    </row>
    <row r="569" spans="1:64" x14ac:dyDescent="0.25">
      <c r="A569" s="7">
        <v>483212</v>
      </c>
      <c r="B569" s="7" t="s">
        <v>609</v>
      </c>
      <c r="C569" s="8">
        <f t="shared" si="144"/>
        <v>0.12052179596735482</v>
      </c>
      <c r="D569" s="8">
        <f t="shared" si="145"/>
        <v>3.1673389884132257E-2</v>
      </c>
      <c r="E569" s="8">
        <f t="shared" si="146"/>
        <v>0.10498775699492419</v>
      </c>
      <c r="F569" s="8">
        <f t="shared" si="147"/>
        <v>9.8681632752321613E-2</v>
      </c>
      <c r="G569" s="8">
        <f t="shared" si="148"/>
        <v>3.2589623975152929E-2</v>
      </c>
      <c r="H569" s="8">
        <f t="shared" si="149"/>
        <v>6.2353872887178211E-2</v>
      </c>
      <c r="I569" s="8">
        <f t="shared" si="150"/>
        <v>0.31125141213603225</v>
      </c>
      <c r="J569" s="8">
        <f t="shared" si="151"/>
        <v>9.7340958123485477E-2</v>
      </c>
      <c r="K569" s="8">
        <f t="shared" si="152"/>
        <v>0.21023401654606455</v>
      </c>
      <c r="L569" s="8">
        <f t="shared" si="153"/>
        <v>0.18942543793480646</v>
      </c>
      <c r="M569" s="8">
        <f t="shared" si="154"/>
        <v>5.1379362896169366E-2</v>
      </c>
      <c r="N569" s="8">
        <f t="shared" si="155"/>
        <v>0.19589633052282257</v>
      </c>
      <c r="O569" s="8">
        <f t="shared" si="156"/>
        <v>0.15827051124196767</v>
      </c>
      <c r="P569" s="8">
        <f t="shared" si="157"/>
        <v>2.3206629519459511E-5</v>
      </c>
      <c r="Q569" s="8">
        <f t="shared" si="158"/>
        <v>5.679725331461289E-2</v>
      </c>
      <c r="R569" s="8">
        <f t="shared" si="159"/>
        <v>1</v>
      </c>
      <c r="S569" s="8">
        <f t="shared" si="160"/>
        <v>0.64523803284048398</v>
      </c>
      <c r="T569" s="8">
        <f t="shared" si="161"/>
        <v>1.0704409029345161</v>
      </c>
      <c r="W569" s="7">
        <v>483212</v>
      </c>
      <c r="X569" s="7" t="s">
        <v>609</v>
      </c>
      <c r="Y569" s="364">
        <v>0</v>
      </c>
      <c r="Z569" s="364">
        <v>0</v>
      </c>
      <c r="AA569" s="364">
        <v>0</v>
      </c>
      <c r="AB569" s="364">
        <v>0</v>
      </c>
      <c r="AC569" s="364">
        <v>0</v>
      </c>
      <c r="AD569" s="364">
        <v>0</v>
      </c>
      <c r="AE569" s="364">
        <v>0</v>
      </c>
      <c r="AF569" s="364">
        <v>0</v>
      </c>
      <c r="AG569" s="364">
        <v>0</v>
      </c>
      <c r="AH569" s="364">
        <v>0</v>
      </c>
      <c r="AI569" s="364">
        <v>0</v>
      </c>
      <c r="AJ569" s="364">
        <v>0</v>
      </c>
      <c r="AK569" s="364">
        <v>0</v>
      </c>
      <c r="AL569" s="364">
        <v>0</v>
      </c>
      <c r="AM569" s="364">
        <v>0</v>
      </c>
      <c r="AN569" s="364">
        <v>1</v>
      </c>
      <c r="AO569" s="364">
        <v>0</v>
      </c>
      <c r="AP569" s="364">
        <v>0</v>
      </c>
      <c r="AS569" s="7">
        <v>483212</v>
      </c>
      <c r="AT569" s="7" t="s">
        <v>609</v>
      </c>
      <c r="AU569" s="8">
        <v>0.12052179596735482</v>
      </c>
      <c r="AV569" s="8">
        <v>3.1673389884132257E-2</v>
      </c>
      <c r="AW569" s="8">
        <v>0.10498775699492419</v>
      </c>
      <c r="AX569" s="8">
        <v>9.8681632752321613E-2</v>
      </c>
      <c r="AY569" s="8">
        <v>3.2589623975152929E-2</v>
      </c>
      <c r="AZ569" s="8">
        <v>6.2353872887178211E-2</v>
      </c>
      <c r="BA569" s="8">
        <v>0.31125141213603225</v>
      </c>
      <c r="BB569" s="8">
        <v>9.7340958123485477E-2</v>
      </c>
      <c r="BC569" s="8">
        <v>0.21023401654606455</v>
      </c>
      <c r="BD569" s="8">
        <v>0.18942543793480646</v>
      </c>
      <c r="BE569" s="8">
        <v>5.1379362896169366E-2</v>
      </c>
      <c r="BF569" s="8">
        <v>0.19589633052282257</v>
      </c>
      <c r="BG569" s="8">
        <v>0.15827051124196767</v>
      </c>
      <c r="BH569" s="8">
        <v>2.3206629519459511E-5</v>
      </c>
      <c r="BI569" s="8">
        <v>5.679725331461289E-2</v>
      </c>
      <c r="BJ569" s="8">
        <v>1.2571845557496775</v>
      </c>
      <c r="BK569" s="8">
        <v>0.64523803284048398</v>
      </c>
      <c r="BL569" s="8">
        <v>1.0704409029345161</v>
      </c>
    </row>
    <row r="570" spans="1:64" x14ac:dyDescent="0.25">
      <c r="A570" s="7">
        <v>484110</v>
      </c>
      <c r="B570" s="7" t="s">
        <v>610</v>
      </c>
      <c r="C570" s="8">
        <f t="shared" si="144"/>
        <v>0.123639337278</v>
      </c>
      <c r="D570" s="8">
        <f t="shared" si="145"/>
        <v>1.6130790962499999E-2</v>
      </c>
      <c r="E570" s="8">
        <f t="shared" si="146"/>
        <v>6.9138010921799997E-2</v>
      </c>
      <c r="F570" s="8">
        <f t="shared" si="147"/>
        <v>0.23870453194399999</v>
      </c>
      <c r="G570" s="8">
        <f t="shared" si="148"/>
        <v>2.8097671473700001E-2</v>
      </c>
      <c r="H570" s="8">
        <f t="shared" si="149"/>
        <v>6.4129508384799999E-2</v>
      </c>
      <c r="I570" s="8">
        <f t="shared" si="150"/>
        <v>0.110814009901</v>
      </c>
      <c r="J570" s="8">
        <f t="shared" si="151"/>
        <v>1.53406626869E-2</v>
      </c>
      <c r="K570" s="8">
        <f t="shared" si="152"/>
        <v>3.4996539572400003E-2</v>
      </c>
      <c r="L570" s="8">
        <f t="shared" si="153"/>
        <v>0.135199681421</v>
      </c>
      <c r="M570" s="8">
        <f t="shared" si="154"/>
        <v>1.7588264133800002E-2</v>
      </c>
      <c r="N570" s="8">
        <f t="shared" si="155"/>
        <v>0.10199893023000001</v>
      </c>
      <c r="O570" s="8">
        <f t="shared" si="156"/>
        <v>0.48243599509099999</v>
      </c>
      <c r="P570" s="8">
        <f t="shared" si="157"/>
        <v>4.6119051202299997E-6</v>
      </c>
      <c r="Q570" s="8">
        <f t="shared" si="158"/>
        <v>0.34731664790799999</v>
      </c>
      <c r="R570" s="8">
        <f t="shared" si="159"/>
        <v>1.2089081391600001</v>
      </c>
      <c r="S570" s="8">
        <f t="shared" si="160"/>
        <v>1.3309317117999999</v>
      </c>
      <c r="T570" s="8">
        <f t="shared" si="161"/>
        <v>1.1611512121600001</v>
      </c>
      <c r="W570" s="7">
        <v>484110</v>
      </c>
      <c r="X570" s="7" t="s">
        <v>610</v>
      </c>
      <c r="Y570" s="364">
        <v>0.123639337278</v>
      </c>
      <c r="Z570" s="364">
        <v>1.6130790962499999E-2</v>
      </c>
      <c r="AA570" s="364">
        <v>6.9138010921799997E-2</v>
      </c>
      <c r="AB570" s="364">
        <v>0.23870453194399999</v>
      </c>
      <c r="AC570" s="364">
        <v>2.8097671473700001E-2</v>
      </c>
      <c r="AD570" s="364">
        <v>6.4129508384799999E-2</v>
      </c>
      <c r="AE570" s="364">
        <v>0.110814009901</v>
      </c>
      <c r="AF570" s="364">
        <v>1.53406626869E-2</v>
      </c>
      <c r="AG570" s="364">
        <v>3.4996539572400003E-2</v>
      </c>
      <c r="AH570" s="364">
        <v>0.135199681421</v>
      </c>
      <c r="AI570" s="364">
        <v>1.7588264133800002E-2</v>
      </c>
      <c r="AJ570" s="364">
        <v>0.10199893023000001</v>
      </c>
      <c r="AK570" s="364">
        <v>0.48243599509099999</v>
      </c>
      <c r="AL570" s="364">
        <v>4.6119051202299997E-6</v>
      </c>
      <c r="AM570" s="364">
        <v>0.34731664790799999</v>
      </c>
      <c r="AN570" s="364">
        <v>1.2089081391600001</v>
      </c>
      <c r="AO570" s="364">
        <v>1.3309317117999999</v>
      </c>
      <c r="AP570" s="364">
        <v>1.1611512121600001</v>
      </c>
      <c r="AS570" s="7">
        <v>484110</v>
      </c>
      <c r="AT570" s="7" t="s">
        <v>610</v>
      </c>
      <c r="AU570" s="8">
        <v>0.18921152922985476</v>
      </c>
      <c r="AV570" s="8">
        <v>4.2150683409093552E-2</v>
      </c>
      <c r="AW570" s="8">
        <v>0.16364587491059512</v>
      </c>
      <c r="AX570" s="8">
        <v>0.25613547691320965</v>
      </c>
      <c r="AY570" s="8">
        <v>4.9752399008622585E-2</v>
      </c>
      <c r="AZ570" s="8">
        <v>0.13339828911334681</v>
      </c>
      <c r="BA570" s="8">
        <v>0.17416979616270165</v>
      </c>
      <c r="BB570" s="8">
        <v>4.4324935543903245E-2</v>
      </c>
      <c r="BC570" s="8">
        <v>0.12778461968449192</v>
      </c>
      <c r="BD570" s="8">
        <v>0.21501624358012897</v>
      </c>
      <c r="BE570" s="8">
        <v>4.8065653918632274E-2</v>
      </c>
      <c r="BF570" s="8">
        <v>0.21713934732331772</v>
      </c>
      <c r="BG570" s="8">
        <v>0.48243425339304796</v>
      </c>
      <c r="BH570" s="8">
        <v>5.6251906723762901E-6</v>
      </c>
      <c r="BI570" s="8">
        <v>0.34731584236406432</v>
      </c>
      <c r="BJ570" s="8">
        <v>1.3950080875496773</v>
      </c>
      <c r="BK570" s="8">
        <v>1.439286165035484</v>
      </c>
      <c r="BL570" s="8">
        <v>1.3462793513908067</v>
      </c>
    </row>
    <row r="571" spans="1:64" x14ac:dyDescent="0.25">
      <c r="A571" s="7">
        <v>484121</v>
      </c>
      <c r="B571" s="7" t="s">
        <v>611</v>
      </c>
      <c r="C571" s="8">
        <f t="shared" si="144"/>
        <v>0.123626927235</v>
      </c>
      <c r="D571" s="8">
        <f t="shared" si="145"/>
        <v>1.6131413695599998E-2</v>
      </c>
      <c r="E571" s="8">
        <f t="shared" si="146"/>
        <v>6.9086837901799994E-2</v>
      </c>
      <c r="F571" s="8">
        <f t="shared" si="147"/>
        <v>0.22578759806900001</v>
      </c>
      <c r="G571" s="8">
        <f t="shared" si="148"/>
        <v>2.6582308689100002E-2</v>
      </c>
      <c r="H571" s="8">
        <f t="shared" si="149"/>
        <v>6.0749610972800003E-2</v>
      </c>
      <c r="I571" s="8">
        <f t="shared" si="150"/>
        <v>0.110861007076</v>
      </c>
      <c r="J571" s="8">
        <f t="shared" si="151"/>
        <v>1.5348071812299999E-2</v>
      </c>
      <c r="K571" s="8">
        <f t="shared" si="152"/>
        <v>3.5090556449799998E-2</v>
      </c>
      <c r="L571" s="8">
        <f t="shared" si="153"/>
        <v>0.135189905242</v>
      </c>
      <c r="M571" s="8">
        <f t="shared" si="154"/>
        <v>1.7589733206100001E-2</v>
      </c>
      <c r="N571" s="8">
        <f t="shared" si="155"/>
        <v>0.10184573682500001</v>
      </c>
      <c r="O571" s="8">
        <f t="shared" si="156"/>
        <v>0.48240144954699998</v>
      </c>
      <c r="P571" s="8">
        <f t="shared" si="157"/>
        <v>4.8747846272100004E-6</v>
      </c>
      <c r="Q571" s="8">
        <f t="shared" si="158"/>
        <v>0.347161366877</v>
      </c>
      <c r="R571" s="8">
        <f t="shared" si="159"/>
        <v>1.2088451788300001</v>
      </c>
      <c r="S571" s="8">
        <f t="shared" si="160"/>
        <v>1.3131195177299999</v>
      </c>
      <c r="T571" s="8">
        <f t="shared" si="161"/>
        <v>1.16129963534</v>
      </c>
      <c r="W571" s="7">
        <v>484121</v>
      </c>
      <c r="X571" s="7" t="s">
        <v>611</v>
      </c>
      <c r="Y571" s="364">
        <v>0.123626927235</v>
      </c>
      <c r="Z571" s="364">
        <v>1.6131413695599998E-2</v>
      </c>
      <c r="AA571" s="364">
        <v>6.9086837901799994E-2</v>
      </c>
      <c r="AB571" s="364">
        <v>0.22578759806900001</v>
      </c>
      <c r="AC571" s="364">
        <v>2.6582308689100002E-2</v>
      </c>
      <c r="AD571" s="364">
        <v>6.0749610972800003E-2</v>
      </c>
      <c r="AE571" s="364">
        <v>0.110861007076</v>
      </c>
      <c r="AF571" s="364">
        <v>1.5348071812299999E-2</v>
      </c>
      <c r="AG571" s="364">
        <v>3.5090556449799998E-2</v>
      </c>
      <c r="AH571" s="364">
        <v>0.135189905242</v>
      </c>
      <c r="AI571" s="364">
        <v>1.7589733206100001E-2</v>
      </c>
      <c r="AJ571" s="364">
        <v>0.10184573682500001</v>
      </c>
      <c r="AK571" s="364">
        <v>0.48240144954699998</v>
      </c>
      <c r="AL571" s="364">
        <v>4.8747846272100004E-6</v>
      </c>
      <c r="AM571" s="364">
        <v>0.347161366877</v>
      </c>
      <c r="AN571" s="364">
        <v>1.2088451788300001</v>
      </c>
      <c r="AO571" s="364">
        <v>1.3131195177299999</v>
      </c>
      <c r="AP571" s="364">
        <v>1.16129963534</v>
      </c>
      <c r="AS571" s="7">
        <v>484121</v>
      </c>
      <c r="AT571" s="7" t="s">
        <v>611</v>
      </c>
      <c r="AU571" s="8">
        <v>0.18917855466480651</v>
      </c>
      <c r="AV571" s="8">
        <v>4.214701859756935E-2</v>
      </c>
      <c r="AW571" s="8">
        <v>0.1630598498695936</v>
      </c>
      <c r="AX571" s="8">
        <v>0.25926232270181293</v>
      </c>
      <c r="AY571" s="8">
        <v>5.0439296437576268E-2</v>
      </c>
      <c r="AZ571" s="8">
        <v>0.13684583410624679</v>
      </c>
      <c r="BA571" s="8">
        <v>0.1742235245039323</v>
      </c>
      <c r="BB571" s="8">
        <v>4.4341369036187107E-2</v>
      </c>
      <c r="BC571" s="8">
        <v>0.12739199666718387</v>
      </c>
      <c r="BD571" s="8">
        <v>0.21498644918006451</v>
      </c>
      <c r="BE571" s="8">
        <v>4.8064559262096775E-2</v>
      </c>
      <c r="BF571" s="8">
        <v>0.21627374200922092</v>
      </c>
      <c r="BG571" s="8">
        <v>0.48240137940762978</v>
      </c>
      <c r="BH571" s="8">
        <v>5.614102409091288E-6</v>
      </c>
      <c r="BI571" s="8">
        <v>0.34716323622166112</v>
      </c>
      <c r="BJ571" s="8">
        <v>1.3943821973254844</v>
      </c>
      <c r="BK571" s="8">
        <v>1.4465474532459681</v>
      </c>
      <c r="BL571" s="8">
        <v>1.3459552773040324</v>
      </c>
    </row>
    <row r="572" spans="1:64" x14ac:dyDescent="0.25">
      <c r="A572" s="7">
        <v>484122</v>
      </c>
      <c r="B572" s="7" t="s">
        <v>612</v>
      </c>
      <c r="C572" s="8">
        <f t="shared" si="144"/>
        <v>0.123657043359</v>
      </c>
      <c r="D572" s="8">
        <f t="shared" si="145"/>
        <v>1.6128198193400001E-2</v>
      </c>
      <c r="E572" s="8">
        <f t="shared" si="146"/>
        <v>6.8299014785100004E-2</v>
      </c>
      <c r="F572" s="8">
        <f t="shared" si="147"/>
        <v>0.18810196048</v>
      </c>
      <c r="G572" s="8">
        <f t="shared" si="148"/>
        <v>2.2142341181499998E-2</v>
      </c>
      <c r="H572" s="8">
        <f t="shared" si="149"/>
        <v>4.9188436013199999E-2</v>
      </c>
      <c r="I572" s="8">
        <f t="shared" si="150"/>
        <v>0.110999432553</v>
      </c>
      <c r="J572" s="8">
        <f t="shared" si="151"/>
        <v>1.53620004392E-2</v>
      </c>
      <c r="K572" s="8">
        <f t="shared" si="152"/>
        <v>3.42107043412E-2</v>
      </c>
      <c r="L572" s="8">
        <f t="shared" si="153"/>
        <v>0.13523140870799999</v>
      </c>
      <c r="M572" s="8">
        <f t="shared" si="154"/>
        <v>1.7587135306699999E-2</v>
      </c>
      <c r="N572" s="8">
        <f t="shared" si="155"/>
        <v>0.10103280331</v>
      </c>
      <c r="O572" s="8">
        <f t="shared" si="156"/>
        <v>0.48240360049600001</v>
      </c>
      <c r="P572" s="8">
        <f t="shared" si="157"/>
        <v>5.8516320938799998E-6</v>
      </c>
      <c r="Q572" s="8">
        <f t="shared" si="158"/>
        <v>0.34679089968100002</v>
      </c>
      <c r="R572" s="8">
        <f t="shared" si="159"/>
        <v>1.2080842563400001</v>
      </c>
      <c r="S572" s="8">
        <f t="shared" si="160"/>
        <v>1.2594327376700001</v>
      </c>
      <c r="T572" s="8">
        <f t="shared" si="161"/>
        <v>1.16057213733</v>
      </c>
      <c r="W572" s="7">
        <v>484122</v>
      </c>
      <c r="X572" s="7" t="s">
        <v>612</v>
      </c>
      <c r="Y572" s="364">
        <v>0.123657043359</v>
      </c>
      <c r="Z572" s="364">
        <v>1.6128198193400001E-2</v>
      </c>
      <c r="AA572" s="364">
        <v>6.8299014785100004E-2</v>
      </c>
      <c r="AB572" s="364">
        <v>0.18810196048</v>
      </c>
      <c r="AC572" s="364">
        <v>2.2142341181499998E-2</v>
      </c>
      <c r="AD572" s="364">
        <v>4.9188436013199999E-2</v>
      </c>
      <c r="AE572" s="364">
        <v>0.110999432553</v>
      </c>
      <c r="AF572" s="364">
        <v>1.53620004392E-2</v>
      </c>
      <c r="AG572" s="364">
        <v>3.42107043412E-2</v>
      </c>
      <c r="AH572" s="364">
        <v>0.13523140870799999</v>
      </c>
      <c r="AI572" s="364">
        <v>1.7587135306699999E-2</v>
      </c>
      <c r="AJ572" s="364">
        <v>0.10103280331</v>
      </c>
      <c r="AK572" s="364">
        <v>0.48240360049600001</v>
      </c>
      <c r="AL572" s="364">
        <v>5.8516320938799998E-6</v>
      </c>
      <c r="AM572" s="364">
        <v>0.34679089968100002</v>
      </c>
      <c r="AN572" s="364">
        <v>1.2080842563400001</v>
      </c>
      <c r="AO572" s="364">
        <v>1.2594327376700001</v>
      </c>
      <c r="AP572" s="364">
        <v>1.16057213733</v>
      </c>
      <c r="AS572" s="7">
        <v>484122</v>
      </c>
      <c r="AT572" s="7" t="s">
        <v>612</v>
      </c>
      <c r="AU572" s="8">
        <v>0.18754517894456443</v>
      </c>
      <c r="AV572" s="8">
        <v>4.1908449448603224E-2</v>
      </c>
      <c r="AW572" s="8">
        <v>0.1613976951860952</v>
      </c>
      <c r="AX572" s="8">
        <v>0.3165789042546614</v>
      </c>
      <c r="AY572" s="8">
        <v>6.2223822720691949E-2</v>
      </c>
      <c r="AZ572" s="8">
        <v>0.16800858365809035</v>
      </c>
      <c r="BA572" s="8">
        <v>0.17302610788998385</v>
      </c>
      <c r="BB572" s="8">
        <v>4.4155893670017758E-2</v>
      </c>
      <c r="BC572" s="8">
        <v>0.12646977498033873</v>
      </c>
      <c r="BD572" s="8">
        <v>0.21323045231785481</v>
      </c>
      <c r="BE572" s="8">
        <v>4.7811880641095171E-2</v>
      </c>
      <c r="BF572" s="8">
        <v>0.21404194442752086</v>
      </c>
      <c r="BG572" s="8">
        <v>0.4746227230446447</v>
      </c>
      <c r="BH572" s="8">
        <v>4.6211467863716135E-6</v>
      </c>
      <c r="BI572" s="8">
        <v>0.34119793841125828</v>
      </c>
      <c r="BJ572" s="8">
        <v>1.3908497106758062</v>
      </c>
      <c r="BK572" s="8">
        <v>1.5306822783758063</v>
      </c>
      <c r="BL572" s="8">
        <v>1.3275227442819364</v>
      </c>
    </row>
    <row r="573" spans="1:64" x14ac:dyDescent="0.25">
      <c r="A573" s="7">
        <v>484210</v>
      </c>
      <c r="B573" s="7" t="s">
        <v>613</v>
      </c>
      <c r="C573" s="8">
        <f t="shared" si="144"/>
        <v>0.12381126794400001</v>
      </c>
      <c r="D573" s="8">
        <f t="shared" si="145"/>
        <v>1.6141807898600001E-2</v>
      </c>
      <c r="E573" s="8">
        <f t="shared" si="146"/>
        <v>6.8202423174700003E-2</v>
      </c>
      <c r="F573" s="8">
        <f t="shared" si="147"/>
        <v>7.8894698799000004E-2</v>
      </c>
      <c r="G573" s="8">
        <f t="shared" si="148"/>
        <v>9.2919505764700004E-3</v>
      </c>
      <c r="H573" s="8">
        <f t="shared" si="149"/>
        <v>2.0610662173800001E-2</v>
      </c>
      <c r="I573" s="8">
        <f t="shared" si="150"/>
        <v>0.110768297702</v>
      </c>
      <c r="J573" s="8">
        <f t="shared" si="151"/>
        <v>1.53370090521E-2</v>
      </c>
      <c r="K573" s="8">
        <f t="shared" si="152"/>
        <v>3.4085515721900002E-2</v>
      </c>
      <c r="L573" s="8">
        <f t="shared" si="153"/>
        <v>0.135421339842</v>
      </c>
      <c r="M573" s="8">
        <f t="shared" si="154"/>
        <v>1.7596365350899999E-2</v>
      </c>
      <c r="N573" s="8">
        <f t="shared" si="155"/>
        <v>0.10084855090399999</v>
      </c>
      <c r="O573" s="8">
        <f t="shared" si="156"/>
        <v>0.482600558126</v>
      </c>
      <c r="P573" s="8">
        <f t="shared" si="157"/>
        <v>1.3958267754900001E-5</v>
      </c>
      <c r="Q573" s="8">
        <f t="shared" si="158"/>
        <v>0.34767769178399999</v>
      </c>
      <c r="R573" s="8">
        <f t="shared" si="159"/>
        <v>1.2081554990200001</v>
      </c>
      <c r="S573" s="8">
        <f t="shared" si="160"/>
        <v>1.1087973115500001</v>
      </c>
      <c r="T573" s="8">
        <f t="shared" si="161"/>
        <v>1.1601908224799999</v>
      </c>
      <c r="W573" s="7">
        <v>484210</v>
      </c>
      <c r="X573" s="7" t="s">
        <v>613</v>
      </c>
      <c r="Y573" s="364">
        <v>0.12381126794400001</v>
      </c>
      <c r="Z573" s="364">
        <v>1.6141807898600001E-2</v>
      </c>
      <c r="AA573" s="364">
        <v>6.8202423174700003E-2</v>
      </c>
      <c r="AB573" s="364">
        <v>7.8894698799000004E-2</v>
      </c>
      <c r="AC573" s="364">
        <v>9.2919505764700004E-3</v>
      </c>
      <c r="AD573" s="364">
        <v>2.0610662173800001E-2</v>
      </c>
      <c r="AE573" s="364">
        <v>0.110768297702</v>
      </c>
      <c r="AF573" s="364">
        <v>1.53370090521E-2</v>
      </c>
      <c r="AG573" s="364">
        <v>3.4085515721900002E-2</v>
      </c>
      <c r="AH573" s="364">
        <v>0.135421339842</v>
      </c>
      <c r="AI573" s="364">
        <v>1.7596365350899999E-2</v>
      </c>
      <c r="AJ573" s="364">
        <v>0.10084855090399999</v>
      </c>
      <c r="AK573" s="364">
        <v>0.482600558126</v>
      </c>
      <c r="AL573" s="364">
        <v>1.3958267754900001E-5</v>
      </c>
      <c r="AM573" s="364">
        <v>0.34767769178399999</v>
      </c>
      <c r="AN573" s="364">
        <v>1.2081554990200001</v>
      </c>
      <c r="AO573" s="364">
        <v>1.1087973115500001</v>
      </c>
      <c r="AP573" s="364">
        <v>1.1601908224799999</v>
      </c>
      <c r="AS573" s="7">
        <v>484210</v>
      </c>
      <c r="AT573" s="7" t="s">
        <v>613</v>
      </c>
      <c r="AU573" s="8">
        <v>0.18144246953680637</v>
      </c>
      <c r="AV573" s="8">
        <v>4.1099226666080631E-2</v>
      </c>
      <c r="AW573" s="8">
        <v>0.15626432716253547</v>
      </c>
      <c r="AX573" s="8">
        <v>0.17620093495129677</v>
      </c>
      <c r="AY573" s="8">
        <v>3.6938846955946458E-2</v>
      </c>
      <c r="AZ573" s="8">
        <v>9.7395250463895799E-2</v>
      </c>
      <c r="BA573" s="8">
        <v>0.16712205153653062</v>
      </c>
      <c r="BB573" s="8">
        <v>4.3246118844211291E-2</v>
      </c>
      <c r="BC573" s="8">
        <v>0.12231388219526612</v>
      </c>
      <c r="BD573" s="8">
        <v>0.20627968068177416</v>
      </c>
      <c r="BE573" s="8">
        <v>4.6882564278908051E-2</v>
      </c>
      <c r="BF573" s="8">
        <v>0.20707303854905165</v>
      </c>
      <c r="BG573" s="8">
        <v>0.4514650112408059</v>
      </c>
      <c r="BH573" s="8">
        <v>1.0650193739782417E-5</v>
      </c>
      <c r="BI573" s="8">
        <v>0.3252479523890322</v>
      </c>
      <c r="BJ573" s="8">
        <v>1.378806023365323</v>
      </c>
      <c r="BK573" s="8">
        <v>1.2460189033388713</v>
      </c>
      <c r="BL573" s="8">
        <v>1.2681659235435481</v>
      </c>
    </row>
    <row r="574" spans="1:64" x14ac:dyDescent="0.25">
      <c r="A574" s="7">
        <v>484220</v>
      </c>
      <c r="B574" s="7" t="s">
        <v>614</v>
      </c>
      <c r="C574" s="8">
        <f t="shared" si="144"/>
        <v>0.123711893824</v>
      </c>
      <c r="D574" s="8">
        <f t="shared" si="145"/>
        <v>1.6139830387500002E-2</v>
      </c>
      <c r="E574" s="8">
        <f t="shared" si="146"/>
        <v>6.9074746461099998E-2</v>
      </c>
      <c r="F574" s="8">
        <f t="shared" si="147"/>
        <v>0.20256110456000001</v>
      </c>
      <c r="G574" s="8">
        <f t="shared" si="148"/>
        <v>2.3845906070700001E-2</v>
      </c>
      <c r="H574" s="8">
        <f t="shared" si="149"/>
        <v>5.4273821827800002E-2</v>
      </c>
      <c r="I574" s="8">
        <f t="shared" si="150"/>
        <v>0.110967018259</v>
      </c>
      <c r="J574" s="8">
        <f t="shared" si="151"/>
        <v>1.5361719590099999E-2</v>
      </c>
      <c r="K574" s="8">
        <f t="shared" si="152"/>
        <v>3.4983296668399999E-2</v>
      </c>
      <c r="L574" s="8">
        <f t="shared" si="153"/>
        <v>0.13526161637199999</v>
      </c>
      <c r="M574" s="8">
        <f t="shared" si="154"/>
        <v>1.7594542179799999E-2</v>
      </c>
      <c r="N574" s="8">
        <f t="shared" si="155"/>
        <v>0.10187621369700001</v>
      </c>
      <c r="O574" s="8">
        <f t="shared" si="156"/>
        <v>0.48254739017600001</v>
      </c>
      <c r="P574" s="8">
        <f t="shared" si="157"/>
        <v>5.43809557223E-6</v>
      </c>
      <c r="Q574" s="8">
        <f t="shared" si="158"/>
        <v>0.347062795732</v>
      </c>
      <c r="R574" s="8">
        <f t="shared" si="159"/>
        <v>1.20892647067</v>
      </c>
      <c r="S574" s="8">
        <f t="shared" si="160"/>
        <v>1.2806808324600001</v>
      </c>
      <c r="T574" s="8">
        <f t="shared" si="161"/>
        <v>1.1613120345200001</v>
      </c>
      <c r="W574" s="7">
        <v>484220</v>
      </c>
      <c r="X574" s="7" t="s">
        <v>614</v>
      </c>
      <c r="Y574" s="364">
        <v>0.123711893824</v>
      </c>
      <c r="Z574" s="364">
        <v>1.6139830387500002E-2</v>
      </c>
      <c r="AA574" s="364">
        <v>6.9074746461099998E-2</v>
      </c>
      <c r="AB574" s="364">
        <v>0.20256110456000001</v>
      </c>
      <c r="AC574" s="364">
        <v>2.3845906070700001E-2</v>
      </c>
      <c r="AD574" s="364">
        <v>5.4273821827800002E-2</v>
      </c>
      <c r="AE574" s="364">
        <v>0.110967018259</v>
      </c>
      <c r="AF574" s="364">
        <v>1.5361719590099999E-2</v>
      </c>
      <c r="AG574" s="364">
        <v>3.4983296668399999E-2</v>
      </c>
      <c r="AH574" s="364">
        <v>0.13526161637199999</v>
      </c>
      <c r="AI574" s="364">
        <v>1.7594542179799999E-2</v>
      </c>
      <c r="AJ574" s="364">
        <v>0.10187621369700001</v>
      </c>
      <c r="AK574" s="364">
        <v>0.48254739017600001</v>
      </c>
      <c r="AL574" s="364">
        <v>5.43809557223E-6</v>
      </c>
      <c r="AM574" s="364">
        <v>0.347062795732</v>
      </c>
      <c r="AN574" s="364">
        <v>1.20892647067</v>
      </c>
      <c r="AO574" s="364">
        <v>1.2806808324600001</v>
      </c>
      <c r="AP574" s="364">
        <v>1.1613120345200001</v>
      </c>
      <c r="AS574" s="7">
        <v>484220</v>
      </c>
      <c r="AT574" s="7" t="s">
        <v>614</v>
      </c>
      <c r="AU574" s="8">
        <v>0.18929910254046772</v>
      </c>
      <c r="AV574" s="8">
        <v>4.2169568625564514E-2</v>
      </c>
      <c r="AW574" s="8">
        <v>0.16474045576508867</v>
      </c>
      <c r="AX574" s="8">
        <v>0.29898093070285475</v>
      </c>
      <c r="AY574" s="8">
        <v>5.8699375085408054E-2</v>
      </c>
      <c r="AZ574" s="8">
        <v>0.15853682889908391</v>
      </c>
      <c r="BA574" s="8">
        <v>0.17439334268183876</v>
      </c>
      <c r="BB574" s="8">
        <v>4.4376685310969333E-2</v>
      </c>
      <c r="BC574" s="8">
        <v>0.12907812861654036</v>
      </c>
      <c r="BD574" s="8">
        <v>0.21507030675009678</v>
      </c>
      <c r="BE574" s="8">
        <v>4.8074684455003215E-2</v>
      </c>
      <c r="BF574" s="8">
        <v>0.21830784053048546</v>
      </c>
      <c r="BG574" s="8">
        <v>0.48254509710296711</v>
      </c>
      <c r="BH574" s="8">
        <v>4.8928104280224219E-6</v>
      </c>
      <c r="BI574" s="8">
        <v>0.34706459593851635</v>
      </c>
      <c r="BJ574" s="8">
        <v>1.3962091269309675</v>
      </c>
      <c r="BK574" s="8">
        <v>1.5162171346867748</v>
      </c>
      <c r="BL574" s="8">
        <v>1.3478465437061287</v>
      </c>
    </row>
    <row r="575" spans="1:64" x14ac:dyDescent="0.25">
      <c r="A575" s="7">
        <v>484230</v>
      </c>
      <c r="B575" s="7" t="s">
        <v>615</v>
      </c>
      <c r="C575" s="8">
        <f t="shared" si="144"/>
        <v>0.123714726973</v>
      </c>
      <c r="D575" s="8">
        <f t="shared" si="145"/>
        <v>1.6134778784199999E-2</v>
      </c>
      <c r="E575" s="8">
        <f t="shared" si="146"/>
        <v>6.8316542115800002E-2</v>
      </c>
      <c r="F575" s="8">
        <f t="shared" si="147"/>
        <v>0.16117455121900001</v>
      </c>
      <c r="G575" s="8">
        <f t="shared" si="148"/>
        <v>1.89776437489E-2</v>
      </c>
      <c r="H575" s="8">
        <f t="shared" si="149"/>
        <v>4.2098561795800002E-2</v>
      </c>
      <c r="I575" s="8">
        <f t="shared" si="150"/>
        <v>0.111263632127</v>
      </c>
      <c r="J575" s="8">
        <f t="shared" si="151"/>
        <v>1.54007937677E-2</v>
      </c>
      <c r="K575" s="8">
        <f t="shared" si="152"/>
        <v>3.4298511061299997E-2</v>
      </c>
      <c r="L575" s="8">
        <f t="shared" si="153"/>
        <v>0.135317929615</v>
      </c>
      <c r="M575" s="8">
        <f t="shared" si="154"/>
        <v>1.7592734714899999E-2</v>
      </c>
      <c r="N575" s="8">
        <f t="shared" si="155"/>
        <v>0.101029425343</v>
      </c>
      <c r="O575" s="8">
        <f t="shared" si="156"/>
        <v>0.48244219289399998</v>
      </c>
      <c r="P575" s="8">
        <f t="shared" si="157"/>
        <v>6.8304132013200004E-6</v>
      </c>
      <c r="Q575" s="8">
        <f t="shared" si="158"/>
        <v>0.34606248406700002</v>
      </c>
      <c r="R575" s="8">
        <f t="shared" si="159"/>
        <v>1.20816604787</v>
      </c>
      <c r="S575" s="8">
        <f t="shared" si="160"/>
        <v>1.2222507567600001</v>
      </c>
      <c r="T575" s="8">
        <f t="shared" si="161"/>
        <v>1.1609629369600001</v>
      </c>
      <c r="W575" s="7">
        <v>484230</v>
      </c>
      <c r="X575" s="7" t="s">
        <v>615</v>
      </c>
      <c r="Y575" s="364">
        <v>0.123714726973</v>
      </c>
      <c r="Z575" s="364">
        <v>1.6134778784199999E-2</v>
      </c>
      <c r="AA575" s="364">
        <v>6.8316542115800002E-2</v>
      </c>
      <c r="AB575" s="364">
        <v>0.16117455121900001</v>
      </c>
      <c r="AC575" s="364">
        <v>1.89776437489E-2</v>
      </c>
      <c r="AD575" s="364">
        <v>4.2098561795800002E-2</v>
      </c>
      <c r="AE575" s="364">
        <v>0.111263632127</v>
      </c>
      <c r="AF575" s="364">
        <v>1.54007937677E-2</v>
      </c>
      <c r="AG575" s="364">
        <v>3.4298511061299997E-2</v>
      </c>
      <c r="AH575" s="364">
        <v>0.135317929615</v>
      </c>
      <c r="AI575" s="364">
        <v>1.7592734714899999E-2</v>
      </c>
      <c r="AJ575" s="364">
        <v>0.101029425343</v>
      </c>
      <c r="AK575" s="364">
        <v>0.48244219289399998</v>
      </c>
      <c r="AL575" s="364">
        <v>6.8304132013200004E-6</v>
      </c>
      <c r="AM575" s="364">
        <v>0.34606248406700002</v>
      </c>
      <c r="AN575" s="364">
        <v>1.20816604787</v>
      </c>
      <c r="AO575" s="364">
        <v>1.2222507567600001</v>
      </c>
      <c r="AP575" s="364">
        <v>1.1609629369600001</v>
      </c>
      <c r="AS575" s="7">
        <v>484230</v>
      </c>
      <c r="AT575" s="7" t="s">
        <v>615</v>
      </c>
      <c r="AU575" s="8">
        <v>0.18279265184929039</v>
      </c>
      <c r="AV575" s="8">
        <v>4.1257896618091934E-2</v>
      </c>
      <c r="AW575" s="8">
        <v>0.15898253880426286</v>
      </c>
      <c r="AX575" s="8">
        <v>0.29036428221882105</v>
      </c>
      <c r="AY575" s="8">
        <v>5.9845100973332427E-2</v>
      </c>
      <c r="AZ575" s="8">
        <v>0.16141183718764679</v>
      </c>
      <c r="BA575" s="8">
        <v>0.16962224328857262</v>
      </c>
      <c r="BB575" s="8">
        <v>4.3614708672929034E-2</v>
      </c>
      <c r="BC575" s="8">
        <v>0.12518374296313708</v>
      </c>
      <c r="BD575" s="8">
        <v>0.2078841168585806</v>
      </c>
      <c r="BE575" s="8">
        <v>4.707104819343548E-2</v>
      </c>
      <c r="BF575" s="8">
        <v>0.21048508953669029</v>
      </c>
      <c r="BG575" s="8">
        <v>0.45909617422683807</v>
      </c>
      <c r="BH575" s="8">
        <v>5.4418951129441948E-6</v>
      </c>
      <c r="BI575" s="8">
        <v>0.32931934044761307</v>
      </c>
      <c r="BJ575" s="8">
        <v>1.383031474368871</v>
      </c>
      <c r="BK575" s="8">
        <v>1.4632308977988702</v>
      </c>
      <c r="BL575" s="8">
        <v>1.2900352110537097</v>
      </c>
    </row>
    <row r="576" spans="1:64" x14ac:dyDescent="0.25">
      <c r="A576" s="7">
        <v>485111</v>
      </c>
      <c r="B576" s="7" t="s">
        <v>616</v>
      </c>
      <c r="C576" s="8">
        <f t="shared" si="144"/>
        <v>3.0522123429629032E-2</v>
      </c>
      <c r="D576" s="8">
        <f t="shared" si="145"/>
        <v>9.0446999182612897E-3</v>
      </c>
      <c r="E576" s="8">
        <f t="shared" si="146"/>
        <v>2.0383407735075808E-2</v>
      </c>
      <c r="F576" s="8">
        <f t="shared" si="147"/>
        <v>2.9873750335467738E-2</v>
      </c>
      <c r="G576" s="8">
        <f t="shared" si="148"/>
        <v>8.5860546117016122E-3</v>
      </c>
      <c r="H576" s="8">
        <f t="shared" si="149"/>
        <v>1.6148208235938707E-2</v>
      </c>
      <c r="I576" s="8">
        <f t="shared" si="150"/>
        <v>3.3110886068516129E-2</v>
      </c>
      <c r="J576" s="8">
        <f t="shared" si="151"/>
        <v>9.570295923477419E-3</v>
      </c>
      <c r="K576" s="8">
        <f t="shared" si="152"/>
        <v>1.7501669785695159E-2</v>
      </c>
      <c r="L576" s="8">
        <f t="shared" si="153"/>
        <v>3.7764934253145158E-2</v>
      </c>
      <c r="M576" s="8">
        <f t="shared" si="154"/>
        <v>1.1126309212675807E-2</v>
      </c>
      <c r="N576" s="8">
        <f t="shared" si="155"/>
        <v>2.7446740996193549E-2</v>
      </c>
      <c r="O576" s="8">
        <f t="shared" si="156"/>
        <v>5.0922593641903234E-2</v>
      </c>
      <c r="P576" s="8">
        <f t="shared" si="157"/>
        <v>7.2528179631661276E-7</v>
      </c>
      <c r="Q576" s="8">
        <f t="shared" si="158"/>
        <v>4.0161729455935484E-2</v>
      </c>
      <c r="R576" s="8">
        <f t="shared" si="159"/>
        <v>1</v>
      </c>
      <c r="S576" s="8">
        <f t="shared" si="160"/>
        <v>0.16750962608645162</v>
      </c>
      <c r="T576" s="8">
        <f t="shared" si="161"/>
        <v>0.17308769048741934</v>
      </c>
      <c r="W576" s="7">
        <v>485111</v>
      </c>
      <c r="X576" s="7" t="s">
        <v>616</v>
      </c>
      <c r="Y576" s="364">
        <v>0</v>
      </c>
      <c r="Z576" s="364">
        <v>0</v>
      </c>
      <c r="AA576" s="364">
        <v>0</v>
      </c>
      <c r="AB576" s="364">
        <v>0</v>
      </c>
      <c r="AC576" s="364">
        <v>0</v>
      </c>
      <c r="AD576" s="364">
        <v>0</v>
      </c>
      <c r="AE576" s="364">
        <v>0</v>
      </c>
      <c r="AF576" s="364">
        <v>0</v>
      </c>
      <c r="AG576" s="364">
        <v>0</v>
      </c>
      <c r="AH576" s="364">
        <v>0</v>
      </c>
      <c r="AI576" s="364">
        <v>0</v>
      </c>
      <c r="AJ576" s="364">
        <v>0</v>
      </c>
      <c r="AK576" s="364">
        <v>0</v>
      </c>
      <c r="AL576" s="364">
        <v>0</v>
      </c>
      <c r="AM576" s="364">
        <v>0</v>
      </c>
      <c r="AN576" s="364">
        <v>1</v>
      </c>
      <c r="AO576" s="364">
        <v>0</v>
      </c>
      <c r="AP576" s="364">
        <v>0</v>
      </c>
      <c r="AS576" s="7">
        <v>485111</v>
      </c>
      <c r="AT576" s="7" t="s">
        <v>616</v>
      </c>
      <c r="AU576" s="8">
        <v>3.0522123429629032E-2</v>
      </c>
      <c r="AV576" s="8">
        <v>9.0446999182612897E-3</v>
      </c>
      <c r="AW576" s="8">
        <v>2.0383407735075808E-2</v>
      </c>
      <c r="AX576" s="8">
        <v>2.9873750335467738E-2</v>
      </c>
      <c r="AY576" s="8">
        <v>8.5860546117016122E-3</v>
      </c>
      <c r="AZ576" s="8">
        <v>1.6148208235938707E-2</v>
      </c>
      <c r="BA576" s="8">
        <v>3.3110886068516129E-2</v>
      </c>
      <c r="BB576" s="8">
        <v>9.570295923477419E-3</v>
      </c>
      <c r="BC576" s="8">
        <v>1.7501669785695159E-2</v>
      </c>
      <c r="BD576" s="8">
        <v>3.7764934253145158E-2</v>
      </c>
      <c r="BE576" s="8">
        <v>1.1126309212675807E-2</v>
      </c>
      <c r="BF576" s="8">
        <v>2.7446740996193549E-2</v>
      </c>
      <c r="BG576" s="8">
        <v>5.0922593641903234E-2</v>
      </c>
      <c r="BH576" s="8">
        <v>7.2528179631661276E-7</v>
      </c>
      <c r="BI576" s="8">
        <v>4.0161729455935484E-2</v>
      </c>
      <c r="BJ576" s="8">
        <v>1.0599518439862903</v>
      </c>
      <c r="BK576" s="8">
        <v>0.16750962608645162</v>
      </c>
      <c r="BL576" s="8">
        <v>0.17308769048741934</v>
      </c>
    </row>
    <row r="577" spans="1:64" x14ac:dyDescent="0.25">
      <c r="A577" s="7">
        <v>485112</v>
      </c>
      <c r="B577" s="7" t="s">
        <v>617</v>
      </c>
      <c r="C577" s="8">
        <f t="shared" si="144"/>
        <v>1.8768844452774193E-2</v>
      </c>
      <c r="D577" s="8">
        <f t="shared" si="145"/>
        <v>5.7727140660354843E-3</v>
      </c>
      <c r="E577" s="8">
        <f t="shared" si="146"/>
        <v>1.6342398337483872E-2</v>
      </c>
      <c r="F577" s="8">
        <f t="shared" si="147"/>
        <v>2.6749669478499997E-2</v>
      </c>
      <c r="G577" s="8">
        <f t="shared" si="148"/>
        <v>7.1587699812677413E-3</v>
      </c>
      <c r="H577" s="8">
        <f t="shared" si="149"/>
        <v>1.7579316130935482E-2</v>
      </c>
      <c r="I577" s="8">
        <f t="shared" si="150"/>
        <v>1.996997996333871E-2</v>
      </c>
      <c r="J577" s="8">
        <f t="shared" si="151"/>
        <v>6.095571161595161E-3</v>
      </c>
      <c r="K577" s="8">
        <f t="shared" si="152"/>
        <v>1.4701718502258062E-2</v>
      </c>
      <c r="L577" s="8">
        <f t="shared" si="153"/>
        <v>2.3119856448306452E-2</v>
      </c>
      <c r="M577" s="8">
        <f t="shared" si="154"/>
        <v>7.0676941416774183E-3</v>
      </c>
      <c r="N577" s="8">
        <f t="shared" si="155"/>
        <v>2.1595480542467741E-2</v>
      </c>
      <c r="O577" s="8">
        <f t="shared" si="156"/>
        <v>2.9140287043919352E-2</v>
      </c>
      <c r="P577" s="8">
        <f t="shared" si="157"/>
        <v>2.4087575805209675E-7</v>
      </c>
      <c r="Q577" s="8">
        <f t="shared" si="158"/>
        <v>2.3111271489580639E-2</v>
      </c>
      <c r="R577" s="8">
        <f t="shared" si="159"/>
        <v>1</v>
      </c>
      <c r="S577" s="8">
        <f t="shared" si="160"/>
        <v>0.11600227171983871</v>
      </c>
      <c r="T577" s="8">
        <f t="shared" si="161"/>
        <v>0.10528339865951614</v>
      </c>
      <c r="W577" s="7">
        <v>485112</v>
      </c>
      <c r="X577" s="7" t="s">
        <v>617</v>
      </c>
      <c r="Y577" s="364">
        <v>0</v>
      </c>
      <c r="Z577" s="364">
        <v>0</v>
      </c>
      <c r="AA577" s="364">
        <v>0</v>
      </c>
      <c r="AB577" s="364">
        <v>0</v>
      </c>
      <c r="AC577" s="364">
        <v>0</v>
      </c>
      <c r="AD577" s="364">
        <v>0</v>
      </c>
      <c r="AE577" s="364">
        <v>0</v>
      </c>
      <c r="AF577" s="364">
        <v>0</v>
      </c>
      <c r="AG577" s="364">
        <v>0</v>
      </c>
      <c r="AH577" s="364">
        <v>0</v>
      </c>
      <c r="AI577" s="364">
        <v>0</v>
      </c>
      <c r="AJ577" s="364">
        <v>0</v>
      </c>
      <c r="AK577" s="364">
        <v>0</v>
      </c>
      <c r="AL577" s="364">
        <v>0</v>
      </c>
      <c r="AM577" s="364">
        <v>0</v>
      </c>
      <c r="AN577" s="364">
        <v>1</v>
      </c>
      <c r="AO577" s="364">
        <v>0</v>
      </c>
      <c r="AP577" s="364">
        <v>0</v>
      </c>
      <c r="AS577" s="7">
        <v>485112</v>
      </c>
      <c r="AT577" s="7" t="s">
        <v>617</v>
      </c>
      <c r="AU577" s="8">
        <v>1.8768844452774193E-2</v>
      </c>
      <c r="AV577" s="8">
        <v>5.7727140660354843E-3</v>
      </c>
      <c r="AW577" s="8">
        <v>1.6342398337483872E-2</v>
      </c>
      <c r="AX577" s="8">
        <v>2.6749669478499997E-2</v>
      </c>
      <c r="AY577" s="8">
        <v>7.1587699812677413E-3</v>
      </c>
      <c r="AZ577" s="8">
        <v>1.7579316130935482E-2</v>
      </c>
      <c r="BA577" s="8">
        <v>1.996997996333871E-2</v>
      </c>
      <c r="BB577" s="8">
        <v>6.095571161595161E-3</v>
      </c>
      <c r="BC577" s="8">
        <v>1.4701718502258062E-2</v>
      </c>
      <c r="BD577" s="8">
        <v>2.3119856448306452E-2</v>
      </c>
      <c r="BE577" s="8">
        <v>7.0676941416774183E-3</v>
      </c>
      <c r="BF577" s="8">
        <v>2.1595480542467741E-2</v>
      </c>
      <c r="BG577" s="8">
        <v>2.9140287043919352E-2</v>
      </c>
      <c r="BH577" s="8">
        <v>2.4087575805209675E-7</v>
      </c>
      <c r="BI577" s="8">
        <v>2.3111271489580639E-2</v>
      </c>
      <c r="BJ577" s="8">
        <v>1.040883956856129</v>
      </c>
      <c r="BK577" s="8">
        <v>0.11600227171983871</v>
      </c>
      <c r="BL577" s="8">
        <v>0.10528339865951614</v>
      </c>
    </row>
    <row r="578" spans="1:64" x14ac:dyDescent="0.25">
      <c r="A578" s="7">
        <v>485113</v>
      </c>
      <c r="B578" s="7" t="s">
        <v>618</v>
      </c>
      <c r="C578" s="8">
        <f t="shared" si="144"/>
        <v>0.10652291694209677</v>
      </c>
      <c r="D578" s="8">
        <f t="shared" si="145"/>
        <v>3.3354292849970976E-2</v>
      </c>
      <c r="E578" s="8">
        <f t="shared" si="146"/>
        <v>9.0031934643174202E-2</v>
      </c>
      <c r="F578" s="8">
        <f t="shared" si="147"/>
        <v>0.12220767203490325</v>
      </c>
      <c r="G578" s="8">
        <f t="shared" si="148"/>
        <v>3.5699314010238715E-2</v>
      </c>
      <c r="H578" s="8">
        <f t="shared" si="149"/>
        <v>8.5078268204122592E-2</v>
      </c>
      <c r="I578" s="8">
        <f t="shared" si="150"/>
        <v>0.11430808220866127</v>
      </c>
      <c r="J578" s="8">
        <f t="shared" si="151"/>
        <v>3.546587718619839E-2</v>
      </c>
      <c r="K578" s="8">
        <f t="shared" si="152"/>
        <v>8.0302310785474201E-2</v>
      </c>
      <c r="L578" s="8">
        <f t="shared" si="153"/>
        <v>0.1307643914457097</v>
      </c>
      <c r="M578" s="8">
        <f t="shared" si="154"/>
        <v>4.0662008252625802E-2</v>
      </c>
      <c r="N578" s="8">
        <f t="shared" si="155"/>
        <v>0.1202257326336129</v>
      </c>
      <c r="O578" s="8">
        <f t="shared" si="156"/>
        <v>0.16747893448903231</v>
      </c>
      <c r="P578" s="8">
        <f t="shared" si="157"/>
        <v>1.7336794554104842E-6</v>
      </c>
      <c r="Q578" s="8">
        <f t="shared" si="158"/>
        <v>0.13240548906451619</v>
      </c>
      <c r="R578" s="8">
        <f t="shared" si="159"/>
        <v>1</v>
      </c>
      <c r="S578" s="8">
        <f t="shared" si="160"/>
        <v>0.61395622199112898</v>
      </c>
      <c r="T578" s="8">
        <f t="shared" si="161"/>
        <v>0.60104239921241942</v>
      </c>
      <c r="W578" s="7">
        <v>485113</v>
      </c>
      <c r="X578" s="7" t="s">
        <v>618</v>
      </c>
      <c r="Y578" s="364">
        <v>0</v>
      </c>
      <c r="Z578" s="364">
        <v>0</v>
      </c>
      <c r="AA578" s="364">
        <v>0</v>
      </c>
      <c r="AB578" s="364">
        <v>0</v>
      </c>
      <c r="AC578" s="364">
        <v>0</v>
      </c>
      <c r="AD578" s="364">
        <v>0</v>
      </c>
      <c r="AE578" s="364">
        <v>0</v>
      </c>
      <c r="AF578" s="364">
        <v>0</v>
      </c>
      <c r="AG578" s="364">
        <v>0</v>
      </c>
      <c r="AH578" s="364">
        <v>0</v>
      </c>
      <c r="AI578" s="364">
        <v>0</v>
      </c>
      <c r="AJ578" s="364">
        <v>0</v>
      </c>
      <c r="AK578" s="364">
        <v>0</v>
      </c>
      <c r="AL578" s="364">
        <v>0</v>
      </c>
      <c r="AM578" s="364">
        <v>0</v>
      </c>
      <c r="AN578" s="364">
        <v>1</v>
      </c>
      <c r="AO578" s="364">
        <v>0</v>
      </c>
      <c r="AP578" s="364">
        <v>0</v>
      </c>
      <c r="AS578" s="7">
        <v>485113</v>
      </c>
      <c r="AT578" s="7" t="s">
        <v>618</v>
      </c>
      <c r="AU578" s="8">
        <v>0.10652291694209677</v>
      </c>
      <c r="AV578" s="8">
        <v>3.3354292849970976E-2</v>
      </c>
      <c r="AW578" s="8">
        <v>9.0031934643174202E-2</v>
      </c>
      <c r="AX578" s="8">
        <v>0.12220767203490325</v>
      </c>
      <c r="AY578" s="8">
        <v>3.5699314010238715E-2</v>
      </c>
      <c r="AZ578" s="8">
        <v>8.5078268204122592E-2</v>
      </c>
      <c r="BA578" s="8">
        <v>0.11430808220866127</v>
      </c>
      <c r="BB578" s="8">
        <v>3.546587718619839E-2</v>
      </c>
      <c r="BC578" s="8">
        <v>8.0302310785474201E-2</v>
      </c>
      <c r="BD578" s="8">
        <v>0.1307643914457097</v>
      </c>
      <c r="BE578" s="8">
        <v>4.0662008252625802E-2</v>
      </c>
      <c r="BF578" s="8">
        <v>0.1202257326336129</v>
      </c>
      <c r="BG578" s="8">
        <v>0.16747893448903231</v>
      </c>
      <c r="BH578" s="8">
        <v>1.7336794554104842E-6</v>
      </c>
      <c r="BI578" s="8">
        <v>0.13240548906451619</v>
      </c>
      <c r="BJ578" s="8">
        <v>1.2299075315319354</v>
      </c>
      <c r="BK578" s="8">
        <v>0.61395622199112898</v>
      </c>
      <c r="BL578" s="8">
        <v>0.60104239921241942</v>
      </c>
    </row>
    <row r="579" spans="1:64" x14ac:dyDescent="0.25">
      <c r="A579" s="7">
        <v>485119</v>
      </c>
      <c r="B579" s="7" t="s">
        <v>619</v>
      </c>
      <c r="C579" s="8">
        <f t="shared" ref="C579:C642" si="162">IF(Y579=0,VLOOKUP(A579,$AS$2:$BL$948,3,FALSE),Y579)</f>
        <v>1.3661312406612903E-2</v>
      </c>
      <c r="D579" s="8">
        <f t="shared" ref="D579:D642" si="163">IF(Z579=0,VLOOKUP(A579,$AS$2:$BL$948,4,FALSE),Z579)</f>
        <v>4.3729045688983871E-3</v>
      </c>
      <c r="E579" s="8">
        <f t="shared" ref="E579:E642" si="164">IF(AA579=0,VLOOKUP(A579,$AS$2:$BL$948,5,FALSE),AA579)</f>
        <v>8.0304605934999988E-3</v>
      </c>
      <c r="F579" s="8">
        <f t="shared" ref="F579:F642" si="165">IF(AB579=0,VLOOKUP($A579,$AS$2:$BL$948,6,FALSE),AB579)</f>
        <v>1.8534108643348389E-2</v>
      </c>
      <c r="G579" s="8">
        <f t="shared" ref="G579:G642" si="166">IF(AC579=0,VLOOKUP($A579,$AS$2:$BL$948,7,FALSE),AC579)</f>
        <v>5.4068707904080639E-3</v>
      </c>
      <c r="H579" s="8">
        <f t="shared" ref="H579:H642" si="167">IF(AD579=0,VLOOKUP($A579,$AS$2:$BL$948,8,FALSE),AD579)</f>
        <v>7.6268815202854843E-3</v>
      </c>
      <c r="I579" s="8">
        <f t="shared" ref="I579:I642" si="168">IF(AE579=0,VLOOKUP($A579,$AS$2:$BL$948,9,FALSE),AE579)</f>
        <v>1.4783411303612904E-2</v>
      </c>
      <c r="J579" s="8">
        <f t="shared" ref="J579:J642" si="169">IF(AF579=0,VLOOKUP($A579,$AS$2:$BL$948,10,FALSE),AF579)</f>
        <v>4.6271606072338708E-3</v>
      </c>
      <c r="K579" s="8">
        <f t="shared" ref="K579:K642" si="170">IF(AG579=0,VLOOKUP($A579,$AS$2:$BL$948,11,FALSE),AG579)</f>
        <v>6.7393755415967741E-3</v>
      </c>
      <c r="L579" s="8">
        <f t="shared" ref="L579:L642" si="171">IF(AH579=0,VLOOKUP($A579,$AS$2:$BL$948,12,FALSE),AH579)</f>
        <v>1.7025736532806455E-2</v>
      </c>
      <c r="M579" s="8">
        <f t="shared" ref="M579:M642" si="172">IF(AI579=0,VLOOKUP($A579,$AS$2:$BL$948,13,FALSE),AI579)</f>
        <v>5.4526499582806453E-3</v>
      </c>
      <c r="N579" s="8">
        <f t="shared" ref="N579:N642" si="173">IF(AJ579=0,VLOOKUP($A579,$AS$2:$BL$948,14,FALSE),AJ579)</f>
        <v>1.0627000918000002E-2</v>
      </c>
      <c r="O579" s="8">
        <f t="shared" ref="O579:O642" si="174">IF(AK579=0,VLOOKUP($A579,$AS$2:$BL$948,15,FALSE),AK579)</f>
        <v>2.1887902694516129E-2</v>
      </c>
      <c r="P579" s="8">
        <f t="shared" ref="P579:P642" si="175">IF(AL579=0,VLOOKUP($A579,$AS$2:$BL$948,16,FALSE),AL579)</f>
        <v>5.0506221820935478E-7</v>
      </c>
      <c r="Q579" s="8">
        <f t="shared" ref="Q579:Q642" si="176">IF(AM579=0,VLOOKUP($A579,$AS$2:$BL$948,17,FALSE),AM579)</f>
        <v>1.7113039766999998E-2</v>
      </c>
      <c r="R579" s="8">
        <f t="shared" ref="R579:R642" si="177">IF(AN579=0,VLOOKUP($A579,$AS$2:$BL$948,18,FALSE),AN579)</f>
        <v>1</v>
      </c>
      <c r="S579" s="8">
        <f t="shared" ref="S579:S642" si="178">IF(AO579=0,VLOOKUP($A579,$AS$2:$BL$948,19,FALSE),AO579)</f>
        <v>7.9954957728225806E-2</v>
      </c>
      <c r="T579" s="8">
        <f t="shared" ref="T579:T642" si="179">IF(AP579=0,VLOOKUP($A579,$AS$2:$BL$948,20,FALSE),AP579)</f>
        <v>7.4537044226612906E-2</v>
      </c>
      <c r="W579" s="7">
        <v>485119</v>
      </c>
      <c r="X579" s="7" t="s">
        <v>619</v>
      </c>
      <c r="Y579" s="364">
        <v>0</v>
      </c>
      <c r="Z579" s="364">
        <v>0</v>
      </c>
      <c r="AA579" s="364">
        <v>0</v>
      </c>
      <c r="AB579" s="364">
        <v>0</v>
      </c>
      <c r="AC579" s="364">
        <v>0</v>
      </c>
      <c r="AD579" s="364">
        <v>0</v>
      </c>
      <c r="AE579" s="364">
        <v>0</v>
      </c>
      <c r="AF579" s="364">
        <v>0</v>
      </c>
      <c r="AG579" s="364">
        <v>0</v>
      </c>
      <c r="AH579" s="364">
        <v>0</v>
      </c>
      <c r="AI579" s="364">
        <v>0</v>
      </c>
      <c r="AJ579" s="364">
        <v>0</v>
      </c>
      <c r="AK579" s="364">
        <v>0</v>
      </c>
      <c r="AL579" s="364">
        <v>0</v>
      </c>
      <c r="AM579" s="364">
        <v>0</v>
      </c>
      <c r="AN579" s="364">
        <v>1</v>
      </c>
      <c r="AO579" s="364">
        <v>0</v>
      </c>
      <c r="AP579" s="364">
        <v>0</v>
      </c>
      <c r="AS579" s="7">
        <v>485119</v>
      </c>
      <c r="AT579" s="7" t="s">
        <v>619</v>
      </c>
      <c r="AU579" s="8">
        <v>1.3661312406612903E-2</v>
      </c>
      <c r="AV579" s="8">
        <v>4.3729045688983871E-3</v>
      </c>
      <c r="AW579" s="8">
        <v>8.0304605934999988E-3</v>
      </c>
      <c r="AX579" s="8">
        <v>1.8534108643348389E-2</v>
      </c>
      <c r="AY579" s="8">
        <v>5.4068707904080639E-3</v>
      </c>
      <c r="AZ579" s="8">
        <v>7.6268815202854843E-3</v>
      </c>
      <c r="BA579" s="8">
        <v>1.4783411303612904E-2</v>
      </c>
      <c r="BB579" s="8">
        <v>4.6271606072338708E-3</v>
      </c>
      <c r="BC579" s="8">
        <v>6.7393755415967741E-3</v>
      </c>
      <c r="BD579" s="8">
        <v>1.7025736532806455E-2</v>
      </c>
      <c r="BE579" s="8">
        <v>5.4526499582806453E-3</v>
      </c>
      <c r="BF579" s="8">
        <v>1.0627000918000002E-2</v>
      </c>
      <c r="BG579" s="8">
        <v>2.1887902694516129E-2</v>
      </c>
      <c r="BH579" s="8">
        <v>5.0506221820935478E-7</v>
      </c>
      <c r="BI579" s="8">
        <v>1.7113039766999998E-2</v>
      </c>
      <c r="BJ579" s="8">
        <v>1.0260646775690323</v>
      </c>
      <c r="BK579" s="8">
        <v>7.9954957728225806E-2</v>
      </c>
      <c r="BL579" s="8">
        <v>7.4537044226612906E-2</v>
      </c>
    </row>
    <row r="580" spans="1:64" x14ac:dyDescent="0.25">
      <c r="A580" s="7">
        <v>485210</v>
      </c>
      <c r="B580" s="7" t="s">
        <v>620</v>
      </c>
      <c r="C580" s="8">
        <f t="shared" si="162"/>
        <v>8.4480299403306452E-2</v>
      </c>
      <c r="D580" s="8">
        <f t="shared" si="163"/>
        <v>2.8131329342885491E-2</v>
      </c>
      <c r="E580" s="8">
        <f t="shared" si="164"/>
        <v>7.4006075295032253E-2</v>
      </c>
      <c r="F580" s="8">
        <f t="shared" si="165"/>
        <v>8.4405652354346772E-2</v>
      </c>
      <c r="G580" s="8">
        <f t="shared" si="166"/>
        <v>2.6114718556903234E-2</v>
      </c>
      <c r="H580" s="8">
        <f t="shared" si="167"/>
        <v>6.3110135801211303E-2</v>
      </c>
      <c r="I580" s="8">
        <f t="shared" si="168"/>
        <v>9.1816252770129031E-2</v>
      </c>
      <c r="J580" s="8">
        <f t="shared" si="169"/>
        <v>3.037130622872742E-2</v>
      </c>
      <c r="K580" s="8">
        <f t="shared" si="170"/>
        <v>6.6523677634269363E-2</v>
      </c>
      <c r="L580" s="8">
        <f t="shared" si="171"/>
        <v>0.10423646018029033</v>
      </c>
      <c r="M580" s="8">
        <f t="shared" si="172"/>
        <v>3.4530605553272579E-2</v>
      </c>
      <c r="N580" s="8">
        <f t="shared" si="173"/>
        <v>9.931596886612902E-2</v>
      </c>
      <c r="O580" s="8">
        <f t="shared" si="174"/>
        <v>0.12366841644077416</v>
      </c>
      <c r="P580" s="8">
        <f t="shared" si="175"/>
        <v>1.9259178741469355E-6</v>
      </c>
      <c r="Q580" s="8">
        <f t="shared" si="176"/>
        <v>9.6761826371354859E-2</v>
      </c>
      <c r="R580" s="8">
        <f t="shared" si="177"/>
        <v>1</v>
      </c>
      <c r="S580" s="8">
        <f t="shared" si="178"/>
        <v>0.44782405509951617</v>
      </c>
      <c r="T580" s="8">
        <f t="shared" si="179"/>
        <v>0.46290478502064525</v>
      </c>
      <c r="W580" s="7">
        <v>485210</v>
      </c>
      <c r="X580" s="7" t="s">
        <v>620</v>
      </c>
      <c r="Y580" s="364">
        <v>0</v>
      </c>
      <c r="Z580" s="364">
        <v>0</v>
      </c>
      <c r="AA580" s="364">
        <v>0</v>
      </c>
      <c r="AB580" s="364">
        <v>0</v>
      </c>
      <c r="AC580" s="364">
        <v>0</v>
      </c>
      <c r="AD580" s="364">
        <v>0</v>
      </c>
      <c r="AE580" s="364">
        <v>0</v>
      </c>
      <c r="AF580" s="364">
        <v>0</v>
      </c>
      <c r="AG580" s="364">
        <v>0</v>
      </c>
      <c r="AH580" s="364">
        <v>0</v>
      </c>
      <c r="AI580" s="364">
        <v>0</v>
      </c>
      <c r="AJ580" s="364">
        <v>0</v>
      </c>
      <c r="AK580" s="364">
        <v>0</v>
      </c>
      <c r="AL580" s="364">
        <v>0</v>
      </c>
      <c r="AM580" s="364">
        <v>0</v>
      </c>
      <c r="AN580" s="364">
        <v>1</v>
      </c>
      <c r="AO580" s="364">
        <v>0</v>
      </c>
      <c r="AP580" s="364">
        <v>0</v>
      </c>
      <c r="AS580" s="7">
        <v>485210</v>
      </c>
      <c r="AT580" s="7" t="s">
        <v>620</v>
      </c>
      <c r="AU580" s="8">
        <v>8.4480299403306452E-2</v>
      </c>
      <c r="AV580" s="8">
        <v>2.8131329342885491E-2</v>
      </c>
      <c r="AW580" s="8">
        <v>7.4006075295032253E-2</v>
      </c>
      <c r="AX580" s="8">
        <v>8.4405652354346772E-2</v>
      </c>
      <c r="AY580" s="8">
        <v>2.6114718556903234E-2</v>
      </c>
      <c r="AZ580" s="8">
        <v>6.3110135801211303E-2</v>
      </c>
      <c r="BA580" s="8">
        <v>9.1816252770129031E-2</v>
      </c>
      <c r="BB580" s="8">
        <v>3.037130622872742E-2</v>
      </c>
      <c r="BC580" s="8">
        <v>6.6523677634269363E-2</v>
      </c>
      <c r="BD580" s="8">
        <v>0.10423646018029033</v>
      </c>
      <c r="BE580" s="8">
        <v>3.4530605553272579E-2</v>
      </c>
      <c r="BF580" s="8">
        <v>9.931596886612902E-2</v>
      </c>
      <c r="BG580" s="8">
        <v>0.12366841644077416</v>
      </c>
      <c r="BH580" s="8">
        <v>1.9259178741469355E-6</v>
      </c>
      <c r="BI580" s="8">
        <v>9.6761826371354859E-2</v>
      </c>
      <c r="BJ580" s="8">
        <v>1.1866160911380643</v>
      </c>
      <c r="BK580" s="8">
        <v>0.44782405509951617</v>
      </c>
      <c r="BL580" s="8">
        <v>0.46290478502064525</v>
      </c>
    </row>
    <row r="581" spans="1:64" x14ac:dyDescent="0.25">
      <c r="A581" s="7">
        <v>485310</v>
      </c>
      <c r="B581" s="7" t="s">
        <v>621</v>
      </c>
      <c r="C581" s="8">
        <f t="shared" si="162"/>
        <v>0.16778059691399999</v>
      </c>
      <c r="D581" s="8">
        <f t="shared" si="163"/>
        <v>4.1596900558E-2</v>
      </c>
      <c r="E581" s="8">
        <f t="shared" si="164"/>
        <v>6.4890538590499994E-2</v>
      </c>
      <c r="F581" s="8">
        <f t="shared" si="165"/>
        <v>0.12736949720599999</v>
      </c>
      <c r="G581" s="8">
        <f t="shared" si="166"/>
        <v>2.6485735722600001E-2</v>
      </c>
      <c r="H581" s="8">
        <f t="shared" si="167"/>
        <v>3.2232582059200002E-2</v>
      </c>
      <c r="I581" s="8">
        <f t="shared" si="168"/>
        <v>0.173387154993</v>
      </c>
      <c r="J581" s="8">
        <f t="shared" si="169"/>
        <v>4.2847645767200002E-2</v>
      </c>
      <c r="K581" s="8">
        <f t="shared" si="170"/>
        <v>4.0238717961200002E-2</v>
      </c>
      <c r="L581" s="8">
        <f t="shared" si="171"/>
        <v>0.194569236235</v>
      </c>
      <c r="M581" s="8">
        <f t="shared" si="172"/>
        <v>4.8310718313800002E-2</v>
      </c>
      <c r="N581" s="8">
        <f t="shared" si="173"/>
        <v>9.5452456516600004E-2</v>
      </c>
      <c r="O581" s="8">
        <f t="shared" si="174"/>
        <v>0.45264305826599999</v>
      </c>
      <c r="P581" s="8">
        <f t="shared" si="175"/>
        <v>1.1016546209299999E-5</v>
      </c>
      <c r="Q581" s="8">
        <f t="shared" si="176"/>
        <v>0.35894593311299999</v>
      </c>
      <c r="R581" s="8">
        <f t="shared" si="177"/>
        <v>1.2742680360600001</v>
      </c>
      <c r="S581" s="8">
        <f t="shared" si="178"/>
        <v>1.18608781499</v>
      </c>
      <c r="T581" s="8">
        <f t="shared" si="179"/>
        <v>1.25647351872</v>
      </c>
      <c r="W581" s="7">
        <v>485310</v>
      </c>
      <c r="X581" s="7" t="s">
        <v>621</v>
      </c>
      <c r="Y581" s="364">
        <v>0.16778059691399999</v>
      </c>
      <c r="Z581" s="364">
        <v>4.1596900558E-2</v>
      </c>
      <c r="AA581" s="364">
        <v>6.4890538590499994E-2</v>
      </c>
      <c r="AB581" s="364">
        <v>0.12736949720599999</v>
      </c>
      <c r="AC581" s="364">
        <v>2.6485735722600001E-2</v>
      </c>
      <c r="AD581" s="364">
        <v>3.2232582059200002E-2</v>
      </c>
      <c r="AE581" s="364">
        <v>0.173387154993</v>
      </c>
      <c r="AF581" s="364">
        <v>4.2847645767200002E-2</v>
      </c>
      <c r="AG581" s="364">
        <v>4.0238717961200002E-2</v>
      </c>
      <c r="AH581" s="364">
        <v>0.194569236235</v>
      </c>
      <c r="AI581" s="364">
        <v>4.8310718313800002E-2</v>
      </c>
      <c r="AJ581" s="364">
        <v>9.5452456516600004E-2</v>
      </c>
      <c r="AK581" s="364">
        <v>0.45264305826599999</v>
      </c>
      <c r="AL581" s="364">
        <v>1.1016546209299999E-5</v>
      </c>
      <c r="AM581" s="364">
        <v>0.35894593311299999</v>
      </c>
      <c r="AN581" s="364">
        <v>1.2742680360600001</v>
      </c>
      <c r="AO581" s="364">
        <v>1.18608781499</v>
      </c>
      <c r="AP581" s="364">
        <v>1.25647351872</v>
      </c>
      <c r="AS581" s="7">
        <v>485310</v>
      </c>
      <c r="AT581" s="7" t="s">
        <v>621</v>
      </c>
      <c r="AU581" s="8">
        <v>0.24571207346653229</v>
      </c>
      <c r="AV581" s="8">
        <v>6.8843063663343557E-2</v>
      </c>
      <c r="AW581" s="8">
        <v>0.1608324006874387</v>
      </c>
      <c r="AX581" s="8">
        <v>0.13074743414571777</v>
      </c>
      <c r="AY581" s="8">
        <v>3.246659324760727E-2</v>
      </c>
      <c r="AZ581" s="8">
        <v>6.4319337738285479E-2</v>
      </c>
      <c r="BA581" s="8">
        <v>0.2586794564430161</v>
      </c>
      <c r="BB581" s="8">
        <v>7.2051269903559659E-2</v>
      </c>
      <c r="BC581" s="8">
        <v>0.13379609670366455</v>
      </c>
      <c r="BD581" s="8">
        <v>0.29665241214087096</v>
      </c>
      <c r="BE581" s="8">
        <v>8.2518856819988717E-2</v>
      </c>
      <c r="BF581" s="8">
        <v>0.21847177391954195</v>
      </c>
      <c r="BG581" s="8">
        <v>0.45264097480151549</v>
      </c>
      <c r="BH581" s="8">
        <v>1.3016340452746129E-5</v>
      </c>
      <c r="BI581" s="8">
        <v>0.35894371054301588</v>
      </c>
      <c r="BJ581" s="8">
        <v>1.4753859249140318</v>
      </c>
      <c r="BK581" s="8">
        <v>1.2275333651317746</v>
      </c>
      <c r="BL581" s="8">
        <v>1.4645268230496771</v>
      </c>
    </row>
    <row r="582" spans="1:64" x14ac:dyDescent="0.25">
      <c r="A582" s="7">
        <v>485320</v>
      </c>
      <c r="B582" s="7" t="s">
        <v>622</v>
      </c>
      <c r="C582" s="8">
        <f t="shared" si="162"/>
        <v>0.16802778095000001</v>
      </c>
      <c r="D582" s="8">
        <f t="shared" si="163"/>
        <v>4.1667610816800003E-2</v>
      </c>
      <c r="E582" s="8">
        <f t="shared" si="164"/>
        <v>6.48564010592E-2</v>
      </c>
      <c r="F582" s="8">
        <f t="shared" si="165"/>
        <v>9.6915884463400007E-2</v>
      </c>
      <c r="G582" s="8">
        <f t="shared" si="166"/>
        <v>2.0157160603100001E-2</v>
      </c>
      <c r="H582" s="8">
        <f t="shared" si="167"/>
        <v>2.4426387076400002E-2</v>
      </c>
      <c r="I582" s="8">
        <f t="shared" si="168"/>
        <v>0.17419837114799999</v>
      </c>
      <c r="J582" s="8">
        <f t="shared" si="169"/>
        <v>4.30556234792E-2</v>
      </c>
      <c r="K582" s="8">
        <f t="shared" si="170"/>
        <v>4.0297284974499997E-2</v>
      </c>
      <c r="L582" s="8">
        <f t="shared" si="171"/>
        <v>0.19508573232900001</v>
      </c>
      <c r="M582" s="8">
        <f t="shared" si="172"/>
        <v>4.8440838495100003E-2</v>
      </c>
      <c r="N582" s="8">
        <f t="shared" si="173"/>
        <v>9.5516640661400004E-2</v>
      </c>
      <c r="O582" s="8">
        <f t="shared" si="174"/>
        <v>0.45219482275900003</v>
      </c>
      <c r="P582" s="8">
        <f t="shared" si="175"/>
        <v>1.44988048015E-5</v>
      </c>
      <c r="Q582" s="8">
        <f t="shared" si="176"/>
        <v>0.35782498333500001</v>
      </c>
      <c r="R582" s="8">
        <f t="shared" si="177"/>
        <v>1.2745517928300001</v>
      </c>
      <c r="S582" s="8">
        <f t="shared" si="178"/>
        <v>1.14149943214</v>
      </c>
      <c r="T582" s="8">
        <f t="shared" si="179"/>
        <v>1.2575512795999999</v>
      </c>
      <c r="W582" s="7">
        <v>485320</v>
      </c>
      <c r="X582" s="7" t="s">
        <v>622</v>
      </c>
      <c r="Y582" s="364">
        <v>0.16802778095000001</v>
      </c>
      <c r="Z582" s="364">
        <v>4.1667610816800003E-2</v>
      </c>
      <c r="AA582" s="364">
        <v>6.48564010592E-2</v>
      </c>
      <c r="AB582" s="364">
        <v>9.6915884463400007E-2</v>
      </c>
      <c r="AC582" s="364">
        <v>2.0157160603100001E-2</v>
      </c>
      <c r="AD582" s="364">
        <v>2.4426387076400002E-2</v>
      </c>
      <c r="AE582" s="364">
        <v>0.17419837114799999</v>
      </c>
      <c r="AF582" s="364">
        <v>4.30556234792E-2</v>
      </c>
      <c r="AG582" s="364">
        <v>4.0297284974499997E-2</v>
      </c>
      <c r="AH582" s="364">
        <v>0.19508573232900001</v>
      </c>
      <c r="AI582" s="364">
        <v>4.8440838495100003E-2</v>
      </c>
      <c r="AJ582" s="364">
        <v>9.5516640661400004E-2</v>
      </c>
      <c r="AK582" s="364">
        <v>0.45219482275900003</v>
      </c>
      <c r="AL582" s="364">
        <v>1.44988048015E-5</v>
      </c>
      <c r="AM582" s="364">
        <v>0.35782498333500001</v>
      </c>
      <c r="AN582" s="364">
        <v>1.2745517928300001</v>
      </c>
      <c r="AO582" s="364">
        <v>1.14149943214</v>
      </c>
      <c r="AP582" s="364">
        <v>1.2575512795999999</v>
      </c>
      <c r="AS582" s="7">
        <v>485320</v>
      </c>
      <c r="AT582" s="7" t="s">
        <v>622</v>
      </c>
      <c r="AU582" s="8">
        <v>0.24611269276861295</v>
      </c>
      <c r="AV582" s="8">
        <v>6.8948793131253253E-2</v>
      </c>
      <c r="AW582" s="8">
        <v>0.16041176060940324</v>
      </c>
      <c r="AX582" s="8">
        <v>0.11257154312752096</v>
      </c>
      <c r="AY582" s="8">
        <v>2.8149765254195647E-2</v>
      </c>
      <c r="AZ582" s="8">
        <v>5.5400273014153227E-2</v>
      </c>
      <c r="BA582" s="8">
        <v>0.25992051826279039</v>
      </c>
      <c r="BB582" s="8">
        <v>7.2387445676124179E-2</v>
      </c>
      <c r="BC582" s="8">
        <v>0.13372505029966131</v>
      </c>
      <c r="BD582" s="8">
        <v>0.29745833505880648</v>
      </c>
      <c r="BE582" s="8">
        <v>8.2726129260672576E-2</v>
      </c>
      <c r="BF582" s="8">
        <v>0.21810458929351612</v>
      </c>
      <c r="BG582" s="8">
        <v>0.45219507327066194</v>
      </c>
      <c r="BH582" s="8">
        <v>1.4867496328970487E-5</v>
      </c>
      <c r="BI582" s="8">
        <v>0.35782377446395164</v>
      </c>
      <c r="BJ582" s="8">
        <v>1.4754716336061289</v>
      </c>
      <c r="BK582" s="8">
        <v>1.1961183555898385</v>
      </c>
      <c r="BL582" s="8">
        <v>1.4660330142387095</v>
      </c>
    </row>
    <row r="583" spans="1:64" x14ac:dyDescent="0.25">
      <c r="A583" s="7">
        <v>485410</v>
      </c>
      <c r="B583" s="7" t="s">
        <v>623</v>
      </c>
      <c r="C583" s="8">
        <f t="shared" si="162"/>
        <v>0.16837884288900001</v>
      </c>
      <c r="D583" s="8">
        <f t="shared" si="163"/>
        <v>4.1766688709900003E-2</v>
      </c>
      <c r="E583" s="8">
        <f t="shared" si="164"/>
        <v>6.3799019637999999E-2</v>
      </c>
      <c r="F583" s="8">
        <f t="shared" si="165"/>
        <v>0.152020422943</v>
      </c>
      <c r="G583" s="8">
        <f t="shared" si="166"/>
        <v>3.1627332246900002E-2</v>
      </c>
      <c r="H583" s="8">
        <f t="shared" si="167"/>
        <v>3.74658151218E-2</v>
      </c>
      <c r="I583" s="8">
        <f t="shared" si="168"/>
        <v>0.174196800293</v>
      </c>
      <c r="J583" s="8">
        <f t="shared" si="169"/>
        <v>4.30732982098E-2</v>
      </c>
      <c r="K583" s="8">
        <f t="shared" si="170"/>
        <v>3.95148603554E-2</v>
      </c>
      <c r="L583" s="8">
        <f t="shared" si="171"/>
        <v>0.19578998114400001</v>
      </c>
      <c r="M583" s="8">
        <f t="shared" si="172"/>
        <v>4.8628875182999999E-2</v>
      </c>
      <c r="N583" s="8">
        <f t="shared" si="173"/>
        <v>9.4195811169799998E-2</v>
      </c>
      <c r="O583" s="8">
        <f t="shared" si="174"/>
        <v>0.45152238253400001</v>
      </c>
      <c r="P583" s="8">
        <f t="shared" si="175"/>
        <v>9.2619149887999997E-6</v>
      </c>
      <c r="Q583" s="8">
        <f t="shared" si="176"/>
        <v>0.35853941141099999</v>
      </c>
      <c r="R583" s="8">
        <f t="shared" si="177"/>
        <v>1.2739445512400001</v>
      </c>
      <c r="S583" s="8">
        <f t="shared" si="178"/>
        <v>1.22111357031</v>
      </c>
      <c r="T583" s="8">
        <f t="shared" si="179"/>
        <v>1.25678495886</v>
      </c>
      <c r="W583" s="7">
        <v>485410</v>
      </c>
      <c r="X583" s="7" t="s">
        <v>623</v>
      </c>
      <c r="Y583" s="364">
        <v>0.16837884288900001</v>
      </c>
      <c r="Z583" s="364">
        <v>4.1766688709900003E-2</v>
      </c>
      <c r="AA583" s="364">
        <v>6.3799019637999999E-2</v>
      </c>
      <c r="AB583" s="364">
        <v>0.152020422943</v>
      </c>
      <c r="AC583" s="364">
        <v>3.1627332246900002E-2</v>
      </c>
      <c r="AD583" s="364">
        <v>3.74658151218E-2</v>
      </c>
      <c r="AE583" s="364">
        <v>0.174196800293</v>
      </c>
      <c r="AF583" s="364">
        <v>4.30732982098E-2</v>
      </c>
      <c r="AG583" s="364">
        <v>3.95148603554E-2</v>
      </c>
      <c r="AH583" s="364">
        <v>0.19578998114400001</v>
      </c>
      <c r="AI583" s="364">
        <v>4.8628875182999999E-2</v>
      </c>
      <c r="AJ583" s="364">
        <v>9.4195811169799998E-2</v>
      </c>
      <c r="AK583" s="364">
        <v>0.45152238253400001</v>
      </c>
      <c r="AL583" s="364">
        <v>9.2619149887999997E-6</v>
      </c>
      <c r="AM583" s="364">
        <v>0.35853941141099999</v>
      </c>
      <c r="AN583" s="364">
        <v>1.2739445512400001</v>
      </c>
      <c r="AO583" s="364">
        <v>1.22111357031</v>
      </c>
      <c r="AP583" s="364">
        <v>1.25678495886</v>
      </c>
      <c r="AS583" s="7">
        <v>485410</v>
      </c>
      <c r="AT583" s="7" t="s">
        <v>623</v>
      </c>
      <c r="AU583" s="8">
        <v>0.19303068326651621</v>
      </c>
      <c r="AV583" s="8">
        <v>5.6596226381856449E-2</v>
      </c>
      <c r="AW583" s="8">
        <v>0.14339802188578066</v>
      </c>
      <c r="AX583" s="8">
        <v>0.16202632758988705</v>
      </c>
      <c r="AY583" s="8">
        <v>4.3125291032519358E-2</v>
      </c>
      <c r="AZ583" s="8">
        <v>9.5468970194272598E-2</v>
      </c>
      <c r="BA583" s="8">
        <v>0.20449423707225808</v>
      </c>
      <c r="BB583" s="8">
        <v>5.9569461599553217E-2</v>
      </c>
      <c r="BC583" s="8">
        <v>0.12348525004752424</v>
      </c>
      <c r="BD583" s="8">
        <v>0.23447864821546774</v>
      </c>
      <c r="BE583" s="8">
        <v>6.8236582313362909E-2</v>
      </c>
      <c r="BF583" s="8">
        <v>0.19341737343579835</v>
      </c>
      <c r="BG583" s="8">
        <v>0.33500011635532273</v>
      </c>
      <c r="BH583" s="8">
        <v>5.9931303912435475E-6</v>
      </c>
      <c r="BI583" s="8">
        <v>0.26601247602411288</v>
      </c>
      <c r="BJ583" s="8">
        <v>1.393024931533871</v>
      </c>
      <c r="BK583" s="8">
        <v>1.0425576855903229</v>
      </c>
      <c r="BL583" s="8">
        <v>1.1294860454933868</v>
      </c>
    </row>
    <row r="584" spans="1:64" x14ac:dyDescent="0.25">
      <c r="A584" s="7">
        <v>485510</v>
      </c>
      <c r="B584" s="7" t="s">
        <v>624</v>
      </c>
      <c r="C584" s="8">
        <f t="shared" si="162"/>
        <v>0.1359417804990484</v>
      </c>
      <c r="D584" s="8">
        <f t="shared" si="163"/>
        <v>4.0544848098108072E-2</v>
      </c>
      <c r="E584" s="8">
        <f t="shared" si="164"/>
        <v>0.10473197163891293</v>
      </c>
      <c r="F584" s="8">
        <f t="shared" si="165"/>
        <v>0.13292932627074194</v>
      </c>
      <c r="G584" s="8">
        <f t="shared" si="166"/>
        <v>3.6402609099158045E-2</v>
      </c>
      <c r="H584" s="8">
        <f t="shared" si="167"/>
        <v>8.2459030283546786E-2</v>
      </c>
      <c r="I584" s="8">
        <f t="shared" si="168"/>
        <v>0.14450472080230647</v>
      </c>
      <c r="J584" s="8">
        <f t="shared" si="169"/>
        <v>4.2969500804448377E-2</v>
      </c>
      <c r="K584" s="8">
        <f t="shared" si="170"/>
        <v>9.1256766357453209E-2</v>
      </c>
      <c r="L584" s="8">
        <f t="shared" si="171"/>
        <v>0.16625240306240321</v>
      </c>
      <c r="M584" s="8">
        <f t="shared" si="172"/>
        <v>4.9181232333554835E-2</v>
      </c>
      <c r="N584" s="8">
        <f t="shared" si="173"/>
        <v>0.14144587307520964</v>
      </c>
      <c r="O584" s="8">
        <f t="shared" si="174"/>
        <v>0.22555736094516113</v>
      </c>
      <c r="P584" s="8">
        <f t="shared" si="175"/>
        <v>3.2336686660003224E-6</v>
      </c>
      <c r="Q584" s="8">
        <f t="shared" si="176"/>
        <v>0.17783382646435489</v>
      </c>
      <c r="R584" s="8">
        <f t="shared" si="177"/>
        <v>1</v>
      </c>
      <c r="S584" s="8">
        <f t="shared" si="178"/>
        <v>0.7517909656533871</v>
      </c>
      <c r="T584" s="8">
        <f t="shared" si="179"/>
        <v>0.77873260086725804</v>
      </c>
      <c r="W584" s="7">
        <v>485510</v>
      </c>
      <c r="X584" s="7" t="s">
        <v>624</v>
      </c>
      <c r="Y584" s="364">
        <v>0</v>
      </c>
      <c r="Z584" s="364">
        <v>0</v>
      </c>
      <c r="AA584" s="364">
        <v>0</v>
      </c>
      <c r="AB584" s="364">
        <v>0</v>
      </c>
      <c r="AC584" s="364">
        <v>0</v>
      </c>
      <c r="AD584" s="364">
        <v>0</v>
      </c>
      <c r="AE584" s="364">
        <v>0</v>
      </c>
      <c r="AF584" s="364">
        <v>0</v>
      </c>
      <c r="AG584" s="364">
        <v>0</v>
      </c>
      <c r="AH584" s="364">
        <v>0</v>
      </c>
      <c r="AI584" s="364">
        <v>0</v>
      </c>
      <c r="AJ584" s="364">
        <v>0</v>
      </c>
      <c r="AK584" s="364">
        <v>0</v>
      </c>
      <c r="AL584" s="364">
        <v>0</v>
      </c>
      <c r="AM584" s="364">
        <v>0</v>
      </c>
      <c r="AN584" s="364">
        <v>1</v>
      </c>
      <c r="AO584" s="364">
        <v>0</v>
      </c>
      <c r="AP584" s="364">
        <v>0</v>
      </c>
      <c r="AS584" s="7">
        <v>485510</v>
      </c>
      <c r="AT584" s="7" t="s">
        <v>624</v>
      </c>
      <c r="AU584" s="8">
        <v>0.1359417804990484</v>
      </c>
      <c r="AV584" s="8">
        <v>4.0544848098108072E-2</v>
      </c>
      <c r="AW584" s="8">
        <v>0.10473197163891293</v>
      </c>
      <c r="AX584" s="8">
        <v>0.13292932627074194</v>
      </c>
      <c r="AY584" s="8">
        <v>3.6402609099158045E-2</v>
      </c>
      <c r="AZ584" s="8">
        <v>8.2459030283546786E-2</v>
      </c>
      <c r="BA584" s="8">
        <v>0.14450472080230647</v>
      </c>
      <c r="BB584" s="8">
        <v>4.2969500804448377E-2</v>
      </c>
      <c r="BC584" s="8">
        <v>9.1256766357453209E-2</v>
      </c>
      <c r="BD584" s="8">
        <v>0.16625240306240321</v>
      </c>
      <c r="BE584" s="8">
        <v>4.9181232333554835E-2</v>
      </c>
      <c r="BF584" s="8">
        <v>0.14144587307520964</v>
      </c>
      <c r="BG584" s="8">
        <v>0.22555736094516113</v>
      </c>
      <c r="BH584" s="8">
        <v>3.2336686660003224E-6</v>
      </c>
      <c r="BI584" s="8">
        <v>0.17783382646435489</v>
      </c>
      <c r="BJ584" s="8">
        <v>1.2812186002361292</v>
      </c>
      <c r="BK584" s="8">
        <v>0.7517909656533871</v>
      </c>
      <c r="BL584" s="8">
        <v>0.77873260086725804</v>
      </c>
    </row>
    <row r="585" spans="1:64" x14ac:dyDescent="0.25">
      <c r="A585" s="7">
        <v>485991</v>
      </c>
      <c r="B585" s="7" t="s">
        <v>625</v>
      </c>
      <c r="C585" s="8">
        <f t="shared" si="162"/>
        <v>0.16846195205100001</v>
      </c>
      <c r="D585" s="8">
        <f t="shared" si="163"/>
        <v>4.1766096085200002E-2</v>
      </c>
      <c r="E585" s="8">
        <f t="shared" si="164"/>
        <v>6.4780562637899997E-2</v>
      </c>
      <c r="F585" s="8">
        <f t="shared" si="165"/>
        <v>0.17182187698500001</v>
      </c>
      <c r="G585" s="8">
        <f t="shared" si="166"/>
        <v>3.5722719029899999E-2</v>
      </c>
      <c r="H585" s="8">
        <f t="shared" si="167"/>
        <v>4.31429060276E-2</v>
      </c>
      <c r="I585" s="8">
        <f t="shared" si="168"/>
        <v>0.17504243975600001</v>
      </c>
      <c r="J585" s="8">
        <f t="shared" si="169"/>
        <v>4.3264018504000003E-2</v>
      </c>
      <c r="K585" s="8">
        <f t="shared" si="170"/>
        <v>4.0380275280000003E-2</v>
      </c>
      <c r="L585" s="8">
        <f t="shared" si="171"/>
        <v>0.195912018168</v>
      </c>
      <c r="M585" s="8">
        <f t="shared" si="172"/>
        <v>4.8618054302899998E-2</v>
      </c>
      <c r="N585" s="8">
        <f t="shared" si="173"/>
        <v>9.5326551204499996E-2</v>
      </c>
      <c r="O585" s="8">
        <f t="shared" si="174"/>
        <v>0.45161876765600001</v>
      </c>
      <c r="P585" s="8">
        <f t="shared" si="175"/>
        <v>8.2007410648000006E-6</v>
      </c>
      <c r="Q585" s="8">
        <f t="shared" si="176"/>
        <v>0.35695155401599998</v>
      </c>
      <c r="R585" s="8">
        <f t="shared" si="177"/>
        <v>1.2750086107700001</v>
      </c>
      <c r="S585" s="8">
        <f t="shared" si="178"/>
        <v>1.2506875020399999</v>
      </c>
      <c r="T585" s="8">
        <f t="shared" si="179"/>
        <v>1.25868673354</v>
      </c>
      <c r="W585" s="7">
        <v>485991</v>
      </c>
      <c r="X585" s="7" t="s">
        <v>625</v>
      </c>
      <c r="Y585" s="364">
        <v>0.16846195205100001</v>
      </c>
      <c r="Z585" s="364">
        <v>4.1766096085200002E-2</v>
      </c>
      <c r="AA585" s="364">
        <v>6.4780562637899997E-2</v>
      </c>
      <c r="AB585" s="364">
        <v>0.17182187698500001</v>
      </c>
      <c r="AC585" s="364">
        <v>3.5722719029899999E-2</v>
      </c>
      <c r="AD585" s="364">
        <v>4.31429060276E-2</v>
      </c>
      <c r="AE585" s="364">
        <v>0.17504243975600001</v>
      </c>
      <c r="AF585" s="364">
        <v>4.3264018504000003E-2</v>
      </c>
      <c r="AG585" s="364">
        <v>4.0380275280000003E-2</v>
      </c>
      <c r="AH585" s="364">
        <v>0.195912018168</v>
      </c>
      <c r="AI585" s="364">
        <v>4.8618054302899998E-2</v>
      </c>
      <c r="AJ585" s="364">
        <v>9.5326551204499996E-2</v>
      </c>
      <c r="AK585" s="364">
        <v>0.45161876765600001</v>
      </c>
      <c r="AL585" s="364">
        <v>8.2007410648000006E-6</v>
      </c>
      <c r="AM585" s="364">
        <v>0.35695155401599998</v>
      </c>
      <c r="AN585" s="364">
        <v>1.2750086107700001</v>
      </c>
      <c r="AO585" s="364">
        <v>1.2506875020399999</v>
      </c>
      <c r="AP585" s="364">
        <v>1.25868673354</v>
      </c>
      <c r="AS585" s="7">
        <v>485991</v>
      </c>
      <c r="AT585" s="7" t="s">
        <v>625</v>
      </c>
      <c r="AU585" s="8">
        <v>0.22922986283211291</v>
      </c>
      <c r="AV585" s="8">
        <v>6.4347702921404834E-2</v>
      </c>
      <c r="AW585" s="8">
        <v>0.16450609397248708</v>
      </c>
      <c r="AX585" s="8">
        <v>0.17518638812279838</v>
      </c>
      <c r="AY585" s="8">
        <v>4.4363826180118381E-2</v>
      </c>
      <c r="AZ585" s="8">
        <v>9.8039175848849996E-2</v>
      </c>
      <c r="BA585" s="8">
        <v>0.24281098992446765</v>
      </c>
      <c r="BB585" s="8">
        <v>6.780026442586129E-2</v>
      </c>
      <c r="BC585" s="8">
        <v>0.14060286241015646</v>
      </c>
      <c r="BD585" s="8">
        <v>0.27781845370466118</v>
      </c>
      <c r="BE585" s="8">
        <v>7.7420397324003201E-2</v>
      </c>
      <c r="BF585" s="8">
        <v>0.22242184454525005</v>
      </c>
      <c r="BG585" s="8">
        <v>0.41519699118425857</v>
      </c>
      <c r="BH585" s="8">
        <v>1.114887665191178E-5</v>
      </c>
      <c r="BI585" s="8">
        <v>0.32816748253006434</v>
      </c>
      <c r="BJ585" s="8">
        <v>1.4580852726287097</v>
      </c>
      <c r="BK585" s="8">
        <v>1.2369426159583869</v>
      </c>
      <c r="BL585" s="8">
        <v>1.3705689554701617</v>
      </c>
    </row>
    <row r="586" spans="1:64" x14ac:dyDescent="0.25">
      <c r="A586" s="7">
        <v>485999</v>
      </c>
      <c r="B586" s="7" t="s">
        <v>626</v>
      </c>
      <c r="C586" s="8">
        <f t="shared" si="162"/>
        <v>0.16805217410000001</v>
      </c>
      <c r="D586" s="8">
        <f t="shared" si="163"/>
        <v>4.1668064182299999E-2</v>
      </c>
      <c r="E586" s="8">
        <f t="shared" si="164"/>
        <v>6.5615151699899996E-2</v>
      </c>
      <c r="F586" s="8">
        <f t="shared" si="165"/>
        <v>0.136954497974</v>
      </c>
      <c r="G586" s="8">
        <f t="shared" si="166"/>
        <v>2.8482617481700001E-2</v>
      </c>
      <c r="H586" s="8">
        <f t="shared" si="167"/>
        <v>3.4906226941799998E-2</v>
      </c>
      <c r="I586" s="8">
        <f t="shared" si="168"/>
        <v>0.17516143172000001</v>
      </c>
      <c r="J586" s="8">
        <f t="shared" si="169"/>
        <v>4.3305945436100002E-2</v>
      </c>
      <c r="K586" s="8">
        <f t="shared" si="170"/>
        <v>4.0942183272799998E-2</v>
      </c>
      <c r="L586" s="8">
        <f t="shared" si="171"/>
        <v>0.19531928618</v>
      </c>
      <c r="M586" s="8">
        <f t="shared" si="172"/>
        <v>4.8469569012099999E-2</v>
      </c>
      <c r="N586" s="8">
        <f t="shared" si="173"/>
        <v>9.6473918427600003E-2</v>
      </c>
      <c r="O586" s="8">
        <f t="shared" si="174"/>
        <v>0.45196235638799998</v>
      </c>
      <c r="P586" s="8">
        <f t="shared" si="175"/>
        <v>1.02600389544E-5</v>
      </c>
      <c r="Q586" s="8">
        <f t="shared" si="176"/>
        <v>0.35576914221700001</v>
      </c>
      <c r="R586" s="8">
        <f t="shared" si="177"/>
        <v>1.27533538998</v>
      </c>
      <c r="S586" s="8">
        <f t="shared" si="178"/>
        <v>1.2003433424000001</v>
      </c>
      <c r="T586" s="8">
        <f t="shared" si="179"/>
        <v>1.25940956043</v>
      </c>
      <c r="W586" s="7">
        <v>485999</v>
      </c>
      <c r="X586" s="7" t="s">
        <v>626</v>
      </c>
      <c r="Y586" s="364">
        <v>0.16805217410000001</v>
      </c>
      <c r="Z586" s="364">
        <v>4.1668064182299999E-2</v>
      </c>
      <c r="AA586" s="364">
        <v>6.5615151699899996E-2</v>
      </c>
      <c r="AB586" s="364">
        <v>0.136954497974</v>
      </c>
      <c r="AC586" s="364">
        <v>2.8482617481700001E-2</v>
      </c>
      <c r="AD586" s="364">
        <v>3.4906226941799998E-2</v>
      </c>
      <c r="AE586" s="364">
        <v>0.17516143172000001</v>
      </c>
      <c r="AF586" s="364">
        <v>4.3305945436100002E-2</v>
      </c>
      <c r="AG586" s="364">
        <v>4.0942183272799998E-2</v>
      </c>
      <c r="AH586" s="364">
        <v>0.19531928618</v>
      </c>
      <c r="AI586" s="364">
        <v>4.8469569012099999E-2</v>
      </c>
      <c r="AJ586" s="364">
        <v>9.6473918427600003E-2</v>
      </c>
      <c r="AK586" s="364">
        <v>0.45196235638799998</v>
      </c>
      <c r="AL586" s="364">
        <v>1.02600389544E-5</v>
      </c>
      <c r="AM586" s="364">
        <v>0.35576914221700001</v>
      </c>
      <c r="AN586" s="364">
        <v>1.27533538998</v>
      </c>
      <c r="AO586" s="364">
        <v>1.2003433424000001</v>
      </c>
      <c r="AP586" s="364">
        <v>1.25940956043</v>
      </c>
      <c r="AS586" s="7">
        <v>485999</v>
      </c>
      <c r="AT586" s="7" t="s">
        <v>626</v>
      </c>
      <c r="AU586" s="8">
        <v>0.20306816434283867</v>
      </c>
      <c r="AV586" s="8">
        <v>5.7902002437235471E-2</v>
      </c>
      <c r="AW586" s="8">
        <v>0.15036915395821931</v>
      </c>
      <c r="AX586" s="8">
        <v>0.10634852925415327</v>
      </c>
      <c r="AY586" s="8">
        <v>2.6831369208484029E-2</v>
      </c>
      <c r="AZ586" s="8">
        <v>5.8948688784624191E-2</v>
      </c>
      <c r="BA586" s="8">
        <v>0.21569511634929026</v>
      </c>
      <c r="BB586" s="8">
        <v>6.1320908466261315E-2</v>
      </c>
      <c r="BC586" s="8">
        <v>0.12992708889619195</v>
      </c>
      <c r="BD586" s="8">
        <v>0.24667796910650006</v>
      </c>
      <c r="BE586" s="8">
        <v>6.9804833652133885E-2</v>
      </c>
      <c r="BF586" s="8">
        <v>0.20287403526349357</v>
      </c>
      <c r="BG586" s="8">
        <v>0.35719787732012931</v>
      </c>
      <c r="BH586" s="8">
        <v>1.4276446652697904E-5</v>
      </c>
      <c r="BI586" s="8">
        <v>0.28117387970938695</v>
      </c>
      <c r="BJ586" s="8">
        <v>1.4113377078350002</v>
      </c>
      <c r="BK586" s="8">
        <v>0.98245116789258058</v>
      </c>
      <c r="BL586" s="8">
        <v>1.1972656943564517</v>
      </c>
    </row>
    <row r="587" spans="1:64" x14ac:dyDescent="0.25">
      <c r="A587" s="7">
        <v>486110</v>
      </c>
      <c r="B587" s="7" t="s">
        <v>627</v>
      </c>
      <c r="C587" s="8">
        <f t="shared" si="162"/>
        <v>5.9440386996129028E-3</v>
      </c>
      <c r="D587" s="8">
        <f t="shared" si="163"/>
        <v>1.6263641118919355E-3</v>
      </c>
      <c r="E587" s="8">
        <f t="shared" si="164"/>
        <v>1.0985795442887096E-2</v>
      </c>
      <c r="F587" s="8">
        <f t="shared" si="165"/>
        <v>2.2427954132129033E-2</v>
      </c>
      <c r="G587" s="8">
        <f t="shared" si="166"/>
        <v>6.7220634905967754E-3</v>
      </c>
      <c r="H587" s="8">
        <f t="shared" si="167"/>
        <v>2.9859281711467744E-2</v>
      </c>
      <c r="I587" s="8">
        <f t="shared" si="168"/>
        <v>1.7062641544564515E-2</v>
      </c>
      <c r="J587" s="8">
        <f t="shared" si="169"/>
        <v>5.0269044337741932E-3</v>
      </c>
      <c r="K587" s="8">
        <f t="shared" si="170"/>
        <v>2.0838645881080645E-2</v>
      </c>
      <c r="L587" s="8">
        <f t="shared" si="171"/>
        <v>5.3208573198870969E-3</v>
      </c>
      <c r="M587" s="8">
        <f t="shared" si="172"/>
        <v>1.381190259483871E-3</v>
      </c>
      <c r="N587" s="8">
        <f t="shared" si="173"/>
        <v>1.1159342366338709E-2</v>
      </c>
      <c r="O587" s="8">
        <f t="shared" si="174"/>
        <v>2.1653684040612901E-2</v>
      </c>
      <c r="P587" s="8">
        <f t="shared" si="175"/>
        <v>5.1688325742000002E-8</v>
      </c>
      <c r="Q587" s="8">
        <f t="shared" si="176"/>
        <v>3.8629087437741937E-3</v>
      </c>
      <c r="R587" s="8">
        <f t="shared" si="177"/>
        <v>1</v>
      </c>
      <c r="S587" s="8">
        <f t="shared" si="178"/>
        <v>9.1267363850483868E-2</v>
      </c>
      <c r="T587" s="8">
        <f t="shared" si="179"/>
        <v>7.5186256375483873E-2</v>
      </c>
      <c r="W587" s="7">
        <v>486110</v>
      </c>
      <c r="X587" s="7" t="s">
        <v>627</v>
      </c>
      <c r="Y587" s="364">
        <v>0</v>
      </c>
      <c r="Z587" s="364">
        <v>0</v>
      </c>
      <c r="AA587" s="364">
        <v>0</v>
      </c>
      <c r="AB587" s="364">
        <v>0</v>
      </c>
      <c r="AC587" s="364">
        <v>0</v>
      </c>
      <c r="AD587" s="364">
        <v>0</v>
      </c>
      <c r="AE587" s="364">
        <v>0</v>
      </c>
      <c r="AF587" s="364">
        <v>0</v>
      </c>
      <c r="AG587" s="364">
        <v>0</v>
      </c>
      <c r="AH587" s="364">
        <v>0</v>
      </c>
      <c r="AI587" s="364">
        <v>0</v>
      </c>
      <c r="AJ587" s="364">
        <v>0</v>
      </c>
      <c r="AK587" s="364">
        <v>0</v>
      </c>
      <c r="AL587" s="364">
        <v>0</v>
      </c>
      <c r="AM587" s="364">
        <v>0</v>
      </c>
      <c r="AN587" s="364">
        <v>1</v>
      </c>
      <c r="AO587" s="364">
        <v>0</v>
      </c>
      <c r="AP587" s="364">
        <v>0</v>
      </c>
      <c r="AS587" s="7">
        <v>486110</v>
      </c>
      <c r="AT587" s="7" t="s">
        <v>627</v>
      </c>
      <c r="AU587" s="8">
        <v>5.9440386996129028E-3</v>
      </c>
      <c r="AV587" s="8">
        <v>1.6263641118919355E-3</v>
      </c>
      <c r="AW587" s="8">
        <v>1.0985795442887096E-2</v>
      </c>
      <c r="AX587" s="8">
        <v>2.2427954132129033E-2</v>
      </c>
      <c r="AY587" s="8">
        <v>6.7220634905967754E-3</v>
      </c>
      <c r="AZ587" s="8">
        <v>2.9859281711467744E-2</v>
      </c>
      <c r="BA587" s="8">
        <v>1.7062641544564515E-2</v>
      </c>
      <c r="BB587" s="8">
        <v>5.0269044337741932E-3</v>
      </c>
      <c r="BC587" s="8">
        <v>2.0838645881080645E-2</v>
      </c>
      <c r="BD587" s="8">
        <v>5.3208573198870969E-3</v>
      </c>
      <c r="BE587" s="8">
        <v>1.381190259483871E-3</v>
      </c>
      <c r="BF587" s="8">
        <v>1.1159342366338709E-2</v>
      </c>
      <c r="BG587" s="8">
        <v>2.1653684040612901E-2</v>
      </c>
      <c r="BH587" s="8">
        <v>5.1688325742000002E-8</v>
      </c>
      <c r="BI587" s="8">
        <v>3.8629087437741937E-3</v>
      </c>
      <c r="BJ587" s="8">
        <v>1.0185561982543547</v>
      </c>
      <c r="BK587" s="8">
        <v>9.1267363850483868E-2</v>
      </c>
      <c r="BL587" s="8">
        <v>7.5186256375483873E-2</v>
      </c>
    </row>
    <row r="588" spans="1:64" x14ac:dyDescent="0.25">
      <c r="A588" s="7">
        <v>486210</v>
      </c>
      <c r="B588" s="7" t="s">
        <v>628</v>
      </c>
      <c r="C588" s="8">
        <f t="shared" si="162"/>
        <v>8.1928914419499996E-2</v>
      </c>
      <c r="D588" s="8">
        <f t="shared" si="163"/>
        <v>9.0158346916600005E-3</v>
      </c>
      <c r="E588" s="8">
        <f t="shared" si="164"/>
        <v>0.15888176003400001</v>
      </c>
      <c r="F588" s="8">
        <f t="shared" si="165"/>
        <v>0.61562486462400001</v>
      </c>
      <c r="G588" s="8">
        <f t="shared" si="166"/>
        <v>8.2864827709799999E-2</v>
      </c>
      <c r="H588" s="8">
        <f t="shared" si="167"/>
        <v>0.41240027612699998</v>
      </c>
      <c r="I588" s="8">
        <f t="shared" si="168"/>
        <v>0.217900861872</v>
      </c>
      <c r="J588" s="8">
        <f t="shared" si="169"/>
        <v>2.53683940261E-2</v>
      </c>
      <c r="K588" s="8">
        <f t="shared" si="170"/>
        <v>0.132922162481</v>
      </c>
      <c r="L588" s="8">
        <f t="shared" si="171"/>
        <v>7.3715804383299999E-2</v>
      </c>
      <c r="M588" s="8">
        <f t="shared" si="172"/>
        <v>7.2009373055899996E-3</v>
      </c>
      <c r="N588" s="8">
        <f t="shared" si="173"/>
        <v>0.18487160494499999</v>
      </c>
      <c r="O588" s="8">
        <f t="shared" si="174"/>
        <v>0.67108782602700001</v>
      </c>
      <c r="P588" s="8">
        <f t="shared" si="175"/>
        <v>8.0438843434099996E-7</v>
      </c>
      <c r="Q588" s="8">
        <f t="shared" si="176"/>
        <v>0.11843886933599999</v>
      </c>
      <c r="R588" s="8">
        <f t="shared" si="177"/>
        <v>1.24982650914</v>
      </c>
      <c r="S588" s="8">
        <f t="shared" si="178"/>
        <v>2.11088996846</v>
      </c>
      <c r="T588" s="8">
        <f t="shared" si="179"/>
        <v>1.3761914183799999</v>
      </c>
      <c r="W588" s="7">
        <v>486210</v>
      </c>
      <c r="X588" s="7" t="s">
        <v>628</v>
      </c>
      <c r="Y588" s="364">
        <v>8.1928914419499996E-2</v>
      </c>
      <c r="Z588" s="364">
        <v>9.0158346916600005E-3</v>
      </c>
      <c r="AA588" s="364">
        <v>0.15888176003400001</v>
      </c>
      <c r="AB588" s="364">
        <v>0.61562486462400001</v>
      </c>
      <c r="AC588" s="364">
        <v>8.2864827709799999E-2</v>
      </c>
      <c r="AD588" s="364">
        <v>0.41240027612699998</v>
      </c>
      <c r="AE588" s="364">
        <v>0.217900861872</v>
      </c>
      <c r="AF588" s="364">
        <v>2.53683940261E-2</v>
      </c>
      <c r="AG588" s="364">
        <v>0.132922162481</v>
      </c>
      <c r="AH588" s="364">
        <v>7.3715804383299999E-2</v>
      </c>
      <c r="AI588" s="364">
        <v>7.2009373055899996E-3</v>
      </c>
      <c r="AJ588" s="364">
        <v>0.18487160494499999</v>
      </c>
      <c r="AK588" s="364">
        <v>0.67108782602700001</v>
      </c>
      <c r="AL588" s="364">
        <v>8.0438843434099996E-7</v>
      </c>
      <c r="AM588" s="364">
        <v>0.11843886933599999</v>
      </c>
      <c r="AN588" s="364">
        <v>1.24982650914</v>
      </c>
      <c r="AO588" s="364">
        <v>2.11088996846</v>
      </c>
      <c r="AP588" s="364">
        <v>1.3761914183799999</v>
      </c>
      <c r="AS588" s="7">
        <v>486210</v>
      </c>
      <c r="AT588" s="7" t="s">
        <v>628</v>
      </c>
      <c r="AU588" s="8">
        <v>6.8770706401543549E-2</v>
      </c>
      <c r="AV588" s="8">
        <v>1.4048980087370003E-2</v>
      </c>
      <c r="AW588" s="8">
        <v>0.15065470215759671</v>
      </c>
      <c r="AX588" s="8">
        <v>0.42402259834816936</v>
      </c>
      <c r="AY588" s="8">
        <v>9.2391118080162926E-2</v>
      </c>
      <c r="AZ588" s="8">
        <v>0.56933826447680158</v>
      </c>
      <c r="BA588" s="8">
        <v>0.19650570017370966</v>
      </c>
      <c r="BB588" s="8">
        <v>4.2931704132619368E-2</v>
      </c>
      <c r="BC588" s="8">
        <v>0.2754032585678548</v>
      </c>
      <c r="BD588" s="8">
        <v>6.1964974551329037E-2</v>
      </c>
      <c r="BE588" s="8">
        <v>1.183515037701097E-2</v>
      </c>
      <c r="BF588" s="8">
        <v>0.15133380964808069</v>
      </c>
      <c r="BG588" s="8">
        <v>0.32472030852832262</v>
      </c>
      <c r="BH588" s="8">
        <v>9.0273890323620958E-7</v>
      </c>
      <c r="BI588" s="8">
        <v>5.7307876474322547E-2</v>
      </c>
      <c r="BJ588" s="8">
        <v>1.2334743886462904</v>
      </c>
      <c r="BK588" s="8">
        <v>1.5696229486470963</v>
      </c>
      <c r="BL588" s="8">
        <v>0.99871163061612911</v>
      </c>
    </row>
    <row r="589" spans="1:64" x14ac:dyDescent="0.25">
      <c r="A589" s="7">
        <v>486910</v>
      </c>
      <c r="B589" s="7" t="s">
        <v>629</v>
      </c>
      <c r="C589" s="8">
        <f t="shared" si="162"/>
        <v>4.1800942945854833E-2</v>
      </c>
      <c r="D589" s="8">
        <f t="shared" si="163"/>
        <v>1.035007818882258E-2</v>
      </c>
      <c r="E589" s="8">
        <f t="shared" si="164"/>
        <v>8.5696383148580649E-2</v>
      </c>
      <c r="F589" s="8">
        <f t="shared" si="165"/>
        <v>0.26813911537898388</v>
      </c>
      <c r="G589" s="8">
        <f t="shared" si="166"/>
        <v>6.7630850842332266E-2</v>
      </c>
      <c r="H589" s="8">
        <f t="shared" si="167"/>
        <v>0.3419201058849678</v>
      </c>
      <c r="I589" s="8">
        <f t="shared" si="168"/>
        <v>0.12016542140064515</v>
      </c>
      <c r="J589" s="8">
        <f t="shared" si="169"/>
        <v>3.1493466079564512E-2</v>
      </c>
      <c r="K589" s="8">
        <f t="shared" si="170"/>
        <v>0.16752483103704838</v>
      </c>
      <c r="L589" s="8">
        <f t="shared" si="171"/>
        <v>3.7554101570898397E-2</v>
      </c>
      <c r="M589" s="8">
        <f t="shared" si="172"/>
        <v>8.767238261940322E-3</v>
      </c>
      <c r="N589" s="8">
        <f t="shared" si="173"/>
        <v>8.4348075988112919E-2</v>
      </c>
      <c r="O589" s="8">
        <f t="shared" si="174"/>
        <v>0.1623813243057097</v>
      </c>
      <c r="P589" s="8">
        <f t="shared" si="175"/>
        <v>2.2433617509204837E-7</v>
      </c>
      <c r="Q589" s="8">
        <f t="shared" si="176"/>
        <v>2.9298142714354831E-2</v>
      </c>
      <c r="R589" s="8">
        <f t="shared" si="177"/>
        <v>1</v>
      </c>
      <c r="S589" s="8">
        <f t="shared" si="178"/>
        <v>0.91962555597725804</v>
      </c>
      <c r="T589" s="8">
        <f t="shared" si="179"/>
        <v>0.56111920238838697</v>
      </c>
      <c r="W589" s="7">
        <v>486910</v>
      </c>
      <c r="X589" s="7" t="s">
        <v>629</v>
      </c>
      <c r="Y589" s="364">
        <v>0</v>
      </c>
      <c r="Z589" s="364">
        <v>0</v>
      </c>
      <c r="AA589" s="364">
        <v>0</v>
      </c>
      <c r="AB589" s="364">
        <v>0</v>
      </c>
      <c r="AC589" s="364">
        <v>0</v>
      </c>
      <c r="AD589" s="364">
        <v>0</v>
      </c>
      <c r="AE589" s="364">
        <v>0</v>
      </c>
      <c r="AF589" s="364">
        <v>0</v>
      </c>
      <c r="AG589" s="364">
        <v>0</v>
      </c>
      <c r="AH589" s="364">
        <v>0</v>
      </c>
      <c r="AI589" s="364">
        <v>0</v>
      </c>
      <c r="AJ589" s="364">
        <v>0</v>
      </c>
      <c r="AK589" s="364">
        <v>0</v>
      </c>
      <c r="AL589" s="364">
        <v>0</v>
      </c>
      <c r="AM589" s="364">
        <v>0</v>
      </c>
      <c r="AN589" s="364">
        <v>1</v>
      </c>
      <c r="AO589" s="364">
        <v>0</v>
      </c>
      <c r="AP589" s="364">
        <v>0</v>
      </c>
      <c r="AS589" s="7">
        <v>486910</v>
      </c>
      <c r="AT589" s="7" t="s">
        <v>629</v>
      </c>
      <c r="AU589" s="8">
        <v>4.1800942945854833E-2</v>
      </c>
      <c r="AV589" s="8">
        <v>1.035007818882258E-2</v>
      </c>
      <c r="AW589" s="8">
        <v>8.5696383148580649E-2</v>
      </c>
      <c r="AX589" s="8">
        <v>0.26813911537898388</v>
      </c>
      <c r="AY589" s="8">
        <v>6.7630850842332266E-2</v>
      </c>
      <c r="AZ589" s="8">
        <v>0.3419201058849678</v>
      </c>
      <c r="BA589" s="8">
        <v>0.12016542140064515</v>
      </c>
      <c r="BB589" s="8">
        <v>3.1493466079564512E-2</v>
      </c>
      <c r="BC589" s="8">
        <v>0.16752483103704838</v>
      </c>
      <c r="BD589" s="8">
        <v>3.7554101570898397E-2</v>
      </c>
      <c r="BE589" s="8">
        <v>8.767238261940322E-3</v>
      </c>
      <c r="BF589" s="8">
        <v>8.4348075988112919E-2</v>
      </c>
      <c r="BG589" s="8">
        <v>0.1623813243057097</v>
      </c>
      <c r="BH589" s="8">
        <v>2.2433617509204837E-7</v>
      </c>
      <c r="BI589" s="8">
        <v>2.9298142714354831E-2</v>
      </c>
      <c r="BJ589" s="8">
        <v>1.1378490171867743</v>
      </c>
      <c r="BK589" s="8">
        <v>0.91962555597725804</v>
      </c>
      <c r="BL589" s="8">
        <v>0.56111920238838697</v>
      </c>
    </row>
    <row r="590" spans="1:64" x14ac:dyDescent="0.25">
      <c r="A590" s="7">
        <v>486990</v>
      </c>
      <c r="B590" s="7" t="s">
        <v>630</v>
      </c>
      <c r="C590" s="8">
        <f t="shared" si="162"/>
        <v>2.9505352893064518E-3</v>
      </c>
      <c r="D590" s="8">
        <f t="shared" si="163"/>
        <v>7.9963241154516122E-4</v>
      </c>
      <c r="E590" s="8">
        <f t="shared" si="164"/>
        <v>4.942923100532258E-3</v>
      </c>
      <c r="F590" s="8">
        <f t="shared" si="165"/>
        <v>1.1956365055532258E-2</v>
      </c>
      <c r="G590" s="8">
        <f t="shared" si="166"/>
        <v>3.679526107516129E-3</v>
      </c>
      <c r="H590" s="8">
        <f t="shared" si="167"/>
        <v>1.1321212537935485E-2</v>
      </c>
      <c r="I590" s="8">
        <f t="shared" si="168"/>
        <v>8.4686910924838717E-3</v>
      </c>
      <c r="J590" s="8">
        <f t="shared" si="169"/>
        <v>2.5434906468225806E-3</v>
      </c>
      <c r="K590" s="8">
        <f t="shared" si="170"/>
        <v>7.8445426040806444E-3</v>
      </c>
      <c r="L590" s="8">
        <f t="shared" si="171"/>
        <v>2.6597326087096774E-3</v>
      </c>
      <c r="M590" s="8">
        <f t="shared" si="172"/>
        <v>6.8910200762419352E-4</v>
      </c>
      <c r="N590" s="8">
        <f t="shared" si="173"/>
        <v>5.3479126596451612E-3</v>
      </c>
      <c r="O590" s="8">
        <f t="shared" si="174"/>
        <v>1.0822168006387096E-2</v>
      </c>
      <c r="P590" s="8">
        <f t="shared" si="175"/>
        <v>1.713401987016129E-8</v>
      </c>
      <c r="Q590" s="8">
        <f t="shared" si="176"/>
        <v>1.8976440095322582E-3</v>
      </c>
      <c r="R590" s="8">
        <f t="shared" si="177"/>
        <v>1</v>
      </c>
      <c r="S590" s="8">
        <f t="shared" si="178"/>
        <v>4.3086135959032254E-2</v>
      </c>
      <c r="T590" s="8">
        <f t="shared" si="179"/>
        <v>3.4985756601451611E-2</v>
      </c>
      <c r="W590" s="7">
        <v>486990</v>
      </c>
      <c r="X590" s="7" t="s">
        <v>630</v>
      </c>
      <c r="Y590" s="364">
        <v>0</v>
      </c>
      <c r="Z590" s="364">
        <v>0</v>
      </c>
      <c r="AA590" s="364">
        <v>0</v>
      </c>
      <c r="AB590" s="364">
        <v>0</v>
      </c>
      <c r="AC590" s="364">
        <v>0</v>
      </c>
      <c r="AD590" s="364">
        <v>0</v>
      </c>
      <c r="AE590" s="364">
        <v>0</v>
      </c>
      <c r="AF590" s="364">
        <v>0</v>
      </c>
      <c r="AG590" s="364">
        <v>0</v>
      </c>
      <c r="AH590" s="364">
        <v>0</v>
      </c>
      <c r="AI590" s="364">
        <v>0</v>
      </c>
      <c r="AJ590" s="364">
        <v>0</v>
      </c>
      <c r="AK590" s="364">
        <v>0</v>
      </c>
      <c r="AL590" s="364">
        <v>0</v>
      </c>
      <c r="AM590" s="364">
        <v>0</v>
      </c>
      <c r="AN590" s="364">
        <v>1</v>
      </c>
      <c r="AO590" s="364">
        <v>0</v>
      </c>
      <c r="AP590" s="364">
        <v>0</v>
      </c>
      <c r="AS590" s="7">
        <v>486990</v>
      </c>
      <c r="AT590" s="7" t="s">
        <v>630</v>
      </c>
      <c r="AU590" s="8">
        <v>2.9505352893064518E-3</v>
      </c>
      <c r="AV590" s="8">
        <v>7.9963241154516122E-4</v>
      </c>
      <c r="AW590" s="8">
        <v>4.942923100532258E-3</v>
      </c>
      <c r="AX590" s="8">
        <v>1.1956365055532258E-2</v>
      </c>
      <c r="AY590" s="8">
        <v>3.679526107516129E-3</v>
      </c>
      <c r="AZ590" s="8">
        <v>1.1321212537935485E-2</v>
      </c>
      <c r="BA590" s="8">
        <v>8.4686910924838717E-3</v>
      </c>
      <c r="BB590" s="8">
        <v>2.5434906468225806E-3</v>
      </c>
      <c r="BC590" s="8">
        <v>7.8445426040806444E-3</v>
      </c>
      <c r="BD590" s="8">
        <v>2.6597326087096774E-3</v>
      </c>
      <c r="BE590" s="8">
        <v>6.8910200762419352E-4</v>
      </c>
      <c r="BF590" s="8">
        <v>5.3479126596451612E-3</v>
      </c>
      <c r="BG590" s="8">
        <v>1.0822168006387096E-2</v>
      </c>
      <c r="BH590" s="8">
        <v>1.713401987016129E-8</v>
      </c>
      <c r="BI590" s="8">
        <v>1.8976440095322582E-3</v>
      </c>
      <c r="BJ590" s="8">
        <v>1.0086930908014515</v>
      </c>
      <c r="BK590" s="8">
        <v>4.3086135959032254E-2</v>
      </c>
      <c r="BL590" s="8">
        <v>3.4985756601451611E-2</v>
      </c>
    </row>
    <row r="591" spans="1:64" x14ac:dyDescent="0.25">
      <c r="A591" s="7">
        <v>487110</v>
      </c>
      <c r="B591" s="7" t="s">
        <v>631</v>
      </c>
      <c r="C591" s="8">
        <f t="shared" si="162"/>
        <v>0.12887344136083387</v>
      </c>
      <c r="D591" s="8">
        <f t="shared" si="163"/>
        <v>3.3729561850149997E-2</v>
      </c>
      <c r="E591" s="8">
        <f t="shared" si="164"/>
        <v>0.15986762447928707</v>
      </c>
      <c r="F591" s="8">
        <f t="shared" si="165"/>
        <v>6.1623010232738688E-2</v>
      </c>
      <c r="G591" s="8">
        <f t="shared" si="166"/>
        <v>1.6170694144446131E-2</v>
      </c>
      <c r="H591" s="8">
        <f t="shared" si="167"/>
        <v>6.2325098404133875E-2</v>
      </c>
      <c r="I591" s="8">
        <f t="shared" si="168"/>
        <v>0.11915398367120483</v>
      </c>
      <c r="J591" s="8">
        <f t="shared" si="169"/>
        <v>2.9785313950708058E-2</v>
      </c>
      <c r="K591" s="8">
        <f t="shared" si="170"/>
        <v>0.11676603352298388</v>
      </c>
      <c r="L591" s="8">
        <f t="shared" si="171"/>
        <v>0.13117445532351779</v>
      </c>
      <c r="M591" s="8">
        <f t="shared" si="172"/>
        <v>3.4762440421770978E-2</v>
      </c>
      <c r="N591" s="8">
        <f t="shared" si="173"/>
        <v>0.18509279726019998</v>
      </c>
      <c r="O591" s="8">
        <f t="shared" si="174"/>
        <v>0.41290115657830606</v>
      </c>
      <c r="P591" s="8">
        <f t="shared" si="175"/>
        <v>1.3225973628905805E-5</v>
      </c>
      <c r="Q591" s="8">
        <f t="shared" si="176"/>
        <v>0.32381829040548388</v>
      </c>
      <c r="R591" s="8">
        <f t="shared" si="177"/>
        <v>1</v>
      </c>
      <c r="S591" s="8">
        <f t="shared" si="178"/>
        <v>0.91431396407177401</v>
      </c>
      <c r="T591" s="8">
        <f t="shared" si="179"/>
        <v>1.0398972666285484</v>
      </c>
      <c r="W591" s="7">
        <v>487110</v>
      </c>
      <c r="X591" s="7" t="s">
        <v>631</v>
      </c>
      <c r="Y591" s="364">
        <v>0</v>
      </c>
      <c r="Z591" s="364">
        <v>0</v>
      </c>
      <c r="AA591" s="364">
        <v>0</v>
      </c>
      <c r="AB591" s="364">
        <v>0</v>
      </c>
      <c r="AC591" s="364">
        <v>0</v>
      </c>
      <c r="AD591" s="364">
        <v>0</v>
      </c>
      <c r="AE591" s="364">
        <v>0</v>
      </c>
      <c r="AF591" s="364">
        <v>0</v>
      </c>
      <c r="AG591" s="364">
        <v>0</v>
      </c>
      <c r="AH591" s="364">
        <v>0</v>
      </c>
      <c r="AI591" s="364">
        <v>0</v>
      </c>
      <c r="AJ591" s="364">
        <v>0</v>
      </c>
      <c r="AK591" s="364">
        <v>0</v>
      </c>
      <c r="AL591" s="364">
        <v>0</v>
      </c>
      <c r="AM591" s="364">
        <v>0</v>
      </c>
      <c r="AN591" s="364">
        <v>1</v>
      </c>
      <c r="AO591" s="364">
        <v>0</v>
      </c>
      <c r="AP591" s="364">
        <v>0</v>
      </c>
      <c r="AS591" s="7">
        <v>487110</v>
      </c>
      <c r="AT591" s="7" t="s">
        <v>631</v>
      </c>
      <c r="AU591" s="8">
        <v>0.12887344136083387</v>
      </c>
      <c r="AV591" s="8">
        <v>3.3729561850149997E-2</v>
      </c>
      <c r="AW591" s="8">
        <v>0.15986762447928707</v>
      </c>
      <c r="AX591" s="8">
        <v>6.1623010232738688E-2</v>
      </c>
      <c r="AY591" s="8">
        <v>1.6170694144446131E-2</v>
      </c>
      <c r="AZ591" s="8">
        <v>6.2325098404133875E-2</v>
      </c>
      <c r="BA591" s="8">
        <v>0.11915398367120483</v>
      </c>
      <c r="BB591" s="8">
        <v>2.9785313950708058E-2</v>
      </c>
      <c r="BC591" s="8">
        <v>0.11676603352298388</v>
      </c>
      <c r="BD591" s="8">
        <v>0.13117445532351779</v>
      </c>
      <c r="BE591" s="8">
        <v>3.4762440421770978E-2</v>
      </c>
      <c r="BF591" s="8">
        <v>0.18509279726019998</v>
      </c>
      <c r="BG591" s="8">
        <v>0.41290115657830606</v>
      </c>
      <c r="BH591" s="8">
        <v>1.3225973628905805E-5</v>
      </c>
      <c r="BI591" s="8">
        <v>0.32381829040548388</v>
      </c>
      <c r="BJ591" s="8">
        <v>1.3224690147869356</v>
      </c>
      <c r="BK591" s="8">
        <v>0.91431396407177401</v>
      </c>
      <c r="BL591" s="8">
        <v>1.0398972666285484</v>
      </c>
    </row>
    <row r="592" spans="1:64" x14ac:dyDescent="0.25">
      <c r="A592" s="7">
        <v>487210</v>
      </c>
      <c r="B592" s="7" t="s">
        <v>632</v>
      </c>
      <c r="C592" s="8">
        <f t="shared" si="162"/>
        <v>0.10225640510099999</v>
      </c>
      <c r="D592" s="8">
        <f t="shared" si="163"/>
        <v>1.78091644938E-2</v>
      </c>
      <c r="E592" s="8">
        <f t="shared" si="164"/>
        <v>9.1544949195599995E-2</v>
      </c>
      <c r="F592" s="8">
        <f t="shared" si="165"/>
        <v>5.2047496660300001E-2</v>
      </c>
      <c r="G592" s="8">
        <f t="shared" si="166"/>
        <v>9.0565866441799994E-3</v>
      </c>
      <c r="H592" s="8">
        <f t="shared" si="167"/>
        <v>3.6061170524300003E-2</v>
      </c>
      <c r="I592" s="8">
        <f t="shared" si="168"/>
        <v>9.0867895502900004E-2</v>
      </c>
      <c r="J592" s="8">
        <f t="shared" si="169"/>
        <v>1.47024940453E-2</v>
      </c>
      <c r="K592" s="8">
        <f t="shared" si="170"/>
        <v>5.23437221317E-2</v>
      </c>
      <c r="L592" s="8">
        <f t="shared" si="171"/>
        <v>9.9061160564200001E-2</v>
      </c>
      <c r="M592" s="8">
        <f t="shared" si="172"/>
        <v>1.7558101612900001E-2</v>
      </c>
      <c r="N592" s="8">
        <f t="shared" si="173"/>
        <v>0.11240040720900001</v>
      </c>
      <c r="O592" s="8">
        <f t="shared" si="174"/>
        <v>0.53327774747800005</v>
      </c>
      <c r="P592" s="8">
        <f t="shared" si="175"/>
        <v>1.5318324921800001E-5</v>
      </c>
      <c r="Q592" s="8">
        <f t="shared" si="176"/>
        <v>0.41769448160700001</v>
      </c>
      <c r="R592" s="8">
        <f t="shared" si="177"/>
        <v>1.2116105187899999</v>
      </c>
      <c r="S592" s="8">
        <f t="shared" si="178"/>
        <v>1.0971652538300001</v>
      </c>
      <c r="T592" s="8">
        <f t="shared" si="179"/>
        <v>1.15791411168</v>
      </c>
      <c r="W592" s="7">
        <v>487210</v>
      </c>
      <c r="X592" s="7" t="s">
        <v>632</v>
      </c>
      <c r="Y592" s="364">
        <v>0.10225640510099999</v>
      </c>
      <c r="Z592" s="364">
        <v>1.78091644938E-2</v>
      </c>
      <c r="AA592" s="364">
        <v>9.1544949195599995E-2</v>
      </c>
      <c r="AB592" s="364">
        <v>5.2047496660300001E-2</v>
      </c>
      <c r="AC592" s="364">
        <v>9.0565866441799994E-3</v>
      </c>
      <c r="AD592" s="364">
        <v>3.6061170524300003E-2</v>
      </c>
      <c r="AE592" s="364">
        <v>9.0867895502900004E-2</v>
      </c>
      <c r="AF592" s="364">
        <v>1.47024940453E-2</v>
      </c>
      <c r="AG592" s="364">
        <v>5.23437221317E-2</v>
      </c>
      <c r="AH592" s="364">
        <v>9.9061160564200001E-2</v>
      </c>
      <c r="AI592" s="364">
        <v>1.7558101612900001E-2</v>
      </c>
      <c r="AJ592" s="364">
        <v>0.11240040720900001</v>
      </c>
      <c r="AK592" s="364">
        <v>0.53327774747800005</v>
      </c>
      <c r="AL592" s="364">
        <v>1.5318324921800001E-5</v>
      </c>
      <c r="AM592" s="364">
        <v>0.41769448160700001</v>
      </c>
      <c r="AN592" s="364">
        <v>1.2116105187899999</v>
      </c>
      <c r="AO592" s="364">
        <v>1.0971652538300001</v>
      </c>
      <c r="AP592" s="364">
        <v>1.15791411168</v>
      </c>
      <c r="AS592" s="7">
        <v>487210</v>
      </c>
      <c r="AT592" s="7" t="s">
        <v>632</v>
      </c>
      <c r="AU592" s="8">
        <v>0.15650610789873387</v>
      </c>
      <c r="AV592" s="8">
        <v>3.9201944184283868E-2</v>
      </c>
      <c r="AW592" s="8">
        <v>0.1948238241967887</v>
      </c>
      <c r="AX592" s="8">
        <v>9.4153594197804849E-2</v>
      </c>
      <c r="AY592" s="8">
        <v>2.2604169743823392E-2</v>
      </c>
      <c r="AZ592" s="8">
        <v>9.410305215271772E-2</v>
      </c>
      <c r="BA592" s="8">
        <v>0.14479047801868714</v>
      </c>
      <c r="BB592" s="8">
        <v>3.4537192465250006E-2</v>
      </c>
      <c r="BC592" s="8">
        <v>0.14114690382066128</v>
      </c>
      <c r="BD592" s="8">
        <v>0.15874680440277092</v>
      </c>
      <c r="BE592" s="8">
        <v>4.0270809711253228E-2</v>
      </c>
      <c r="BF592" s="8">
        <v>0.22634550010725812</v>
      </c>
      <c r="BG592" s="8">
        <v>0.53327882421293527</v>
      </c>
      <c r="BH592" s="8">
        <v>1.207286594139E-5</v>
      </c>
      <c r="BI592" s="8">
        <v>0.41769474862601647</v>
      </c>
      <c r="BJ592" s="8">
        <v>1.3905318762798389</v>
      </c>
      <c r="BK592" s="8">
        <v>1.2108592031911294</v>
      </c>
      <c r="BL592" s="8">
        <v>1.320472961401129</v>
      </c>
    </row>
    <row r="593" spans="1:64" x14ac:dyDescent="0.25">
      <c r="A593" s="7">
        <v>487990</v>
      </c>
      <c r="B593" s="7" t="s">
        <v>633</v>
      </c>
      <c r="C593" s="8">
        <f t="shared" si="162"/>
        <v>3.5960228365951613E-2</v>
      </c>
      <c r="D593" s="8">
        <f t="shared" si="163"/>
        <v>1.0528516572193548E-2</v>
      </c>
      <c r="E593" s="8">
        <f t="shared" si="164"/>
        <v>4.1125036093467744E-2</v>
      </c>
      <c r="F593" s="8">
        <f t="shared" si="165"/>
        <v>2.0080076810661287E-2</v>
      </c>
      <c r="G593" s="8">
        <f t="shared" si="166"/>
        <v>5.9142153770661288E-3</v>
      </c>
      <c r="H593" s="8">
        <f t="shared" si="167"/>
        <v>1.8952347470524194E-2</v>
      </c>
      <c r="I593" s="8">
        <f t="shared" si="168"/>
        <v>3.3856757906548386E-2</v>
      </c>
      <c r="J593" s="8">
        <f t="shared" si="169"/>
        <v>9.43682883632742E-3</v>
      </c>
      <c r="K593" s="8">
        <f t="shared" si="170"/>
        <v>2.973066307577419E-2</v>
      </c>
      <c r="L593" s="8">
        <f t="shared" si="171"/>
        <v>3.718267395793548E-2</v>
      </c>
      <c r="M593" s="8">
        <f t="shared" si="172"/>
        <v>1.0942144051379032E-2</v>
      </c>
      <c r="N593" s="8">
        <f t="shared" si="173"/>
        <v>4.7670558889919355E-2</v>
      </c>
      <c r="O593" s="8">
        <f t="shared" si="174"/>
        <v>9.463141919798386E-2</v>
      </c>
      <c r="P593" s="8">
        <f t="shared" si="175"/>
        <v>2.0815092373341933E-6</v>
      </c>
      <c r="Q593" s="8">
        <f t="shared" si="176"/>
        <v>7.3914287902435483E-2</v>
      </c>
      <c r="R593" s="8">
        <f t="shared" si="177"/>
        <v>1</v>
      </c>
      <c r="S593" s="8">
        <f t="shared" si="178"/>
        <v>0.22236599449693548</v>
      </c>
      <c r="T593" s="8">
        <f t="shared" si="179"/>
        <v>0.25044360465725807</v>
      </c>
      <c r="W593" s="7">
        <v>487990</v>
      </c>
      <c r="X593" s="7" t="s">
        <v>633</v>
      </c>
      <c r="Y593" s="364">
        <v>0</v>
      </c>
      <c r="Z593" s="364">
        <v>0</v>
      </c>
      <c r="AA593" s="364">
        <v>0</v>
      </c>
      <c r="AB593" s="364">
        <v>0</v>
      </c>
      <c r="AC593" s="364">
        <v>0</v>
      </c>
      <c r="AD593" s="364">
        <v>0</v>
      </c>
      <c r="AE593" s="364">
        <v>0</v>
      </c>
      <c r="AF593" s="364">
        <v>0</v>
      </c>
      <c r="AG593" s="364">
        <v>0</v>
      </c>
      <c r="AH593" s="364">
        <v>0</v>
      </c>
      <c r="AI593" s="364">
        <v>0</v>
      </c>
      <c r="AJ593" s="364">
        <v>0</v>
      </c>
      <c r="AK593" s="364">
        <v>0</v>
      </c>
      <c r="AL593" s="364">
        <v>0</v>
      </c>
      <c r="AM593" s="364">
        <v>0</v>
      </c>
      <c r="AN593" s="364">
        <v>1</v>
      </c>
      <c r="AO593" s="364">
        <v>0</v>
      </c>
      <c r="AP593" s="364">
        <v>0</v>
      </c>
      <c r="AS593" s="7">
        <v>487990</v>
      </c>
      <c r="AT593" s="7" t="s">
        <v>633</v>
      </c>
      <c r="AU593" s="8">
        <v>3.5960228365951613E-2</v>
      </c>
      <c r="AV593" s="8">
        <v>1.0528516572193548E-2</v>
      </c>
      <c r="AW593" s="8">
        <v>4.1125036093467744E-2</v>
      </c>
      <c r="AX593" s="8">
        <v>2.0080076810661287E-2</v>
      </c>
      <c r="AY593" s="8">
        <v>5.9142153770661288E-3</v>
      </c>
      <c r="AZ593" s="8">
        <v>1.8952347470524194E-2</v>
      </c>
      <c r="BA593" s="8">
        <v>3.3856757906548386E-2</v>
      </c>
      <c r="BB593" s="8">
        <v>9.43682883632742E-3</v>
      </c>
      <c r="BC593" s="8">
        <v>2.973066307577419E-2</v>
      </c>
      <c r="BD593" s="8">
        <v>3.718267395793548E-2</v>
      </c>
      <c r="BE593" s="8">
        <v>1.0942144051379032E-2</v>
      </c>
      <c r="BF593" s="8">
        <v>4.7670558889919355E-2</v>
      </c>
      <c r="BG593" s="8">
        <v>9.463141919798386E-2</v>
      </c>
      <c r="BH593" s="8">
        <v>2.0815092373341933E-6</v>
      </c>
      <c r="BI593" s="8">
        <v>7.3914287902435483E-2</v>
      </c>
      <c r="BJ593" s="8">
        <v>1.0876137810317743</v>
      </c>
      <c r="BK593" s="8">
        <v>0.22236599449693548</v>
      </c>
      <c r="BL593" s="8">
        <v>0.25044360465725807</v>
      </c>
    </row>
    <row r="594" spans="1:64" x14ac:dyDescent="0.25">
      <c r="A594" s="7">
        <v>488111</v>
      </c>
      <c r="B594" s="7" t="s">
        <v>634</v>
      </c>
      <c r="C594" s="8">
        <f t="shared" si="162"/>
        <v>3.5632295752080649E-2</v>
      </c>
      <c r="D594" s="8">
        <f t="shared" si="163"/>
        <v>1.0361557051941936E-2</v>
      </c>
      <c r="E594" s="8">
        <f t="shared" si="164"/>
        <v>4.1827296054080636E-2</v>
      </c>
      <c r="F594" s="8">
        <f t="shared" si="165"/>
        <v>2.3096193465659675E-2</v>
      </c>
      <c r="G594" s="8">
        <f t="shared" si="166"/>
        <v>6.7674099643290318E-3</v>
      </c>
      <c r="H594" s="8">
        <f t="shared" si="167"/>
        <v>2.3014189532245162E-2</v>
      </c>
      <c r="I594" s="8">
        <f t="shared" si="168"/>
        <v>3.3317320363225808E-2</v>
      </c>
      <c r="J594" s="8">
        <f t="shared" si="169"/>
        <v>9.2377811047500008E-3</v>
      </c>
      <c r="K594" s="8">
        <f t="shared" si="170"/>
        <v>3.0653217679990324E-2</v>
      </c>
      <c r="L594" s="8">
        <f t="shared" si="171"/>
        <v>3.6894553335161291E-2</v>
      </c>
      <c r="M594" s="8">
        <f t="shared" si="172"/>
        <v>1.0804380888830645E-2</v>
      </c>
      <c r="N594" s="8">
        <f t="shared" si="173"/>
        <v>4.8345326233435487E-2</v>
      </c>
      <c r="O594" s="8">
        <f t="shared" si="174"/>
        <v>9.4608200895822586E-2</v>
      </c>
      <c r="P594" s="8">
        <f t="shared" si="175"/>
        <v>1.8890713275246773E-6</v>
      </c>
      <c r="Q594" s="8">
        <f t="shared" si="176"/>
        <v>7.4127517035532275E-2</v>
      </c>
      <c r="R594" s="8">
        <f t="shared" si="177"/>
        <v>1</v>
      </c>
      <c r="S594" s="8">
        <f t="shared" si="178"/>
        <v>0.23029714780080646</v>
      </c>
      <c r="T594" s="8">
        <f t="shared" si="179"/>
        <v>0.2506276739866129</v>
      </c>
      <c r="W594" s="7">
        <v>488111</v>
      </c>
      <c r="X594" s="7" t="s">
        <v>634</v>
      </c>
      <c r="Y594" s="364">
        <v>0</v>
      </c>
      <c r="Z594" s="364">
        <v>0</v>
      </c>
      <c r="AA594" s="364">
        <v>0</v>
      </c>
      <c r="AB594" s="364">
        <v>0</v>
      </c>
      <c r="AC594" s="364">
        <v>0</v>
      </c>
      <c r="AD594" s="364">
        <v>0</v>
      </c>
      <c r="AE594" s="364">
        <v>0</v>
      </c>
      <c r="AF594" s="364">
        <v>0</v>
      </c>
      <c r="AG594" s="364">
        <v>0</v>
      </c>
      <c r="AH594" s="364">
        <v>0</v>
      </c>
      <c r="AI594" s="364">
        <v>0</v>
      </c>
      <c r="AJ594" s="364">
        <v>0</v>
      </c>
      <c r="AK594" s="364">
        <v>0</v>
      </c>
      <c r="AL594" s="364">
        <v>0</v>
      </c>
      <c r="AM594" s="364">
        <v>0</v>
      </c>
      <c r="AN594" s="364">
        <v>1</v>
      </c>
      <c r="AO594" s="364">
        <v>0</v>
      </c>
      <c r="AP594" s="364">
        <v>0</v>
      </c>
      <c r="AS594" s="7">
        <v>488111</v>
      </c>
      <c r="AT594" s="7" t="s">
        <v>634</v>
      </c>
      <c r="AU594" s="8">
        <v>3.5632295752080649E-2</v>
      </c>
      <c r="AV594" s="8">
        <v>1.0361557051941936E-2</v>
      </c>
      <c r="AW594" s="8">
        <v>4.1827296054080636E-2</v>
      </c>
      <c r="AX594" s="8">
        <v>2.3096193465659675E-2</v>
      </c>
      <c r="AY594" s="8">
        <v>6.7674099643290318E-3</v>
      </c>
      <c r="AZ594" s="8">
        <v>2.3014189532245162E-2</v>
      </c>
      <c r="BA594" s="8">
        <v>3.3317320363225808E-2</v>
      </c>
      <c r="BB594" s="8">
        <v>9.2377811047500008E-3</v>
      </c>
      <c r="BC594" s="8">
        <v>3.0653217679990324E-2</v>
      </c>
      <c r="BD594" s="8">
        <v>3.6894553335161291E-2</v>
      </c>
      <c r="BE594" s="8">
        <v>1.0804380888830645E-2</v>
      </c>
      <c r="BF594" s="8">
        <v>4.8345326233435487E-2</v>
      </c>
      <c r="BG594" s="8">
        <v>9.4608200895822586E-2</v>
      </c>
      <c r="BH594" s="8">
        <v>1.8890713275246773E-6</v>
      </c>
      <c r="BI594" s="8">
        <v>7.4127517035532275E-2</v>
      </c>
      <c r="BJ594" s="8">
        <v>1.0878211488582257</v>
      </c>
      <c r="BK594" s="8">
        <v>0.23029714780080646</v>
      </c>
      <c r="BL594" s="8">
        <v>0.2506276739866129</v>
      </c>
    </row>
    <row r="595" spans="1:64" x14ac:dyDescent="0.25">
      <c r="A595" s="7">
        <v>488119</v>
      </c>
      <c r="B595" s="7" t="s">
        <v>635</v>
      </c>
      <c r="C595" s="8">
        <f t="shared" si="162"/>
        <v>8.3941908657080622E-2</v>
      </c>
      <c r="D595" s="8">
        <f t="shared" si="163"/>
        <v>2.4170083319446777E-2</v>
      </c>
      <c r="E595" s="8">
        <f t="shared" si="164"/>
        <v>9.9983234932372572E-2</v>
      </c>
      <c r="F595" s="8">
        <f t="shared" si="165"/>
        <v>6.627550656275806E-2</v>
      </c>
      <c r="G595" s="8">
        <f t="shared" si="166"/>
        <v>1.8722368701746778E-2</v>
      </c>
      <c r="H595" s="8">
        <f t="shared" si="167"/>
        <v>6.332919445764193E-2</v>
      </c>
      <c r="I595" s="8">
        <f t="shared" si="168"/>
        <v>7.8699681783975795E-2</v>
      </c>
      <c r="J595" s="8">
        <f t="shared" si="169"/>
        <v>2.1463969605091934E-2</v>
      </c>
      <c r="K595" s="8">
        <f t="shared" si="170"/>
        <v>7.4030899161472569E-2</v>
      </c>
      <c r="L595" s="8">
        <f t="shared" si="171"/>
        <v>8.6245193794612901E-2</v>
      </c>
      <c r="M595" s="8">
        <f t="shared" si="172"/>
        <v>2.5130814808333873E-2</v>
      </c>
      <c r="N595" s="8">
        <f t="shared" si="173"/>
        <v>0.11506516094933872</v>
      </c>
      <c r="O595" s="8">
        <f t="shared" si="174"/>
        <v>0.23220066330040331</v>
      </c>
      <c r="P595" s="8">
        <f t="shared" si="175"/>
        <v>3.4165766366904843E-6</v>
      </c>
      <c r="Q595" s="8">
        <f t="shared" si="176"/>
        <v>0.18273654981935494</v>
      </c>
      <c r="R595" s="8">
        <f t="shared" si="177"/>
        <v>1</v>
      </c>
      <c r="S595" s="8">
        <f t="shared" si="178"/>
        <v>0.58381094068967743</v>
      </c>
      <c r="T595" s="8">
        <f t="shared" si="179"/>
        <v>0.60967842151822582</v>
      </c>
      <c r="W595" s="7">
        <v>488119</v>
      </c>
      <c r="X595" s="7" t="s">
        <v>635</v>
      </c>
      <c r="Y595" s="364">
        <v>0</v>
      </c>
      <c r="Z595" s="364">
        <v>0</v>
      </c>
      <c r="AA595" s="364">
        <v>0</v>
      </c>
      <c r="AB595" s="364">
        <v>0</v>
      </c>
      <c r="AC595" s="364">
        <v>0</v>
      </c>
      <c r="AD595" s="364">
        <v>0</v>
      </c>
      <c r="AE595" s="364">
        <v>0</v>
      </c>
      <c r="AF595" s="364">
        <v>0</v>
      </c>
      <c r="AG595" s="364">
        <v>0</v>
      </c>
      <c r="AH595" s="364">
        <v>0</v>
      </c>
      <c r="AI595" s="364">
        <v>0</v>
      </c>
      <c r="AJ595" s="364">
        <v>0</v>
      </c>
      <c r="AK595" s="364">
        <v>0</v>
      </c>
      <c r="AL595" s="364">
        <v>0</v>
      </c>
      <c r="AM595" s="364">
        <v>0</v>
      </c>
      <c r="AN595" s="364">
        <v>1</v>
      </c>
      <c r="AO595" s="364">
        <v>0</v>
      </c>
      <c r="AP595" s="364">
        <v>0</v>
      </c>
      <c r="AS595" s="7">
        <v>488119</v>
      </c>
      <c r="AT595" s="7" t="s">
        <v>635</v>
      </c>
      <c r="AU595" s="8">
        <v>8.3941908657080622E-2</v>
      </c>
      <c r="AV595" s="8">
        <v>2.4170083319446777E-2</v>
      </c>
      <c r="AW595" s="8">
        <v>9.9983234932372572E-2</v>
      </c>
      <c r="AX595" s="8">
        <v>6.627550656275806E-2</v>
      </c>
      <c r="AY595" s="8">
        <v>1.8722368701746778E-2</v>
      </c>
      <c r="AZ595" s="8">
        <v>6.332919445764193E-2</v>
      </c>
      <c r="BA595" s="8">
        <v>7.8699681783975795E-2</v>
      </c>
      <c r="BB595" s="8">
        <v>2.1463969605091934E-2</v>
      </c>
      <c r="BC595" s="8">
        <v>7.4030899161472569E-2</v>
      </c>
      <c r="BD595" s="8">
        <v>8.6245193794612901E-2</v>
      </c>
      <c r="BE595" s="8">
        <v>2.5130814808333873E-2</v>
      </c>
      <c r="BF595" s="8">
        <v>0.11506516094933872</v>
      </c>
      <c r="BG595" s="8">
        <v>0.23220066330040331</v>
      </c>
      <c r="BH595" s="8">
        <v>3.4165766366904843E-6</v>
      </c>
      <c r="BI595" s="8">
        <v>0.18273654981935494</v>
      </c>
      <c r="BJ595" s="8">
        <v>1.2080920011022582</v>
      </c>
      <c r="BK595" s="8">
        <v>0.58381094068967743</v>
      </c>
      <c r="BL595" s="8">
        <v>0.60967842151822582</v>
      </c>
    </row>
    <row r="596" spans="1:64" x14ac:dyDescent="0.25">
      <c r="A596" s="7">
        <v>488190</v>
      </c>
      <c r="B596" s="7" t="s">
        <v>636</v>
      </c>
      <c r="C596" s="8">
        <f t="shared" si="162"/>
        <v>0.12271357550101614</v>
      </c>
      <c r="D596" s="8">
        <f t="shared" si="163"/>
        <v>3.2729152136203241E-2</v>
      </c>
      <c r="E596" s="8">
        <f t="shared" si="164"/>
        <v>0.14440061463851137</v>
      </c>
      <c r="F596" s="8">
        <f t="shared" si="165"/>
        <v>0.11198305453502984</v>
      </c>
      <c r="G596" s="8">
        <f t="shared" si="166"/>
        <v>3.1105174686973838E-2</v>
      </c>
      <c r="H596" s="8">
        <f t="shared" si="167"/>
        <v>0.11234446937699757</v>
      </c>
      <c r="I596" s="8">
        <f t="shared" si="168"/>
        <v>0.11475498658169841</v>
      </c>
      <c r="J596" s="8">
        <f t="shared" si="169"/>
        <v>2.9004406156051616E-2</v>
      </c>
      <c r="K596" s="8">
        <f t="shared" si="170"/>
        <v>0.1050046548116645</v>
      </c>
      <c r="L596" s="8">
        <f t="shared" si="171"/>
        <v>0.1252228489016613</v>
      </c>
      <c r="M596" s="8">
        <f t="shared" si="172"/>
        <v>3.3786403450414525E-2</v>
      </c>
      <c r="N596" s="8">
        <f t="shared" si="173"/>
        <v>0.1674057761634839</v>
      </c>
      <c r="O596" s="8">
        <f t="shared" si="174"/>
        <v>0.37842427536662887</v>
      </c>
      <c r="P596" s="8">
        <f t="shared" si="175"/>
        <v>3.3246711815933067E-5</v>
      </c>
      <c r="Q596" s="8">
        <f t="shared" si="176"/>
        <v>0.29643481286379031</v>
      </c>
      <c r="R596" s="8">
        <f t="shared" si="177"/>
        <v>1</v>
      </c>
      <c r="S596" s="8">
        <f t="shared" si="178"/>
        <v>0.9651117308572581</v>
      </c>
      <c r="T596" s="8">
        <f t="shared" si="179"/>
        <v>0.95844146690419374</v>
      </c>
      <c r="W596" s="7">
        <v>488190</v>
      </c>
      <c r="X596" s="7" t="s">
        <v>636</v>
      </c>
      <c r="Y596" s="364">
        <v>0</v>
      </c>
      <c r="Z596" s="364">
        <v>0</v>
      </c>
      <c r="AA596" s="364">
        <v>0</v>
      </c>
      <c r="AB596" s="364">
        <v>0</v>
      </c>
      <c r="AC596" s="364">
        <v>0</v>
      </c>
      <c r="AD596" s="364">
        <v>0</v>
      </c>
      <c r="AE596" s="364">
        <v>0</v>
      </c>
      <c r="AF596" s="364">
        <v>0</v>
      </c>
      <c r="AG596" s="364">
        <v>0</v>
      </c>
      <c r="AH596" s="364">
        <v>0</v>
      </c>
      <c r="AI596" s="364">
        <v>0</v>
      </c>
      <c r="AJ596" s="364">
        <v>0</v>
      </c>
      <c r="AK596" s="364">
        <v>0</v>
      </c>
      <c r="AL596" s="364">
        <v>0</v>
      </c>
      <c r="AM596" s="364">
        <v>0</v>
      </c>
      <c r="AN596" s="364">
        <v>1</v>
      </c>
      <c r="AO596" s="364">
        <v>0</v>
      </c>
      <c r="AP596" s="364">
        <v>0</v>
      </c>
      <c r="AS596" s="7">
        <v>488190</v>
      </c>
      <c r="AT596" s="7" t="s">
        <v>636</v>
      </c>
      <c r="AU596" s="8">
        <v>0.12271357550101614</v>
      </c>
      <c r="AV596" s="8">
        <v>3.2729152136203241E-2</v>
      </c>
      <c r="AW596" s="8">
        <v>0.14440061463851137</v>
      </c>
      <c r="AX596" s="8">
        <v>0.11198305453502984</v>
      </c>
      <c r="AY596" s="8">
        <v>3.1105174686973838E-2</v>
      </c>
      <c r="AZ596" s="8">
        <v>0.11234446937699757</v>
      </c>
      <c r="BA596" s="8">
        <v>0.11475498658169841</v>
      </c>
      <c r="BB596" s="8">
        <v>2.9004406156051616E-2</v>
      </c>
      <c r="BC596" s="8">
        <v>0.1050046548116645</v>
      </c>
      <c r="BD596" s="8">
        <v>0.1252228489016613</v>
      </c>
      <c r="BE596" s="8">
        <v>3.3786403450414525E-2</v>
      </c>
      <c r="BF596" s="8">
        <v>0.1674057761634839</v>
      </c>
      <c r="BG596" s="8">
        <v>0.37842427536662887</v>
      </c>
      <c r="BH596" s="8">
        <v>3.3246711815933067E-5</v>
      </c>
      <c r="BI596" s="8">
        <v>0.29643481286379031</v>
      </c>
      <c r="BJ596" s="8">
        <v>1.2998433422758062</v>
      </c>
      <c r="BK596" s="8">
        <v>0.9651117308572581</v>
      </c>
      <c r="BL596" s="8">
        <v>0.95844146690419374</v>
      </c>
    </row>
    <row r="597" spans="1:64" x14ac:dyDescent="0.25">
      <c r="A597" s="7">
        <v>488210</v>
      </c>
      <c r="B597" s="7" t="s">
        <v>637</v>
      </c>
      <c r="C597" s="8">
        <f t="shared" si="162"/>
        <v>6.2155272106516134E-2</v>
      </c>
      <c r="D597" s="8">
        <f t="shared" si="163"/>
        <v>1.8482672178185482E-2</v>
      </c>
      <c r="E597" s="8">
        <f t="shared" si="164"/>
        <v>7.3686830957930646E-2</v>
      </c>
      <c r="F597" s="8">
        <f t="shared" si="165"/>
        <v>6.9956698713193544E-2</v>
      </c>
      <c r="G597" s="8">
        <f t="shared" si="166"/>
        <v>1.9893764807216125E-2</v>
      </c>
      <c r="H597" s="8">
        <f t="shared" si="167"/>
        <v>6.7506661443735488E-2</v>
      </c>
      <c r="I597" s="8">
        <f t="shared" si="168"/>
        <v>5.8809573131690308E-2</v>
      </c>
      <c r="J597" s="8">
        <f t="shared" si="169"/>
        <v>1.6609794750261291E-2</v>
      </c>
      <c r="K597" s="8">
        <f t="shared" si="170"/>
        <v>5.5391272336072592E-2</v>
      </c>
      <c r="L597" s="8">
        <f t="shared" si="171"/>
        <v>6.398069608315321E-2</v>
      </c>
      <c r="M597" s="8">
        <f t="shared" si="172"/>
        <v>1.9288404467940324E-2</v>
      </c>
      <c r="N597" s="8">
        <f t="shared" si="173"/>
        <v>8.4578698767682273E-2</v>
      </c>
      <c r="O597" s="8">
        <f t="shared" si="174"/>
        <v>0.16341254211385486</v>
      </c>
      <c r="P597" s="8">
        <f t="shared" si="175"/>
        <v>1.4453133675383869E-6</v>
      </c>
      <c r="Q597" s="8">
        <f t="shared" si="176"/>
        <v>0.12776143686999997</v>
      </c>
      <c r="R597" s="8">
        <f t="shared" si="177"/>
        <v>1</v>
      </c>
      <c r="S597" s="8">
        <f t="shared" si="178"/>
        <v>0.46380873786725813</v>
      </c>
      <c r="T597" s="8">
        <f t="shared" si="179"/>
        <v>0.43726225312161288</v>
      </c>
      <c r="W597" s="7">
        <v>488210</v>
      </c>
      <c r="X597" s="7" t="s">
        <v>637</v>
      </c>
      <c r="Y597" s="364">
        <v>0</v>
      </c>
      <c r="Z597" s="364">
        <v>0</v>
      </c>
      <c r="AA597" s="364">
        <v>0</v>
      </c>
      <c r="AB597" s="364">
        <v>0</v>
      </c>
      <c r="AC597" s="364">
        <v>0</v>
      </c>
      <c r="AD597" s="364">
        <v>0</v>
      </c>
      <c r="AE597" s="364">
        <v>0</v>
      </c>
      <c r="AF597" s="364">
        <v>0</v>
      </c>
      <c r="AG597" s="364">
        <v>0</v>
      </c>
      <c r="AH597" s="364">
        <v>0</v>
      </c>
      <c r="AI597" s="364">
        <v>0</v>
      </c>
      <c r="AJ597" s="364">
        <v>0</v>
      </c>
      <c r="AK597" s="364">
        <v>0</v>
      </c>
      <c r="AL597" s="364">
        <v>0</v>
      </c>
      <c r="AM597" s="364">
        <v>0</v>
      </c>
      <c r="AN597" s="364">
        <v>1</v>
      </c>
      <c r="AO597" s="364">
        <v>0</v>
      </c>
      <c r="AP597" s="364">
        <v>0</v>
      </c>
      <c r="AS597" s="7">
        <v>488210</v>
      </c>
      <c r="AT597" s="7" t="s">
        <v>637</v>
      </c>
      <c r="AU597" s="8">
        <v>6.2155272106516134E-2</v>
      </c>
      <c r="AV597" s="8">
        <v>1.8482672178185482E-2</v>
      </c>
      <c r="AW597" s="8">
        <v>7.3686830957930646E-2</v>
      </c>
      <c r="AX597" s="8">
        <v>6.9956698713193544E-2</v>
      </c>
      <c r="AY597" s="8">
        <v>1.9893764807216125E-2</v>
      </c>
      <c r="AZ597" s="8">
        <v>6.7506661443735488E-2</v>
      </c>
      <c r="BA597" s="8">
        <v>5.8809573131690308E-2</v>
      </c>
      <c r="BB597" s="8">
        <v>1.6609794750261291E-2</v>
      </c>
      <c r="BC597" s="8">
        <v>5.5391272336072592E-2</v>
      </c>
      <c r="BD597" s="8">
        <v>6.398069608315321E-2</v>
      </c>
      <c r="BE597" s="8">
        <v>1.9288404467940324E-2</v>
      </c>
      <c r="BF597" s="8">
        <v>8.4578698767682273E-2</v>
      </c>
      <c r="BG597" s="8">
        <v>0.16341254211385486</v>
      </c>
      <c r="BH597" s="8">
        <v>1.4453133675383869E-6</v>
      </c>
      <c r="BI597" s="8">
        <v>0.12776143686999997</v>
      </c>
      <c r="BJ597" s="8">
        <v>1.1543231623391936</v>
      </c>
      <c r="BK597" s="8">
        <v>0.46380873786725813</v>
      </c>
      <c r="BL597" s="8">
        <v>0.43726225312161288</v>
      </c>
    </row>
    <row r="598" spans="1:64" x14ac:dyDescent="0.25">
      <c r="A598" s="7">
        <v>488310</v>
      </c>
      <c r="B598" s="7" t="s">
        <v>638</v>
      </c>
      <c r="C598" s="8">
        <f t="shared" si="162"/>
        <v>4.0279053770564517E-2</v>
      </c>
      <c r="D598" s="8">
        <f t="shared" si="163"/>
        <v>1.2220409071756453E-2</v>
      </c>
      <c r="E598" s="8">
        <f t="shared" si="164"/>
        <v>4.6633182658580637E-2</v>
      </c>
      <c r="F598" s="8">
        <f t="shared" si="165"/>
        <v>2.6966961495795159E-2</v>
      </c>
      <c r="G598" s="8">
        <f t="shared" si="166"/>
        <v>7.5334050714645166E-3</v>
      </c>
      <c r="H598" s="8">
        <f t="shared" si="167"/>
        <v>2.2412656286670971E-2</v>
      </c>
      <c r="I598" s="8">
        <f t="shared" si="168"/>
        <v>3.8446532690887089E-2</v>
      </c>
      <c r="J598" s="8">
        <f t="shared" si="169"/>
        <v>1.1003199943766129E-2</v>
      </c>
      <c r="K598" s="8">
        <f t="shared" si="170"/>
        <v>3.4248425266824194E-2</v>
      </c>
      <c r="L598" s="8">
        <f t="shared" si="171"/>
        <v>4.1795268301822577E-2</v>
      </c>
      <c r="M598" s="8">
        <f t="shared" si="172"/>
        <v>1.2771367960112903E-2</v>
      </c>
      <c r="N598" s="8">
        <f t="shared" si="173"/>
        <v>5.3757897380629027E-2</v>
      </c>
      <c r="O598" s="8">
        <f t="shared" si="174"/>
        <v>0.10326114057262906</v>
      </c>
      <c r="P598" s="8">
        <f t="shared" si="175"/>
        <v>1.7544448122025807E-6</v>
      </c>
      <c r="Q598" s="8">
        <f t="shared" si="176"/>
        <v>8.1074944492161266E-2</v>
      </c>
      <c r="R598" s="8">
        <f t="shared" si="177"/>
        <v>1</v>
      </c>
      <c r="S598" s="8">
        <f t="shared" si="178"/>
        <v>0.25045979704741933</v>
      </c>
      <c r="T598" s="8">
        <f t="shared" si="179"/>
        <v>0.27724493209500001</v>
      </c>
      <c r="W598" s="7">
        <v>488310</v>
      </c>
      <c r="X598" s="7" t="s">
        <v>638</v>
      </c>
      <c r="Y598" s="364">
        <v>0</v>
      </c>
      <c r="Z598" s="364">
        <v>0</v>
      </c>
      <c r="AA598" s="364">
        <v>0</v>
      </c>
      <c r="AB598" s="364">
        <v>0</v>
      </c>
      <c r="AC598" s="364">
        <v>0</v>
      </c>
      <c r="AD598" s="364">
        <v>0</v>
      </c>
      <c r="AE598" s="364">
        <v>0</v>
      </c>
      <c r="AF598" s="364">
        <v>0</v>
      </c>
      <c r="AG598" s="364">
        <v>0</v>
      </c>
      <c r="AH598" s="364">
        <v>0</v>
      </c>
      <c r="AI598" s="364">
        <v>0</v>
      </c>
      <c r="AJ598" s="364">
        <v>0</v>
      </c>
      <c r="AK598" s="364">
        <v>0</v>
      </c>
      <c r="AL598" s="364">
        <v>0</v>
      </c>
      <c r="AM598" s="364">
        <v>0</v>
      </c>
      <c r="AN598" s="364">
        <v>1</v>
      </c>
      <c r="AO598" s="364">
        <v>0</v>
      </c>
      <c r="AP598" s="364">
        <v>0</v>
      </c>
      <c r="AS598" s="7">
        <v>488310</v>
      </c>
      <c r="AT598" s="7" t="s">
        <v>638</v>
      </c>
      <c r="AU598" s="8">
        <v>4.0279053770564517E-2</v>
      </c>
      <c r="AV598" s="8">
        <v>1.2220409071756453E-2</v>
      </c>
      <c r="AW598" s="8">
        <v>4.6633182658580637E-2</v>
      </c>
      <c r="AX598" s="8">
        <v>2.6966961495795159E-2</v>
      </c>
      <c r="AY598" s="8">
        <v>7.5334050714645166E-3</v>
      </c>
      <c r="AZ598" s="8">
        <v>2.2412656286670971E-2</v>
      </c>
      <c r="BA598" s="8">
        <v>3.8446532690887089E-2</v>
      </c>
      <c r="BB598" s="8">
        <v>1.1003199943766129E-2</v>
      </c>
      <c r="BC598" s="8">
        <v>3.4248425266824194E-2</v>
      </c>
      <c r="BD598" s="8">
        <v>4.1795268301822577E-2</v>
      </c>
      <c r="BE598" s="8">
        <v>1.2771367960112903E-2</v>
      </c>
      <c r="BF598" s="8">
        <v>5.3757897380629027E-2</v>
      </c>
      <c r="BG598" s="8">
        <v>0.10326114057262906</v>
      </c>
      <c r="BH598" s="8">
        <v>1.7544448122025807E-6</v>
      </c>
      <c r="BI598" s="8">
        <v>8.1074944492161266E-2</v>
      </c>
      <c r="BJ598" s="8">
        <v>1.099132645501129</v>
      </c>
      <c r="BK598" s="8">
        <v>0.25045979704741933</v>
      </c>
      <c r="BL598" s="8">
        <v>0.27724493209500001</v>
      </c>
    </row>
    <row r="599" spans="1:64" x14ac:dyDescent="0.25">
      <c r="A599" s="7">
        <v>488320</v>
      </c>
      <c r="B599" s="7" t="s">
        <v>639</v>
      </c>
      <c r="C599" s="8">
        <f t="shared" si="162"/>
        <v>3.5782018378596778E-2</v>
      </c>
      <c r="D599" s="8">
        <f t="shared" si="163"/>
        <v>1.1176562698761291E-2</v>
      </c>
      <c r="E599" s="8">
        <f t="shared" si="164"/>
        <v>4.026439993472581E-2</v>
      </c>
      <c r="F599" s="8">
        <f t="shared" si="165"/>
        <v>6.1107102992417742E-2</v>
      </c>
      <c r="G599" s="8">
        <f t="shared" si="166"/>
        <v>1.7871285314745161E-2</v>
      </c>
      <c r="H599" s="8">
        <f t="shared" si="167"/>
        <v>5.2073643543249996E-2</v>
      </c>
      <c r="I599" s="8">
        <f t="shared" si="168"/>
        <v>3.411708443374193E-2</v>
      </c>
      <c r="J599" s="8">
        <f t="shared" si="169"/>
        <v>1.0022370811870965E-2</v>
      </c>
      <c r="K599" s="8">
        <f t="shared" si="170"/>
        <v>2.9632807776101614E-2</v>
      </c>
      <c r="L599" s="8">
        <f t="shared" si="171"/>
        <v>3.7118689469499998E-2</v>
      </c>
      <c r="M599" s="8">
        <f t="shared" si="172"/>
        <v>1.1716204098967745E-2</v>
      </c>
      <c r="N599" s="8">
        <f t="shared" si="173"/>
        <v>4.6454125184887105E-2</v>
      </c>
      <c r="O599" s="8">
        <f t="shared" si="174"/>
        <v>8.6006484761870963E-2</v>
      </c>
      <c r="P599" s="8">
        <f t="shared" si="175"/>
        <v>6.0106890666322587E-7</v>
      </c>
      <c r="Q599" s="8">
        <f t="shared" si="176"/>
        <v>6.74932448943871E-2</v>
      </c>
      <c r="R599" s="8">
        <f t="shared" si="177"/>
        <v>1</v>
      </c>
      <c r="S599" s="8">
        <f t="shared" si="178"/>
        <v>0.29234235443096773</v>
      </c>
      <c r="T599" s="8">
        <f t="shared" si="179"/>
        <v>0.2350625856022581</v>
      </c>
      <c r="W599" s="7">
        <v>488320</v>
      </c>
      <c r="X599" s="7" t="s">
        <v>639</v>
      </c>
      <c r="Y599" s="364">
        <v>0</v>
      </c>
      <c r="Z599" s="364">
        <v>0</v>
      </c>
      <c r="AA599" s="364">
        <v>0</v>
      </c>
      <c r="AB599" s="364">
        <v>0</v>
      </c>
      <c r="AC599" s="364">
        <v>0</v>
      </c>
      <c r="AD599" s="364">
        <v>0</v>
      </c>
      <c r="AE599" s="364">
        <v>0</v>
      </c>
      <c r="AF599" s="364">
        <v>0</v>
      </c>
      <c r="AG599" s="364">
        <v>0</v>
      </c>
      <c r="AH599" s="364">
        <v>0</v>
      </c>
      <c r="AI599" s="364">
        <v>0</v>
      </c>
      <c r="AJ599" s="364">
        <v>0</v>
      </c>
      <c r="AK599" s="364">
        <v>0</v>
      </c>
      <c r="AL599" s="364">
        <v>0</v>
      </c>
      <c r="AM599" s="364">
        <v>0</v>
      </c>
      <c r="AN599" s="364">
        <v>1</v>
      </c>
      <c r="AO599" s="364">
        <v>0</v>
      </c>
      <c r="AP599" s="364">
        <v>0</v>
      </c>
      <c r="AS599" s="7">
        <v>488320</v>
      </c>
      <c r="AT599" s="7" t="s">
        <v>639</v>
      </c>
      <c r="AU599" s="8">
        <v>3.5782018378596778E-2</v>
      </c>
      <c r="AV599" s="8">
        <v>1.1176562698761291E-2</v>
      </c>
      <c r="AW599" s="8">
        <v>4.026439993472581E-2</v>
      </c>
      <c r="AX599" s="8">
        <v>6.1107102992417742E-2</v>
      </c>
      <c r="AY599" s="8">
        <v>1.7871285314745161E-2</v>
      </c>
      <c r="AZ599" s="8">
        <v>5.2073643543249996E-2</v>
      </c>
      <c r="BA599" s="8">
        <v>3.411708443374193E-2</v>
      </c>
      <c r="BB599" s="8">
        <v>1.0022370811870965E-2</v>
      </c>
      <c r="BC599" s="8">
        <v>2.9632807776101614E-2</v>
      </c>
      <c r="BD599" s="8">
        <v>3.7118689469499998E-2</v>
      </c>
      <c r="BE599" s="8">
        <v>1.1716204098967745E-2</v>
      </c>
      <c r="BF599" s="8">
        <v>4.6454125184887105E-2</v>
      </c>
      <c r="BG599" s="8">
        <v>8.6006484761870963E-2</v>
      </c>
      <c r="BH599" s="8">
        <v>6.0106890666322587E-7</v>
      </c>
      <c r="BI599" s="8">
        <v>6.74932448943871E-2</v>
      </c>
      <c r="BJ599" s="8">
        <v>1.0872229810119354</v>
      </c>
      <c r="BK599" s="8">
        <v>0.29234235443096773</v>
      </c>
      <c r="BL599" s="8">
        <v>0.2350625856022581</v>
      </c>
    </row>
    <row r="600" spans="1:64" x14ac:dyDescent="0.25">
      <c r="A600" s="7">
        <v>488330</v>
      </c>
      <c r="B600" s="7" t="s">
        <v>640</v>
      </c>
      <c r="C600" s="8">
        <f t="shared" si="162"/>
        <v>6.9735172107129026E-2</v>
      </c>
      <c r="D600" s="8">
        <f t="shared" si="163"/>
        <v>2.0966338797009678E-2</v>
      </c>
      <c r="E600" s="8">
        <f t="shared" si="164"/>
        <v>8.0237762810609667E-2</v>
      </c>
      <c r="F600" s="8">
        <f t="shared" si="165"/>
        <v>8.0971361298467742E-2</v>
      </c>
      <c r="G600" s="8">
        <f t="shared" si="166"/>
        <v>2.3051448832953226E-2</v>
      </c>
      <c r="H600" s="8">
        <f t="shared" si="167"/>
        <v>7.3882312575040326E-2</v>
      </c>
      <c r="I600" s="8">
        <f t="shared" si="168"/>
        <v>6.665930044566129E-2</v>
      </c>
      <c r="J600" s="8">
        <f t="shared" si="169"/>
        <v>1.9010178352072579E-2</v>
      </c>
      <c r="K600" s="8">
        <f t="shared" si="170"/>
        <v>5.9487059929267755E-2</v>
      </c>
      <c r="L600" s="8">
        <f t="shared" si="171"/>
        <v>7.1866367374580631E-2</v>
      </c>
      <c r="M600" s="8">
        <f t="shared" si="172"/>
        <v>2.1838164459667738E-2</v>
      </c>
      <c r="N600" s="8">
        <f t="shared" si="173"/>
        <v>9.2829201633450001E-2</v>
      </c>
      <c r="O600" s="8">
        <f t="shared" si="174"/>
        <v>0.18063120318806461</v>
      </c>
      <c r="P600" s="8">
        <f t="shared" si="175"/>
        <v>1.7322216891017743E-6</v>
      </c>
      <c r="Q600" s="8">
        <f t="shared" si="176"/>
        <v>0.13994750886935492</v>
      </c>
      <c r="R600" s="8">
        <f t="shared" si="177"/>
        <v>1</v>
      </c>
      <c r="S600" s="8">
        <f t="shared" si="178"/>
        <v>0.51661318722274185</v>
      </c>
      <c r="T600" s="8">
        <f t="shared" si="179"/>
        <v>0.48386621614661285</v>
      </c>
      <c r="W600" s="7">
        <v>488330</v>
      </c>
      <c r="X600" s="7" t="s">
        <v>640</v>
      </c>
      <c r="Y600" s="364">
        <v>0</v>
      </c>
      <c r="Z600" s="364">
        <v>0</v>
      </c>
      <c r="AA600" s="364">
        <v>0</v>
      </c>
      <c r="AB600" s="364">
        <v>0</v>
      </c>
      <c r="AC600" s="364">
        <v>0</v>
      </c>
      <c r="AD600" s="364">
        <v>0</v>
      </c>
      <c r="AE600" s="364">
        <v>0</v>
      </c>
      <c r="AF600" s="364">
        <v>0</v>
      </c>
      <c r="AG600" s="364">
        <v>0</v>
      </c>
      <c r="AH600" s="364">
        <v>0</v>
      </c>
      <c r="AI600" s="364">
        <v>0</v>
      </c>
      <c r="AJ600" s="364">
        <v>0</v>
      </c>
      <c r="AK600" s="364">
        <v>0</v>
      </c>
      <c r="AL600" s="364">
        <v>0</v>
      </c>
      <c r="AM600" s="364">
        <v>0</v>
      </c>
      <c r="AN600" s="364">
        <v>1</v>
      </c>
      <c r="AO600" s="364">
        <v>0</v>
      </c>
      <c r="AP600" s="364">
        <v>0</v>
      </c>
      <c r="AS600" s="7">
        <v>488330</v>
      </c>
      <c r="AT600" s="7" t="s">
        <v>640</v>
      </c>
      <c r="AU600" s="8">
        <v>6.9735172107129026E-2</v>
      </c>
      <c r="AV600" s="8">
        <v>2.0966338797009678E-2</v>
      </c>
      <c r="AW600" s="8">
        <v>8.0237762810609667E-2</v>
      </c>
      <c r="AX600" s="8">
        <v>8.0971361298467742E-2</v>
      </c>
      <c r="AY600" s="8">
        <v>2.3051448832953226E-2</v>
      </c>
      <c r="AZ600" s="8">
        <v>7.3882312575040326E-2</v>
      </c>
      <c r="BA600" s="8">
        <v>6.665930044566129E-2</v>
      </c>
      <c r="BB600" s="8">
        <v>1.9010178352072579E-2</v>
      </c>
      <c r="BC600" s="8">
        <v>5.9487059929267755E-2</v>
      </c>
      <c r="BD600" s="8">
        <v>7.1866367374580631E-2</v>
      </c>
      <c r="BE600" s="8">
        <v>2.1838164459667738E-2</v>
      </c>
      <c r="BF600" s="8">
        <v>9.2829201633450001E-2</v>
      </c>
      <c r="BG600" s="8">
        <v>0.18063120318806461</v>
      </c>
      <c r="BH600" s="8">
        <v>1.7322216891017743E-6</v>
      </c>
      <c r="BI600" s="8">
        <v>0.13994750886935492</v>
      </c>
      <c r="BJ600" s="8">
        <v>1.1709392737146775</v>
      </c>
      <c r="BK600" s="8">
        <v>0.51661318722274185</v>
      </c>
      <c r="BL600" s="8">
        <v>0.48386621614661285</v>
      </c>
    </row>
    <row r="601" spans="1:64" x14ac:dyDescent="0.25">
      <c r="A601" s="7">
        <v>488390</v>
      </c>
      <c r="B601" s="7" t="s">
        <v>641</v>
      </c>
      <c r="C601" s="8">
        <f t="shared" si="162"/>
        <v>8.1465004964548379E-2</v>
      </c>
      <c r="D601" s="8">
        <f t="shared" si="163"/>
        <v>2.2872976128003222E-2</v>
      </c>
      <c r="E601" s="8">
        <f t="shared" si="164"/>
        <v>9.0820954254870967E-2</v>
      </c>
      <c r="F601" s="8">
        <f t="shared" si="165"/>
        <v>5.2521878579870958E-2</v>
      </c>
      <c r="G601" s="8">
        <f t="shared" si="166"/>
        <v>1.4812065215322096E-2</v>
      </c>
      <c r="H601" s="8">
        <f t="shared" si="167"/>
        <v>4.4161774191656455E-2</v>
      </c>
      <c r="I601" s="8">
        <f t="shared" si="168"/>
        <v>7.655777148459679E-2</v>
      </c>
      <c r="J601" s="8">
        <f t="shared" si="169"/>
        <v>2.0418637466683872E-2</v>
      </c>
      <c r="K601" s="8">
        <f t="shared" si="170"/>
        <v>6.5936907918703228E-2</v>
      </c>
      <c r="L601" s="8">
        <f t="shared" si="171"/>
        <v>8.3445697440500025E-2</v>
      </c>
      <c r="M601" s="8">
        <f t="shared" si="172"/>
        <v>2.3720344427399998E-2</v>
      </c>
      <c r="N601" s="8">
        <f t="shared" si="173"/>
        <v>0.10552891679587097</v>
      </c>
      <c r="O601" s="8">
        <f t="shared" si="174"/>
        <v>0.23221239697199994</v>
      </c>
      <c r="P601" s="8">
        <f t="shared" si="175"/>
        <v>7.9864362087509688E-6</v>
      </c>
      <c r="Q601" s="8">
        <f t="shared" si="176"/>
        <v>0.18132450704283865</v>
      </c>
      <c r="R601" s="8">
        <f t="shared" si="177"/>
        <v>1</v>
      </c>
      <c r="S601" s="8">
        <f t="shared" si="178"/>
        <v>0.5469779760514516</v>
      </c>
      <c r="T601" s="8">
        <f t="shared" si="179"/>
        <v>0.59839718783725804</v>
      </c>
      <c r="W601" s="7">
        <v>488390</v>
      </c>
      <c r="X601" s="7" t="s">
        <v>641</v>
      </c>
      <c r="Y601" s="364">
        <v>0</v>
      </c>
      <c r="Z601" s="364">
        <v>0</v>
      </c>
      <c r="AA601" s="364">
        <v>0</v>
      </c>
      <c r="AB601" s="364">
        <v>0</v>
      </c>
      <c r="AC601" s="364">
        <v>0</v>
      </c>
      <c r="AD601" s="364">
        <v>0</v>
      </c>
      <c r="AE601" s="364">
        <v>0</v>
      </c>
      <c r="AF601" s="364">
        <v>0</v>
      </c>
      <c r="AG601" s="364">
        <v>0</v>
      </c>
      <c r="AH601" s="364">
        <v>0</v>
      </c>
      <c r="AI601" s="364">
        <v>0</v>
      </c>
      <c r="AJ601" s="364">
        <v>0</v>
      </c>
      <c r="AK601" s="364">
        <v>0</v>
      </c>
      <c r="AL601" s="364">
        <v>0</v>
      </c>
      <c r="AM601" s="364">
        <v>0</v>
      </c>
      <c r="AN601" s="364">
        <v>1</v>
      </c>
      <c r="AO601" s="364">
        <v>0</v>
      </c>
      <c r="AP601" s="364">
        <v>0</v>
      </c>
      <c r="AS601" s="7">
        <v>488390</v>
      </c>
      <c r="AT601" s="7" t="s">
        <v>641</v>
      </c>
      <c r="AU601" s="8">
        <v>8.1465004964548379E-2</v>
      </c>
      <c r="AV601" s="8">
        <v>2.2872976128003222E-2</v>
      </c>
      <c r="AW601" s="8">
        <v>9.0820954254870967E-2</v>
      </c>
      <c r="AX601" s="8">
        <v>5.2521878579870958E-2</v>
      </c>
      <c r="AY601" s="8">
        <v>1.4812065215322096E-2</v>
      </c>
      <c r="AZ601" s="8">
        <v>4.4161774191656455E-2</v>
      </c>
      <c r="BA601" s="8">
        <v>7.655777148459679E-2</v>
      </c>
      <c r="BB601" s="8">
        <v>2.0418637466683872E-2</v>
      </c>
      <c r="BC601" s="8">
        <v>6.5936907918703228E-2</v>
      </c>
      <c r="BD601" s="8">
        <v>8.3445697440500025E-2</v>
      </c>
      <c r="BE601" s="8">
        <v>2.3720344427399998E-2</v>
      </c>
      <c r="BF601" s="8">
        <v>0.10552891679587097</v>
      </c>
      <c r="BG601" s="8">
        <v>0.23221239697199994</v>
      </c>
      <c r="BH601" s="8">
        <v>7.9864362087509688E-6</v>
      </c>
      <c r="BI601" s="8">
        <v>0.18132450704283865</v>
      </c>
      <c r="BJ601" s="8">
        <v>1.1951589353479029</v>
      </c>
      <c r="BK601" s="8">
        <v>0.5469779760514516</v>
      </c>
      <c r="BL601" s="8">
        <v>0.59839718783725804</v>
      </c>
    </row>
    <row r="602" spans="1:64" x14ac:dyDescent="0.25">
      <c r="A602" s="7">
        <v>488410</v>
      </c>
      <c r="B602" s="7" t="s">
        <v>642</v>
      </c>
      <c r="C602" s="8">
        <f t="shared" si="162"/>
        <v>0.101943284996</v>
      </c>
      <c r="D602" s="8">
        <f t="shared" si="163"/>
        <v>1.77625113125E-2</v>
      </c>
      <c r="E602" s="8">
        <f t="shared" si="164"/>
        <v>6.5978528008699994E-2</v>
      </c>
      <c r="F602" s="8">
        <f t="shared" si="165"/>
        <v>7.98100796665E-2</v>
      </c>
      <c r="G602" s="8">
        <f t="shared" si="166"/>
        <v>1.38167776103E-2</v>
      </c>
      <c r="H602" s="8">
        <f t="shared" si="167"/>
        <v>3.2906734063299997E-2</v>
      </c>
      <c r="I602" s="8">
        <f t="shared" si="168"/>
        <v>9.0310474341300004E-2</v>
      </c>
      <c r="J602" s="8">
        <f t="shared" si="169"/>
        <v>1.4619518972300001E-2</v>
      </c>
      <c r="K602" s="8">
        <f t="shared" si="170"/>
        <v>3.1709456408700001E-2</v>
      </c>
      <c r="L602" s="8">
        <f t="shared" si="171"/>
        <v>9.8596912040200005E-2</v>
      </c>
      <c r="M602" s="8">
        <f t="shared" si="172"/>
        <v>1.7501724748200002E-2</v>
      </c>
      <c r="N602" s="8">
        <f t="shared" si="173"/>
        <v>8.52156017323E-2</v>
      </c>
      <c r="O602" s="8">
        <f t="shared" si="174"/>
        <v>0.53323028514299997</v>
      </c>
      <c r="P602" s="8">
        <f t="shared" si="175"/>
        <v>1.00043723957E-5</v>
      </c>
      <c r="Q602" s="8">
        <f t="shared" si="176"/>
        <v>0.41845407510999999</v>
      </c>
      <c r="R602" s="8">
        <f t="shared" si="177"/>
        <v>1.1856843243199999</v>
      </c>
      <c r="S602" s="8">
        <f t="shared" si="178"/>
        <v>1.1265335913400001</v>
      </c>
      <c r="T602" s="8">
        <f t="shared" si="179"/>
        <v>1.1366394497200001</v>
      </c>
      <c r="W602" s="7">
        <v>488410</v>
      </c>
      <c r="X602" s="7" t="s">
        <v>642</v>
      </c>
      <c r="Y602" s="364">
        <v>0.101943284996</v>
      </c>
      <c r="Z602" s="364">
        <v>1.77625113125E-2</v>
      </c>
      <c r="AA602" s="364">
        <v>6.5978528008699994E-2</v>
      </c>
      <c r="AB602" s="364">
        <v>7.98100796665E-2</v>
      </c>
      <c r="AC602" s="364">
        <v>1.38167776103E-2</v>
      </c>
      <c r="AD602" s="364">
        <v>3.2906734063299997E-2</v>
      </c>
      <c r="AE602" s="364">
        <v>9.0310474341300004E-2</v>
      </c>
      <c r="AF602" s="364">
        <v>1.4619518972300001E-2</v>
      </c>
      <c r="AG602" s="364">
        <v>3.1709456408700001E-2</v>
      </c>
      <c r="AH602" s="364">
        <v>9.8596912040200005E-2</v>
      </c>
      <c r="AI602" s="364">
        <v>1.7501724748200002E-2</v>
      </c>
      <c r="AJ602" s="364">
        <v>8.52156017323E-2</v>
      </c>
      <c r="AK602" s="364">
        <v>0.53323028514299997</v>
      </c>
      <c r="AL602" s="364">
        <v>1.00043723957E-5</v>
      </c>
      <c r="AM602" s="364">
        <v>0.41845407510999999</v>
      </c>
      <c r="AN602" s="364">
        <v>1.1856843243199999</v>
      </c>
      <c r="AO602" s="364">
        <v>1.1265335913400001</v>
      </c>
      <c r="AP602" s="364">
        <v>1.1366394497200001</v>
      </c>
      <c r="AS602" s="7">
        <v>488410</v>
      </c>
      <c r="AT602" s="7" t="s">
        <v>642</v>
      </c>
      <c r="AU602" s="8">
        <v>0.15543364413466776</v>
      </c>
      <c r="AV602" s="8">
        <v>3.8994329223651619E-2</v>
      </c>
      <c r="AW602" s="8">
        <v>0.16289570867716929</v>
      </c>
      <c r="AX602" s="8">
        <v>0.12608599077783869</v>
      </c>
      <c r="AY602" s="8">
        <v>3.1315901358181117E-2</v>
      </c>
      <c r="AZ602" s="8">
        <v>0.10167125207592417</v>
      </c>
      <c r="BA602" s="8">
        <v>0.14379880882550644</v>
      </c>
      <c r="BB602" s="8">
        <v>3.4297728081062899E-2</v>
      </c>
      <c r="BC602" s="8">
        <v>0.11314301491944999</v>
      </c>
      <c r="BD602" s="8">
        <v>0.15752552452760651</v>
      </c>
      <c r="BE602" s="8">
        <v>4.0058650433209664E-2</v>
      </c>
      <c r="BF602" s="8">
        <v>0.19180640722948553</v>
      </c>
      <c r="BG602" s="8">
        <v>0.5332288197328543</v>
      </c>
      <c r="BH602" s="8">
        <v>8.8718686312737059E-6</v>
      </c>
      <c r="BI602" s="8">
        <v>0.41845629728209643</v>
      </c>
      <c r="BJ602" s="8">
        <v>1.3573236820354839</v>
      </c>
      <c r="BK602" s="8">
        <v>1.2590731442119354</v>
      </c>
      <c r="BL602" s="8">
        <v>1.2912379389222581</v>
      </c>
    </row>
    <row r="603" spans="1:64" x14ac:dyDescent="0.25">
      <c r="A603" s="7">
        <v>488490</v>
      </c>
      <c r="B603" s="7" t="s">
        <v>643</v>
      </c>
      <c r="C603" s="8">
        <f t="shared" si="162"/>
        <v>0.11242467109903224</v>
      </c>
      <c r="D603" s="8">
        <f t="shared" si="163"/>
        <v>3.0290039186150006E-2</v>
      </c>
      <c r="E603" s="8">
        <f t="shared" si="164"/>
        <v>0.12097630741176293</v>
      </c>
      <c r="F603" s="8">
        <f t="shared" si="165"/>
        <v>9.1650086909508058E-2</v>
      </c>
      <c r="G603" s="8">
        <f t="shared" si="166"/>
        <v>2.4793510028428393E-2</v>
      </c>
      <c r="H603" s="8">
        <f t="shared" si="167"/>
        <v>7.7913819898524181E-2</v>
      </c>
      <c r="I603" s="8">
        <f t="shared" si="168"/>
        <v>0.10469773380038065</v>
      </c>
      <c r="J603" s="8">
        <f t="shared" si="169"/>
        <v>2.6802871340719354E-2</v>
      </c>
      <c r="K603" s="8">
        <f t="shared" si="170"/>
        <v>8.6031479343766121E-2</v>
      </c>
      <c r="L603" s="8">
        <f t="shared" si="171"/>
        <v>0.11470265353435481</v>
      </c>
      <c r="M603" s="8">
        <f t="shared" si="172"/>
        <v>3.1295100790701615E-2</v>
      </c>
      <c r="N603" s="8">
        <f t="shared" si="173"/>
        <v>0.14136558232041613</v>
      </c>
      <c r="O603" s="8">
        <f t="shared" si="174"/>
        <v>0.34403482565627402</v>
      </c>
      <c r="P603" s="8">
        <f t="shared" si="175"/>
        <v>5.0088148042327411E-6</v>
      </c>
      <c r="Q603" s="8">
        <f t="shared" si="176"/>
        <v>0.26983194696240326</v>
      </c>
      <c r="R603" s="8">
        <f t="shared" si="177"/>
        <v>1</v>
      </c>
      <c r="S603" s="8">
        <f t="shared" si="178"/>
        <v>0.83952032006225807</v>
      </c>
      <c r="T603" s="8">
        <f t="shared" si="179"/>
        <v>0.86269498771064523</v>
      </c>
      <c r="W603" s="7">
        <v>488490</v>
      </c>
      <c r="X603" s="7" t="s">
        <v>643</v>
      </c>
      <c r="Y603" s="364">
        <v>0</v>
      </c>
      <c r="Z603" s="364">
        <v>0</v>
      </c>
      <c r="AA603" s="364">
        <v>0</v>
      </c>
      <c r="AB603" s="364">
        <v>0</v>
      </c>
      <c r="AC603" s="364">
        <v>0</v>
      </c>
      <c r="AD603" s="364">
        <v>0</v>
      </c>
      <c r="AE603" s="364">
        <v>0</v>
      </c>
      <c r="AF603" s="364">
        <v>0</v>
      </c>
      <c r="AG603" s="364">
        <v>0</v>
      </c>
      <c r="AH603" s="364">
        <v>0</v>
      </c>
      <c r="AI603" s="364">
        <v>0</v>
      </c>
      <c r="AJ603" s="364">
        <v>0</v>
      </c>
      <c r="AK603" s="364">
        <v>0</v>
      </c>
      <c r="AL603" s="364">
        <v>0</v>
      </c>
      <c r="AM603" s="364">
        <v>0</v>
      </c>
      <c r="AN603" s="364">
        <v>1</v>
      </c>
      <c r="AO603" s="364">
        <v>0</v>
      </c>
      <c r="AP603" s="364">
        <v>0</v>
      </c>
      <c r="AS603" s="7">
        <v>488490</v>
      </c>
      <c r="AT603" s="7" t="s">
        <v>643</v>
      </c>
      <c r="AU603" s="8">
        <v>0.11242467109903224</v>
      </c>
      <c r="AV603" s="8">
        <v>3.0290039186150006E-2</v>
      </c>
      <c r="AW603" s="8">
        <v>0.12097630741176293</v>
      </c>
      <c r="AX603" s="8">
        <v>9.1650086909508058E-2</v>
      </c>
      <c r="AY603" s="8">
        <v>2.4793510028428393E-2</v>
      </c>
      <c r="AZ603" s="8">
        <v>7.7913819898524181E-2</v>
      </c>
      <c r="BA603" s="8">
        <v>0.10469773380038065</v>
      </c>
      <c r="BB603" s="8">
        <v>2.6802871340719354E-2</v>
      </c>
      <c r="BC603" s="8">
        <v>8.6031479343766121E-2</v>
      </c>
      <c r="BD603" s="8">
        <v>0.11470265353435481</v>
      </c>
      <c r="BE603" s="8">
        <v>3.1295100790701615E-2</v>
      </c>
      <c r="BF603" s="8">
        <v>0.14136558232041613</v>
      </c>
      <c r="BG603" s="8">
        <v>0.34403482565627402</v>
      </c>
      <c r="BH603" s="8">
        <v>5.0088148042327411E-6</v>
      </c>
      <c r="BI603" s="8">
        <v>0.26983194696240326</v>
      </c>
      <c r="BJ603" s="8">
        <v>1.2636910176967739</v>
      </c>
      <c r="BK603" s="8">
        <v>0.83952032006225807</v>
      </c>
      <c r="BL603" s="8">
        <v>0.86269498771064523</v>
      </c>
    </row>
    <row r="604" spans="1:64" x14ac:dyDescent="0.25">
      <c r="A604" s="7">
        <v>488510</v>
      </c>
      <c r="B604" s="7" t="s">
        <v>644</v>
      </c>
      <c r="C604" s="8">
        <f t="shared" si="162"/>
        <v>0.10193501424900001</v>
      </c>
      <c r="D604" s="8">
        <f t="shared" si="163"/>
        <v>1.77443501561E-2</v>
      </c>
      <c r="E604" s="8">
        <f t="shared" si="164"/>
        <v>6.8303091463600002E-2</v>
      </c>
      <c r="F604" s="8">
        <f t="shared" si="165"/>
        <v>3.3651754939299998E-2</v>
      </c>
      <c r="G604" s="8">
        <f t="shared" si="166"/>
        <v>5.8062626254799998E-3</v>
      </c>
      <c r="H604" s="8">
        <f t="shared" si="167"/>
        <v>1.4739816869299999E-2</v>
      </c>
      <c r="I604" s="8">
        <f t="shared" si="168"/>
        <v>9.0234790438099996E-2</v>
      </c>
      <c r="J604" s="8">
        <f t="shared" si="169"/>
        <v>1.45927559178E-2</v>
      </c>
      <c r="K604" s="8">
        <f t="shared" si="170"/>
        <v>3.3610340284399999E-2</v>
      </c>
      <c r="L604" s="8">
        <f t="shared" si="171"/>
        <v>9.8615903528200002E-2</v>
      </c>
      <c r="M604" s="8">
        <f t="shared" si="172"/>
        <v>1.7491084503799999E-2</v>
      </c>
      <c r="N604" s="8">
        <f t="shared" si="173"/>
        <v>8.7595235113000006E-2</v>
      </c>
      <c r="O604" s="8">
        <f t="shared" si="174"/>
        <v>0.53325794278100003</v>
      </c>
      <c r="P604" s="8">
        <f t="shared" si="175"/>
        <v>2.3807312313299999E-5</v>
      </c>
      <c r="Q604" s="8">
        <f t="shared" si="176"/>
        <v>0.41911649596</v>
      </c>
      <c r="R604" s="8">
        <f t="shared" si="177"/>
        <v>1.1879824558700001</v>
      </c>
      <c r="S604" s="8">
        <f t="shared" si="178"/>
        <v>1.05419783443</v>
      </c>
      <c r="T604" s="8">
        <f t="shared" si="179"/>
        <v>1.13843788664</v>
      </c>
      <c r="W604" s="7">
        <v>488510</v>
      </c>
      <c r="X604" s="7" t="s">
        <v>644</v>
      </c>
      <c r="Y604" s="364">
        <v>0.10193501424900001</v>
      </c>
      <c r="Z604" s="364">
        <v>1.77443501561E-2</v>
      </c>
      <c r="AA604" s="364">
        <v>6.8303091463600002E-2</v>
      </c>
      <c r="AB604" s="364">
        <v>3.3651754939299998E-2</v>
      </c>
      <c r="AC604" s="364">
        <v>5.8062626254799998E-3</v>
      </c>
      <c r="AD604" s="364">
        <v>1.4739816869299999E-2</v>
      </c>
      <c r="AE604" s="364">
        <v>9.0234790438099996E-2</v>
      </c>
      <c r="AF604" s="364">
        <v>1.45927559178E-2</v>
      </c>
      <c r="AG604" s="364">
        <v>3.3610340284399999E-2</v>
      </c>
      <c r="AH604" s="364">
        <v>9.8615903528200002E-2</v>
      </c>
      <c r="AI604" s="364">
        <v>1.7491084503799999E-2</v>
      </c>
      <c r="AJ604" s="364">
        <v>8.7595235113000006E-2</v>
      </c>
      <c r="AK604" s="364">
        <v>0.53325794278100003</v>
      </c>
      <c r="AL604" s="364">
        <v>2.3807312313299999E-5</v>
      </c>
      <c r="AM604" s="364">
        <v>0.41911649596</v>
      </c>
      <c r="AN604" s="364">
        <v>1.1879824558700001</v>
      </c>
      <c r="AO604" s="364">
        <v>1.05419783443</v>
      </c>
      <c r="AP604" s="364">
        <v>1.13843788664</v>
      </c>
      <c r="AS604" s="7">
        <v>488510</v>
      </c>
      <c r="AT604" s="7" t="s">
        <v>644</v>
      </c>
      <c r="AU604" s="8">
        <v>0.15539301129686453</v>
      </c>
      <c r="AV604" s="8">
        <v>3.898595906100321E-2</v>
      </c>
      <c r="AW604" s="8">
        <v>0.164510584620471</v>
      </c>
      <c r="AX604" s="8">
        <v>0.16102829503417904</v>
      </c>
      <c r="AY604" s="8">
        <v>4.1314847355296273E-2</v>
      </c>
      <c r="AZ604" s="8">
        <v>0.13740847516604673</v>
      </c>
      <c r="BA604" s="8">
        <v>0.1436024535655194</v>
      </c>
      <c r="BB604" s="8">
        <v>3.4239673461827415E-2</v>
      </c>
      <c r="BC604" s="8">
        <v>0.11448282876362903</v>
      </c>
      <c r="BD604" s="8">
        <v>0.15749190824060325</v>
      </c>
      <c r="BE604" s="8">
        <v>4.0050175075751614E-2</v>
      </c>
      <c r="BF604" s="8">
        <v>0.19353842326740003</v>
      </c>
      <c r="BG604" s="8">
        <v>0.53325997780772538</v>
      </c>
      <c r="BH604" s="8">
        <v>7.4541408876553232E-6</v>
      </c>
      <c r="BI604" s="8">
        <v>0.41911569776838775</v>
      </c>
      <c r="BJ604" s="8">
        <v>1.3588895549782254</v>
      </c>
      <c r="BK604" s="8">
        <v>1.3397500046524198</v>
      </c>
      <c r="BL604" s="8">
        <v>1.292326568694032</v>
      </c>
    </row>
    <row r="605" spans="1:64" x14ac:dyDescent="0.25">
      <c r="A605" s="7">
        <v>488991</v>
      </c>
      <c r="B605" s="7" t="s">
        <v>645</v>
      </c>
      <c r="C605" s="8">
        <f t="shared" si="162"/>
        <v>0.11342248892391936</v>
      </c>
      <c r="D605" s="8">
        <f t="shared" si="163"/>
        <v>3.0659841752479034E-2</v>
      </c>
      <c r="E605" s="8">
        <f t="shared" si="164"/>
        <v>0.1262763618153129</v>
      </c>
      <c r="F605" s="8">
        <f t="shared" si="165"/>
        <v>8.4126826744380628E-2</v>
      </c>
      <c r="G605" s="8">
        <f t="shared" si="166"/>
        <v>2.28666772267371E-2</v>
      </c>
      <c r="H605" s="8">
        <f t="shared" si="167"/>
        <v>7.4594252455183849E-2</v>
      </c>
      <c r="I605" s="8">
        <f t="shared" si="168"/>
        <v>0.10570691664931615</v>
      </c>
      <c r="J605" s="8">
        <f t="shared" si="169"/>
        <v>2.7191298795040317E-2</v>
      </c>
      <c r="K605" s="8">
        <f t="shared" si="170"/>
        <v>9.0251722796816133E-2</v>
      </c>
      <c r="L605" s="8">
        <f t="shared" si="171"/>
        <v>0.11586806018809677</v>
      </c>
      <c r="M605" s="8">
        <f t="shared" si="172"/>
        <v>3.1684434338274191E-2</v>
      </c>
      <c r="N605" s="8">
        <f t="shared" si="173"/>
        <v>0.14727224801669039</v>
      </c>
      <c r="O605" s="8">
        <f t="shared" si="174"/>
        <v>0.3440277392676131</v>
      </c>
      <c r="P605" s="8">
        <f t="shared" si="175"/>
        <v>6.6223359135717738E-6</v>
      </c>
      <c r="Q605" s="8">
        <f t="shared" si="176"/>
        <v>0.26994867734349992</v>
      </c>
      <c r="R605" s="8">
        <f t="shared" si="177"/>
        <v>1</v>
      </c>
      <c r="S605" s="8">
        <f t="shared" si="178"/>
        <v>0.82674743384532268</v>
      </c>
      <c r="T605" s="8">
        <f t="shared" si="179"/>
        <v>0.86831122856387111</v>
      </c>
      <c r="W605" s="7">
        <v>488991</v>
      </c>
      <c r="X605" s="7" t="s">
        <v>645</v>
      </c>
      <c r="Y605" s="364">
        <v>0</v>
      </c>
      <c r="Z605" s="364">
        <v>0</v>
      </c>
      <c r="AA605" s="364">
        <v>0</v>
      </c>
      <c r="AB605" s="364">
        <v>0</v>
      </c>
      <c r="AC605" s="364">
        <v>0</v>
      </c>
      <c r="AD605" s="364">
        <v>0</v>
      </c>
      <c r="AE605" s="364">
        <v>0</v>
      </c>
      <c r="AF605" s="364">
        <v>0</v>
      </c>
      <c r="AG605" s="364">
        <v>0</v>
      </c>
      <c r="AH605" s="364">
        <v>0</v>
      </c>
      <c r="AI605" s="364">
        <v>0</v>
      </c>
      <c r="AJ605" s="364">
        <v>0</v>
      </c>
      <c r="AK605" s="364">
        <v>0</v>
      </c>
      <c r="AL605" s="364">
        <v>0</v>
      </c>
      <c r="AM605" s="364">
        <v>0</v>
      </c>
      <c r="AN605" s="364">
        <v>1</v>
      </c>
      <c r="AO605" s="364">
        <v>0</v>
      </c>
      <c r="AP605" s="364">
        <v>0</v>
      </c>
      <c r="AS605" s="7">
        <v>488991</v>
      </c>
      <c r="AT605" s="7" t="s">
        <v>645</v>
      </c>
      <c r="AU605" s="8">
        <v>0.11342248892391936</v>
      </c>
      <c r="AV605" s="8">
        <v>3.0659841752479034E-2</v>
      </c>
      <c r="AW605" s="8">
        <v>0.1262763618153129</v>
      </c>
      <c r="AX605" s="8">
        <v>8.4126826744380628E-2</v>
      </c>
      <c r="AY605" s="8">
        <v>2.28666772267371E-2</v>
      </c>
      <c r="AZ605" s="8">
        <v>7.4594252455183849E-2</v>
      </c>
      <c r="BA605" s="8">
        <v>0.10570691664931615</v>
      </c>
      <c r="BB605" s="8">
        <v>2.7191298795040317E-2</v>
      </c>
      <c r="BC605" s="8">
        <v>9.0251722796816133E-2</v>
      </c>
      <c r="BD605" s="8">
        <v>0.11586806018809677</v>
      </c>
      <c r="BE605" s="8">
        <v>3.1684434338274191E-2</v>
      </c>
      <c r="BF605" s="8">
        <v>0.14727224801669039</v>
      </c>
      <c r="BG605" s="8">
        <v>0.3440277392676131</v>
      </c>
      <c r="BH605" s="8">
        <v>6.6223359135717738E-6</v>
      </c>
      <c r="BI605" s="8">
        <v>0.26994867734349992</v>
      </c>
      <c r="BJ605" s="8">
        <v>1.2703586924916128</v>
      </c>
      <c r="BK605" s="8">
        <v>0.82674743384532268</v>
      </c>
      <c r="BL605" s="8">
        <v>0.86831122856387111</v>
      </c>
    </row>
    <row r="606" spans="1:64" x14ac:dyDescent="0.25">
      <c r="A606" s="7">
        <v>488999</v>
      </c>
      <c r="B606" s="7" t="s">
        <v>646</v>
      </c>
      <c r="C606" s="8">
        <f t="shared" si="162"/>
        <v>6.1985311491500016E-2</v>
      </c>
      <c r="D606" s="8">
        <f t="shared" si="163"/>
        <v>1.8399612609432261E-2</v>
      </c>
      <c r="E606" s="8">
        <f t="shared" si="164"/>
        <v>6.7910497251966129E-2</v>
      </c>
      <c r="F606" s="8">
        <f t="shared" si="165"/>
        <v>6.3836146790612905E-2</v>
      </c>
      <c r="G606" s="8">
        <f t="shared" si="166"/>
        <v>1.8200598838569351E-2</v>
      </c>
      <c r="H606" s="8">
        <f t="shared" si="167"/>
        <v>5.2630466081280636E-2</v>
      </c>
      <c r="I606" s="8">
        <f t="shared" si="168"/>
        <v>5.9084264407500003E-2</v>
      </c>
      <c r="J606" s="8">
        <f t="shared" si="169"/>
        <v>1.6573538870624193E-2</v>
      </c>
      <c r="K606" s="8">
        <f t="shared" si="170"/>
        <v>5.0001979630254843E-2</v>
      </c>
      <c r="L606" s="8">
        <f t="shared" si="171"/>
        <v>6.4018423721161302E-2</v>
      </c>
      <c r="M606" s="8">
        <f t="shared" si="172"/>
        <v>1.9207335341503231E-2</v>
      </c>
      <c r="N606" s="8">
        <f t="shared" si="173"/>
        <v>7.8438433655114534E-2</v>
      </c>
      <c r="O606" s="8">
        <f t="shared" si="174"/>
        <v>0.16339205052035483</v>
      </c>
      <c r="P606" s="8">
        <f t="shared" si="175"/>
        <v>1.875951979835323E-6</v>
      </c>
      <c r="Q606" s="8">
        <f t="shared" si="176"/>
        <v>0.12785496046251607</v>
      </c>
      <c r="R606" s="8">
        <f t="shared" si="177"/>
        <v>1</v>
      </c>
      <c r="S606" s="8">
        <f t="shared" si="178"/>
        <v>0.44111882461387097</v>
      </c>
      <c r="T606" s="8">
        <f t="shared" si="179"/>
        <v>0.43211139581177421</v>
      </c>
      <c r="W606" s="7">
        <v>488999</v>
      </c>
      <c r="X606" s="7" t="s">
        <v>646</v>
      </c>
      <c r="Y606" s="364">
        <v>0</v>
      </c>
      <c r="Z606" s="364">
        <v>0</v>
      </c>
      <c r="AA606" s="364">
        <v>0</v>
      </c>
      <c r="AB606" s="364">
        <v>0</v>
      </c>
      <c r="AC606" s="364">
        <v>0</v>
      </c>
      <c r="AD606" s="364">
        <v>0</v>
      </c>
      <c r="AE606" s="364">
        <v>0</v>
      </c>
      <c r="AF606" s="364">
        <v>0</v>
      </c>
      <c r="AG606" s="364">
        <v>0</v>
      </c>
      <c r="AH606" s="364">
        <v>0</v>
      </c>
      <c r="AI606" s="364">
        <v>0</v>
      </c>
      <c r="AJ606" s="364">
        <v>0</v>
      </c>
      <c r="AK606" s="364">
        <v>0</v>
      </c>
      <c r="AL606" s="364">
        <v>0</v>
      </c>
      <c r="AM606" s="364">
        <v>0</v>
      </c>
      <c r="AN606" s="364">
        <v>1</v>
      </c>
      <c r="AO606" s="364">
        <v>0</v>
      </c>
      <c r="AP606" s="364">
        <v>0</v>
      </c>
      <c r="AS606" s="7">
        <v>488999</v>
      </c>
      <c r="AT606" s="7" t="s">
        <v>646</v>
      </c>
      <c r="AU606" s="8">
        <v>6.1985311491500016E-2</v>
      </c>
      <c r="AV606" s="8">
        <v>1.8399612609432261E-2</v>
      </c>
      <c r="AW606" s="8">
        <v>6.7910497251966129E-2</v>
      </c>
      <c r="AX606" s="8">
        <v>6.3836146790612905E-2</v>
      </c>
      <c r="AY606" s="8">
        <v>1.8200598838569351E-2</v>
      </c>
      <c r="AZ606" s="8">
        <v>5.2630466081280636E-2</v>
      </c>
      <c r="BA606" s="8">
        <v>5.9084264407500003E-2</v>
      </c>
      <c r="BB606" s="8">
        <v>1.6573538870624193E-2</v>
      </c>
      <c r="BC606" s="8">
        <v>5.0001979630254843E-2</v>
      </c>
      <c r="BD606" s="8">
        <v>6.4018423721161302E-2</v>
      </c>
      <c r="BE606" s="8">
        <v>1.9207335341503231E-2</v>
      </c>
      <c r="BF606" s="8">
        <v>7.8438433655114534E-2</v>
      </c>
      <c r="BG606" s="8">
        <v>0.16339205052035483</v>
      </c>
      <c r="BH606" s="8">
        <v>1.875951979835323E-6</v>
      </c>
      <c r="BI606" s="8">
        <v>0.12785496046251607</v>
      </c>
      <c r="BJ606" s="8">
        <v>1.1482954213529035</v>
      </c>
      <c r="BK606" s="8">
        <v>0.44111882461387097</v>
      </c>
      <c r="BL606" s="8">
        <v>0.43211139581177421</v>
      </c>
    </row>
    <row r="607" spans="1:64" x14ac:dyDescent="0.25">
      <c r="A607" s="7">
        <v>491110</v>
      </c>
      <c r="B607" s="7" t="s">
        <v>647</v>
      </c>
      <c r="C607" s="8">
        <f t="shared" si="162"/>
        <v>5.6905971872900002E-2</v>
      </c>
      <c r="D607" s="8">
        <f t="shared" si="163"/>
        <v>7.10654988075E-3</v>
      </c>
      <c r="E607" s="8">
        <f t="shared" si="164"/>
        <v>6.9176323143100002E-2</v>
      </c>
      <c r="F607" s="8">
        <f t="shared" si="165"/>
        <v>2.2715699627399999E-2</v>
      </c>
      <c r="G607" s="8">
        <f t="shared" si="166"/>
        <v>3.4645383439500001E-3</v>
      </c>
      <c r="H607" s="8">
        <f t="shared" si="167"/>
        <v>2.9051632262299999E-2</v>
      </c>
      <c r="I607" s="8">
        <f t="shared" si="168"/>
        <v>3.2718475605399998E-2</v>
      </c>
      <c r="J607" s="8">
        <f t="shared" si="169"/>
        <v>3.8105287690900001E-3</v>
      </c>
      <c r="K607" s="8">
        <f t="shared" si="170"/>
        <v>2.86195830029E-2</v>
      </c>
      <c r="L607" s="8">
        <f t="shared" si="171"/>
        <v>-5.9151520832099999E-2</v>
      </c>
      <c r="M607" s="8">
        <f t="shared" si="172"/>
        <v>-6.5752908777100003E-3</v>
      </c>
      <c r="N607" s="8">
        <f t="shared" si="173"/>
        <v>-7.9506359181000005E-2</v>
      </c>
      <c r="O607" s="8">
        <f t="shared" si="174"/>
        <v>-0.56996444585499995</v>
      </c>
      <c r="P607" s="8">
        <f t="shared" si="175"/>
        <v>1.45939450051E-5</v>
      </c>
      <c r="Q607" s="8">
        <f t="shared" si="176"/>
        <v>0.57883175639499995</v>
      </c>
      <c r="R607" s="8">
        <f t="shared" si="177"/>
        <v>1.1331888449</v>
      </c>
      <c r="S607" s="8">
        <f t="shared" si="178"/>
        <v>1.0552318702300001</v>
      </c>
      <c r="T607" s="8">
        <f t="shared" si="179"/>
        <v>1.06514858738</v>
      </c>
      <c r="W607" s="7">
        <v>491110</v>
      </c>
      <c r="X607" s="7" t="s">
        <v>647</v>
      </c>
      <c r="Y607" s="364">
        <v>5.6905971872900002E-2</v>
      </c>
      <c r="Z607" s="364">
        <v>7.10654988075E-3</v>
      </c>
      <c r="AA607" s="364">
        <v>6.9176323143100002E-2</v>
      </c>
      <c r="AB607" s="364">
        <v>2.2715699627399999E-2</v>
      </c>
      <c r="AC607" s="364">
        <v>3.4645383439500001E-3</v>
      </c>
      <c r="AD607" s="364">
        <v>2.9051632262299999E-2</v>
      </c>
      <c r="AE607" s="364">
        <v>3.2718475605399998E-2</v>
      </c>
      <c r="AF607" s="364">
        <v>3.8105287690900001E-3</v>
      </c>
      <c r="AG607" s="364">
        <v>2.86195830029E-2</v>
      </c>
      <c r="AH607" s="364">
        <v>-5.9151520832099999E-2</v>
      </c>
      <c r="AI607" s="364">
        <v>-6.5752908777100003E-3</v>
      </c>
      <c r="AJ607" s="364">
        <v>-7.9506359181000005E-2</v>
      </c>
      <c r="AK607" s="364">
        <v>-0.56996444585499995</v>
      </c>
      <c r="AL607" s="364">
        <v>1.45939450051E-5</v>
      </c>
      <c r="AM607" s="364">
        <v>0.57883175639499995</v>
      </c>
      <c r="AN607" s="364">
        <v>1.1331888449</v>
      </c>
      <c r="AO607" s="364">
        <v>1.0552318702300001</v>
      </c>
      <c r="AP607" s="364">
        <v>1.06514858738</v>
      </c>
      <c r="AS607" s="7">
        <v>491110</v>
      </c>
      <c r="AT607" s="7" t="s">
        <v>647</v>
      </c>
      <c r="AU607" s="8">
        <v>3.8855345294780644E-2</v>
      </c>
      <c r="AV607" s="8">
        <v>1.1053648252016775E-2</v>
      </c>
      <c r="AW607" s="8">
        <v>6.6178351118612894E-2</v>
      </c>
      <c r="AX607" s="8">
        <v>1.2543956682559677E-2</v>
      </c>
      <c r="AY607" s="8">
        <v>4.4216417428061296E-3</v>
      </c>
      <c r="AZ607" s="8">
        <v>2.6877515291743547E-2</v>
      </c>
      <c r="BA607" s="8">
        <v>2.1717280358622578E-2</v>
      </c>
      <c r="BB607" s="8">
        <v>6.8203598689096766E-3</v>
      </c>
      <c r="BC607" s="8">
        <v>3.5758409499612905E-2</v>
      </c>
      <c r="BD607" s="8">
        <v>-3.8859638744532264E-2</v>
      </c>
      <c r="BE607" s="8">
        <v>-1.0732232766687742E-2</v>
      </c>
      <c r="BF607" s="8">
        <v>-7.1812853656299983E-2</v>
      </c>
      <c r="BG607" s="8">
        <v>-0.20224544852919349</v>
      </c>
      <c r="BH607" s="8">
        <v>4.68870865951113E-6</v>
      </c>
      <c r="BI607" s="8">
        <v>0.205391913559516</v>
      </c>
      <c r="BJ607" s="8">
        <v>1.116087344665323</v>
      </c>
      <c r="BK607" s="8">
        <v>0.3986818233941935</v>
      </c>
      <c r="BL607" s="8">
        <v>0.4191347594048388</v>
      </c>
    </row>
    <row r="608" spans="1:64" x14ac:dyDescent="0.25">
      <c r="A608" s="7">
        <v>492110</v>
      </c>
      <c r="B608" s="7" t="s">
        <v>648</v>
      </c>
      <c r="C608" s="8">
        <f t="shared" si="162"/>
        <v>5.6260864798799999E-2</v>
      </c>
      <c r="D608" s="8">
        <f t="shared" si="163"/>
        <v>7.9122296518200005E-3</v>
      </c>
      <c r="E608" s="8">
        <f t="shared" si="164"/>
        <v>8.13417154823E-2</v>
      </c>
      <c r="F608" s="8">
        <f t="shared" si="165"/>
        <v>1.3642351261600001E-2</v>
      </c>
      <c r="G608" s="8">
        <f t="shared" si="166"/>
        <v>1.4467307362000001E-3</v>
      </c>
      <c r="H608" s="8">
        <f t="shared" si="167"/>
        <v>9.9312296860100003E-3</v>
      </c>
      <c r="I608" s="8">
        <f t="shared" si="168"/>
        <v>4.17014142602E-2</v>
      </c>
      <c r="J608" s="8">
        <f t="shared" si="169"/>
        <v>5.1548990136999996E-3</v>
      </c>
      <c r="K608" s="8">
        <f t="shared" si="170"/>
        <v>3.3185035041499999E-2</v>
      </c>
      <c r="L608" s="8">
        <f t="shared" si="171"/>
        <v>4.7124273735E-2</v>
      </c>
      <c r="M608" s="8">
        <f t="shared" si="172"/>
        <v>6.3809249329599997E-3</v>
      </c>
      <c r="N608" s="8">
        <f t="shared" si="173"/>
        <v>8.5092197787599994E-2</v>
      </c>
      <c r="O608" s="8">
        <f t="shared" si="174"/>
        <v>0.65193336362300003</v>
      </c>
      <c r="P608" s="8">
        <f t="shared" si="175"/>
        <v>4.2779543493400002E-5</v>
      </c>
      <c r="Q608" s="8">
        <f t="shared" si="176"/>
        <v>0.51033342067599996</v>
      </c>
      <c r="R608" s="8">
        <f t="shared" si="177"/>
        <v>1.1455148099300001</v>
      </c>
      <c r="S608" s="8">
        <f t="shared" si="178"/>
        <v>1.0250203116800001</v>
      </c>
      <c r="T608" s="8">
        <f t="shared" si="179"/>
        <v>1.08004134832</v>
      </c>
      <c r="W608" s="7">
        <v>492110</v>
      </c>
      <c r="X608" s="7" t="s">
        <v>648</v>
      </c>
      <c r="Y608" s="364">
        <v>5.6260864798799999E-2</v>
      </c>
      <c r="Z608" s="364">
        <v>7.9122296518200005E-3</v>
      </c>
      <c r="AA608" s="364">
        <v>8.13417154823E-2</v>
      </c>
      <c r="AB608" s="364">
        <v>1.3642351261600001E-2</v>
      </c>
      <c r="AC608" s="364">
        <v>1.4467307362000001E-3</v>
      </c>
      <c r="AD608" s="364">
        <v>9.9312296860100003E-3</v>
      </c>
      <c r="AE608" s="364">
        <v>4.17014142602E-2</v>
      </c>
      <c r="AF608" s="364">
        <v>5.1548990136999996E-3</v>
      </c>
      <c r="AG608" s="364">
        <v>3.3185035041499999E-2</v>
      </c>
      <c r="AH608" s="364">
        <v>4.7124273735E-2</v>
      </c>
      <c r="AI608" s="364">
        <v>6.3809249329599997E-3</v>
      </c>
      <c r="AJ608" s="364">
        <v>8.5092197787599994E-2</v>
      </c>
      <c r="AK608" s="364">
        <v>0.65193336362300003</v>
      </c>
      <c r="AL608" s="364">
        <v>4.2779543493400002E-5</v>
      </c>
      <c r="AM608" s="364">
        <v>0.51033342067599996</v>
      </c>
      <c r="AN608" s="364">
        <v>1.1455148099300001</v>
      </c>
      <c r="AO608" s="364">
        <v>1.0250203116800001</v>
      </c>
      <c r="AP608" s="364">
        <v>1.08004134832</v>
      </c>
      <c r="AS608" s="7">
        <v>492110</v>
      </c>
      <c r="AT608" s="7" t="s">
        <v>648</v>
      </c>
      <c r="AU608" s="8">
        <v>9.4828410746262901E-2</v>
      </c>
      <c r="AV608" s="8">
        <v>2.1477728037113213E-2</v>
      </c>
      <c r="AW608" s="8">
        <v>0.17692091858787901</v>
      </c>
      <c r="AX608" s="8">
        <v>3.6820708279647903E-2</v>
      </c>
      <c r="AY608" s="8">
        <v>7.311817644708501E-3</v>
      </c>
      <c r="AZ608" s="8">
        <v>4.4890426812957095E-2</v>
      </c>
      <c r="BA608" s="8">
        <v>7.1019079080679046E-2</v>
      </c>
      <c r="BB608" s="8">
        <v>1.5490906969150323E-2</v>
      </c>
      <c r="BC608" s="8">
        <v>9.967015725095163E-2</v>
      </c>
      <c r="BD608" s="8">
        <v>8.1630482601483867E-2</v>
      </c>
      <c r="BE608" s="8">
        <v>1.8102101659000801E-2</v>
      </c>
      <c r="BF608" s="8">
        <v>0.17119736389453233</v>
      </c>
      <c r="BG608" s="8">
        <v>0.6519317492541461</v>
      </c>
      <c r="BH608" s="8">
        <v>2.8484316824552427E-5</v>
      </c>
      <c r="BI608" s="8">
        <v>0.51033180354651519</v>
      </c>
      <c r="BJ608" s="8">
        <v>1.2932270573712903</v>
      </c>
      <c r="BK608" s="8">
        <v>1.0890245656403226</v>
      </c>
      <c r="BL608" s="8">
        <v>1.1861801433008063</v>
      </c>
    </row>
    <row r="609" spans="1:64" x14ac:dyDescent="0.25">
      <c r="A609" s="7">
        <v>492210</v>
      </c>
      <c r="B609" s="7" t="s">
        <v>649</v>
      </c>
      <c r="C609" s="8">
        <f t="shared" si="162"/>
        <v>5.6248539679699998E-2</v>
      </c>
      <c r="D609" s="8">
        <f t="shared" si="163"/>
        <v>7.8963976299600003E-3</v>
      </c>
      <c r="E609" s="8">
        <f t="shared" si="164"/>
        <v>8.0947159602300006E-2</v>
      </c>
      <c r="F609" s="8">
        <f t="shared" si="165"/>
        <v>6.2167250017100004E-3</v>
      </c>
      <c r="G609" s="8">
        <f t="shared" si="166"/>
        <v>6.6093184409999998E-4</v>
      </c>
      <c r="H609" s="8">
        <f t="shared" si="167"/>
        <v>4.5508308545800001E-3</v>
      </c>
      <c r="I609" s="8">
        <f t="shared" si="168"/>
        <v>4.1476213957999997E-2</v>
      </c>
      <c r="J609" s="8">
        <f t="shared" si="169"/>
        <v>5.12338362533E-3</v>
      </c>
      <c r="K609" s="8">
        <f t="shared" si="170"/>
        <v>3.3028237007100003E-2</v>
      </c>
      <c r="L609" s="8">
        <f t="shared" si="171"/>
        <v>4.7159083097699998E-2</v>
      </c>
      <c r="M609" s="8">
        <f t="shared" si="172"/>
        <v>6.37235954836E-3</v>
      </c>
      <c r="N609" s="8">
        <f t="shared" si="173"/>
        <v>8.4629441808E-2</v>
      </c>
      <c r="O609" s="8">
        <f t="shared" si="174"/>
        <v>0.65160694883600001</v>
      </c>
      <c r="P609" s="8">
        <f t="shared" si="175"/>
        <v>9.3414445377200002E-5</v>
      </c>
      <c r="Q609" s="8">
        <f t="shared" si="176"/>
        <v>0.51242645810099996</v>
      </c>
      <c r="R609" s="8">
        <f t="shared" si="177"/>
        <v>1.14509209691</v>
      </c>
      <c r="S609" s="8">
        <f t="shared" si="178"/>
        <v>1.0114284876999999</v>
      </c>
      <c r="T609" s="8">
        <f t="shared" si="179"/>
        <v>1.0796278345899999</v>
      </c>
      <c r="W609" s="7">
        <v>492210</v>
      </c>
      <c r="X609" s="7" t="s">
        <v>649</v>
      </c>
      <c r="Y609" s="364">
        <v>5.6248539679699998E-2</v>
      </c>
      <c r="Z609" s="364">
        <v>7.8963976299600003E-3</v>
      </c>
      <c r="AA609" s="364">
        <v>8.0947159602300006E-2</v>
      </c>
      <c r="AB609" s="364">
        <v>6.2167250017100004E-3</v>
      </c>
      <c r="AC609" s="364">
        <v>6.6093184409999998E-4</v>
      </c>
      <c r="AD609" s="364">
        <v>4.5508308545800001E-3</v>
      </c>
      <c r="AE609" s="364">
        <v>4.1476213957999997E-2</v>
      </c>
      <c r="AF609" s="364">
        <v>5.12338362533E-3</v>
      </c>
      <c r="AG609" s="364">
        <v>3.3028237007100003E-2</v>
      </c>
      <c r="AH609" s="364">
        <v>4.7159083097699998E-2</v>
      </c>
      <c r="AI609" s="364">
        <v>6.37235954836E-3</v>
      </c>
      <c r="AJ609" s="364">
        <v>8.4629441808E-2</v>
      </c>
      <c r="AK609" s="364">
        <v>0.65160694883600001</v>
      </c>
      <c r="AL609" s="364">
        <v>9.3414445377200002E-5</v>
      </c>
      <c r="AM609" s="364">
        <v>0.51242645810099996</v>
      </c>
      <c r="AN609" s="364">
        <v>1.14509209691</v>
      </c>
      <c r="AO609" s="364">
        <v>1.0114284876999999</v>
      </c>
      <c r="AP609" s="364">
        <v>1.0796278345899999</v>
      </c>
      <c r="AS609" s="7">
        <v>492210</v>
      </c>
      <c r="AT609" s="7" t="s">
        <v>649</v>
      </c>
      <c r="AU609" s="8">
        <v>9.4802350909908087E-2</v>
      </c>
      <c r="AV609" s="8">
        <v>2.1448776827772416E-2</v>
      </c>
      <c r="AW609" s="8">
        <v>0.17633840172404192</v>
      </c>
      <c r="AX609" s="8">
        <v>1.8092185870021774E-2</v>
      </c>
      <c r="AY609" s="8">
        <v>3.7086354465310171E-3</v>
      </c>
      <c r="AZ609" s="8">
        <v>2.2121526015211619E-2</v>
      </c>
      <c r="BA609" s="8">
        <v>7.060932566356129E-2</v>
      </c>
      <c r="BB609" s="8">
        <v>1.5404703206695161E-2</v>
      </c>
      <c r="BC609" s="8">
        <v>9.9161382629924175E-2</v>
      </c>
      <c r="BD609" s="8">
        <v>8.1672991419624211E-2</v>
      </c>
      <c r="BE609" s="8">
        <v>1.8089066140037906E-2</v>
      </c>
      <c r="BF609" s="8">
        <v>0.17065705425840486</v>
      </c>
      <c r="BG609" s="8">
        <v>0.6516066126019997</v>
      </c>
      <c r="BH609" s="8">
        <v>6.3116255595082246E-5</v>
      </c>
      <c r="BI609" s="8">
        <v>0.51242517787030661</v>
      </c>
      <c r="BJ609" s="8">
        <v>1.2925879165582259</v>
      </c>
      <c r="BK609" s="8">
        <v>1.0439239602359676</v>
      </c>
      <c r="BL609" s="8">
        <v>1.1851754115001616</v>
      </c>
    </row>
    <row r="610" spans="1:64" x14ac:dyDescent="0.25">
      <c r="A610" s="7">
        <v>493110</v>
      </c>
      <c r="B610" s="7" t="s">
        <v>650</v>
      </c>
      <c r="C610" s="8">
        <f t="shared" si="162"/>
        <v>8.3731006982700001E-2</v>
      </c>
      <c r="D610" s="8">
        <f t="shared" si="163"/>
        <v>1.44484472416E-2</v>
      </c>
      <c r="E610" s="8">
        <f t="shared" si="164"/>
        <v>6.2615831294000002E-2</v>
      </c>
      <c r="F610" s="8">
        <f t="shared" si="165"/>
        <v>5.1801249905500002E-2</v>
      </c>
      <c r="G610" s="8">
        <f t="shared" si="166"/>
        <v>9.3173657136699992E-3</v>
      </c>
      <c r="H610" s="8">
        <f t="shared" si="167"/>
        <v>3.5875484784099999E-2</v>
      </c>
      <c r="I610" s="8">
        <f t="shared" si="168"/>
        <v>4.66452172038E-2</v>
      </c>
      <c r="J610" s="8">
        <f t="shared" si="169"/>
        <v>7.9719380613700007E-3</v>
      </c>
      <c r="K610" s="8">
        <f t="shared" si="170"/>
        <v>2.8359365980900001E-2</v>
      </c>
      <c r="L610" s="8">
        <f t="shared" si="171"/>
        <v>6.1834543579399999E-2</v>
      </c>
      <c r="M610" s="8">
        <f t="shared" si="172"/>
        <v>1.1305844482199999E-2</v>
      </c>
      <c r="N610" s="8">
        <f t="shared" si="173"/>
        <v>5.7434386507299998E-2</v>
      </c>
      <c r="O610" s="8">
        <f t="shared" si="174"/>
        <v>0.668191760553</v>
      </c>
      <c r="P610" s="8">
        <f t="shared" si="175"/>
        <v>1.25207988187E-5</v>
      </c>
      <c r="Q610" s="8">
        <f t="shared" si="176"/>
        <v>0.62288201722199998</v>
      </c>
      <c r="R610" s="8">
        <f t="shared" si="177"/>
        <v>1.1607952855200001</v>
      </c>
      <c r="S610" s="8">
        <f t="shared" si="178"/>
        <v>1.0969941003999999</v>
      </c>
      <c r="T610" s="8">
        <f t="shared" si="179"/>
        <v>1.08297652125</v>
      </c>
      <c r="W610" s="7">
        <v>493110</v>
      </c>
      <c r="X610" s="7" t="s">
        <v>650</v>
      </c>
      <c r="Y610" s="364">
        <v>8.3731006982700001E-2</v>
      </c>
      <c r="Z610" s="364">
        <v>1.44484472416E-2</v>
      </c>
      <c r="AA610" s="364">
        <v>6.2615831294000002E-2</v>
      </c>
      <c r="AB610" s="364">
        <v>5.1801249905500002E-2</v>
      </c>
      <c r="AC610" s="364">
        <v>9.3173657136699992E-3</v>
      </c>
      <c r="AD610" s="364">
        <v>3.5875484784099999E-2</v>
      </c>
      <c r="AE610" s="364">
        <v>4.66452172038E-2</v>
      </c>
      <c r="AF610" s="364">
        <v>7.9719380613700007E-3</v>
      </c>
      <c r="AG610" s="364">
        <v>2.8359365980900001E-2</v>
      </c>
      <c r="AH610" s="364">
        <v>6.1834543579399999E-2</v>
      </c>
      <c r="AI610" s="364">
        <v>1.1305844482199999E-2</v>
      </c>
      <c r="AJ610" s="364">
        <v>5.7434386507299998E-2</v>
      </c>
      <c r="AK610" s="364">
        <v>0.668191760553</v>
      </c>
      <c r="AL610" s="364">
        <v>1.25207988187E-5</v>
      </c>
      <c r="AM610" s="364">
        <v>0.62288201722199998</v>
      </c>
      <c r="AN610" s="364">
        <v>1.1607952855200001</v>
      </c>
      <c r="AO610" s="364">
        <v>1.0969941003999999</v>
      </c>
      <c r="AP610" s="364">
        <v>1.08297652125</v>
      </c>
      <c r="AS610" s="7">
        <v>493110</v>
      </c>
      <c r="AT610" s="7" t="s">
        <v>650</v>
      </c>
      <c r="AU610" s="8">
        <v>0.12837061742846939</v>
      </c>
      <c r="AV610" s="8">
        <v>3.3709467530267746E-2</v>
      </c>
      <c r="AW610" s="8">
        <v>0.16796789544655646</v>
      </c>
      <c r="AX610" s="8">
        <v>7.3812990807975806E-2</v>
      </c>
      <c r="AY610" s="8">
        <v>1.9372238478977743E-2</v>
      </c>
      <c r="AZ610" s="8">
        <v>8.3190982177601625E-2</v>
      </c>
      <c r="BA610" s="8">
        <v>7.3913476931659686E-2</v>
      </c>
      <c r="BB610" s="8">
        <v>1.9802611336947416E-2</v>
      </c>
      <c r="BC610" s="8">
        <v>9.0356829867645191E-2</v>
      </c>
      <c r="BD610" s="8">
        <v>0.10111900811589841</v>
      </c>
      <c r="BE610" s="8">
        <v>2.7460744334746774E-2</v>
      </c>
      <c r="BF610" s="8">
        <v>0.14897305324370808</v>
      </c>
      <c r="BG610" s="8">
        <v>0.66819215923591957</v>
      </c>
      <c r="BH610" s="8">
        <v>1.7037858261008866E-5</v>
      </c>
      <c r="BI610" s="8">
        <v>0.62288288735641906</v>
      </c>
      <c r="BJ610" s="8">
        <v>1.3300495933082259</v>
      </c>
      <c r="BK610" s="8">
        <v>1.1763745985612906</v>
      </c>
      <c r="BL610" s="8">
        <v>1.1840713052327421</v>
      </c>
    </row>
    <row r="611" spans="1:64" x14ac:dyDescent="0.25">
      <c r="A611" s="7">
        <v>493120</v>
      </c>
      <c r="B611" s="7" t="s">
        <v>651</v>
      </c>
      <c r="C611" s="8">
        <f t="shared" si="162"/>
        <v>8.3788318522600005E-2</v>
      </c>
      <c r="D611" s="8">
        <f t="shared" si="163"/>
        <v>1.44054497837E-2</v>
      </c>
      <c r="E611" s="8">
        <f t="shared" si="164"/>
        <v>6.5820532050199998E-2</v>
      </c>
      <c r="F611" s="8">
        <f t="shared" si="165"/>
        <v>1.1097083050600001E-2</v>
      </c>
      <c r="G611" s="8">
        <f t="shared" si="166"/>
        <v>1.99340077887E-3</v>
      </c>
      <c r="H611" s="8">
        <f t="shared" si="167"/>
        <v>8.1807241426999997E-3</v>
      </c>
      <c r="I611" s="8">
        <f t="shared" si="168"/>
        <v>4.6672614989400001E-2</v>
      </c>
      <c r="J611" s="8">
        <f t="shared" si="169"/>
        <v>7.9531991993900004E-3</v>
      </c>
      <c r="K611" s="8">
        <f t="shared" si="170"/>
        <v>3.01354542282E-2</v>
      </c>
      <c r="L611" s="8">
        <f t="shared" si="171"/>
        <v>6.2064288991900002E-2</v>
      </c>
      <c r="M611" s="8">
        <f t="shared" si="172"/>
        <v>1.1274565573599999E-2</v>
      </c>
      <c r="N611" s="8">
        <f t="shared" si="173"/>
        <v>6.0137871753399998E-2</v>
      </c>
      <c r="O611" s="8">
        <f t="shared" si="174"/>
        <v>0.66794419234299995</v>
      </c>
      <c r="P611" s="8">
        <f t="shared" si="175"/>
        <v>5.8383114604699997E-5</v>
      </c>
      <c r="Q611" s="8">
        <f t="shared" si="176"/>
        <v>0.62287200825699995</v>
      </c>
      <c r="R611" s="8">
        <f t="shared" si="177"/>
        <v>1.1640143003600001</v>
      </c>
      <c r="S611" s="8">
        <f t="shared" si="178"/>
        <v>1.0212712079699999</v>
      </c>
      <c r="T611" s="8">
        <f t="shared" si="179"/>
        <v>1.0847612684200001</v>
      </c>
      <c r="W611" s="7">
        <v>493120</v>
      </c>
      <c r="X611" s="7" t="s">
        <v>651</v>
      </c>
      <c r="Y611" s="364">
        <v>8.3788318522600005E-2</v>
      </c>
      <c r="Z611" s="364">
        <v>1.44054497837E-2</v>
      </c>
      <c r="AA611" s="364">
        <v>6.5820532050199998E-2</v>
      </c>
      <c r="AB611" s="364">
        <v>1.1097083050600001E-2</v>
      </c>
      <c r="AC611" s="364">
        <v>1.99340077887E-3</v>
      </c>
      <c r="AD611" s="364">
        <v>8.1807241426999997E-3</v>
      </c>
      <c r="AE611" s="364">
        <v>4.6672614989400001E-2</v>
      </c>
      <c r="AF611" s="364">
        <v>7.9531991993900004E-3</v>
      </c>
      <c r="AG611" s="364">
        <v>3.01354542282E-2</v>
      </c>
      <c r="AH611" s="364">
        <v>6.2064288991900002E-2</v>
      </c>
      <c r="AI611" s="364">
        <v>1.1274565573599999E-2</v>
      </c>
      <c r="AJ611" s="364">
        <v>6.0137871753399998E-2</v>
      </c>
      <c r="AK611" s="364">
        <v>0.66794419234299995</v>
      </c>
      <c r="AL611" s="364">
        <v>5.8383114604699997E-5</v>
      </c>
      <c r="AM611" s="364">
        <v>0.62287200825699995</v>
      </c>
      <c r="AN611" s="364">
        <v>1.1640143003600001</v>
      </c>
      <c r="AO611" s="364">
        <v>1.0212712079699999</v>
      </c>
      <c r="AP611" s="364">
        <v>1.0847612684200001</v>
      </c>
      <c r="AS611" s="7">
        <v>493120</v>
      </c>
      <c r="AT611" s="7" t="s">
        <v>651</v>
      </c>
      <c r="AU611" s="8">
        <v>0.11012832008407582</v>
      </c>
      <c r="AV611" s="8">
        <v>2.9932038024532259E-2</v>
      </c>
      <c r="AW611" s="8">
        <v>0.14313752120523063</v>
      </c>
      <c r="AX611" s="8">
        <v>4.3475303064281309E-2</v>
      </c>
      <c r="AY611" s="8">
        <v>1.2083406445565483E-2</v>
      </c>
      <c r="AZ611" s="8">
        <v>5.3036583146518546E-2</v>
      </c>
      <c r="BA611" s="8">
        <v>6.3638388911093538E-2</v>
      </c>
      <c r="BB611" s="8">
        <v>1.7655330448086291E-2</v>
      </c>
      <c r="BC611" s="8">
        <v>7.7020644845672587E-2</v>
      </c>
      <c r="BD611" s="8">
        <v>8.7057653236229035E-2</v>
      </c>
      <c r="BE611" s="8">
        <v>2.4400256702809674E-2</v>
      </c>
      <c r="BF611" s="8">
        <v>0.1271049909646097</v>
      </c>
      <c r="BG611" s="8">
        <v>0.54943582633006482</v>
      </c>
      <c r="BH611" s="8">
        <v>2.4670357495836451E-5</v>
      </c>
      <c r="BI611" s="8">
        <v>0.51236381284412946</v>
      </c>
      <c r="BJ611" s="8">
        <v>1.2831978793138714</v>
      </c>
      <c r="BK611" s="8">
        <v>0.93117593781758057</v>
      </c>
      <c r="BL611" s="8">
        <v>0.98089339646258056</v>
      </c>
    </row>
    <row r="612" spans="1:64" x14ac:dyDescent="0.25">
      <c r="A612" s="7">
        <v>493130</v>
      </c>
      <c r="B612" s="7" t="s">
        <v>652</v>
      </c>
      <c r="C612" s="8">
        <f t="shared" si="162"/>
        <v>6.503973576160324E-2</v>
      </c>
      <c r="D612" s="8">
        <f t="shared" si="163"/>
        <v>1.9530447349596775E-2</v>
      </c>
      <c r="E612" s="8">
        <f t="shared" si="164"/>
        <v>9.4164795864714532E-2</v>
      </c>
      <c r="F612" s="8">
        <f t="shared" si="165"/>
        <v>1.4762328652295322E-2</v>
      </c>
      <c r="G612" s="8">
        <f t="shared" si="166"/>
        <v>4.3725459025970173E-3</v>
      </c>
      <c r="H612" s="8">
        <f t="shared" si="167"/>
        <v>1.8427196723964357E-2</v>
      </c>
      <c r="I612" s="8">
        <f t="shared" si="168"/>
        <v>3.7243206503125806E-2</v>
      </c>
      <c r="J612" s="8">
        <f t="shared" si="169"/>
        <v>1.1664341580699998E-2</v>
      </c>
      <c r="K612" s="8">
        <f t="shared" si="170"/>
        <v>5.1238796136303229E-2</v>
      </c>
      <c r="L612" s="8">
        <f t="shared" si="171"/>
        <v>5.2546973938816119E-2</v>
      </c>
      <c r="M612" s="8">
        <f t="shared" si="172"/>
        <v>1.6109751808761289E-2</v>
      </c>
      <c r="N612" s="8">
        <f t="shared" si="173"/>
        <v>8.344430162880806E-2</v>
      </c>
      <c r="O612" s="8">
        <f t="shared" si="174"/>
        <v>0.2798576108653224</v>
      </c>
      <c r="P612" s="8">
        <f t="shared" si="175"/>
        <v>2.4927760238075807E-5</v>
      </c>
      <c r="Q612" s="8">
        <f t="shared" si="176"/>
        <v>0.26101291088266126</v>
      </c>
      <c r="R612" s="8">
        <f t="shared" si="177"/>
        <v>1</v>
      </c>
      <c r="S612" s="8">
        <f t="shared" si="178"/>
        <v>0.45691690998887097</v>
      </c>
      <c r="T612" s="8">
        <f t="shared" si="179"/>
        <v>0.51950279583290326</v>
      </c>
      <c r="W612" s="7">
        <v>493130</v>
      </c>
      <c r="X612" s="7" t="s">
        <v>652</v>
      </c>
      <c r="Y612" s="364">
        <v>0</v>
      </c>
      <c r="Z612" s="364">
        <v>0</v>
      </c>
      <c r="AA612" s="364">
        <v>0</v>
      </c>
      <c r="AB612" s="364">
        <v>0</v>
      </c>
      <c r="AC612" s="364">
        <v>0</v>
      </c>
      <c r="AD612" s="364">
        <v>0</v>
      </c>
      <c r="AE612" s="364">
        <v>0</v>
      </c>
      <c r="AF612" s="364">
        <v>0</v>
      </c>
      <c r="AG612" s="364">
        <v>0</v>
      </c>
      <c r="AH612" s="364">
        <v>0</v>
      </c>
      <c r="AI612" s="364">
        <v>0</v>
      </c>
      <c r="AJ612" s="364">
        <v>0</v>
      </c>
      <c r="AK612" s="364">
        <v>0</v>
      </c>
      <c r="AL612" s="364">
        <v>0</v>
      </c>
      <c r="AM612" s="364">
        <v>0</v>
      </c>
      <c r="AN612" s="364">
        <v>1</v>
      </c>
      <c r="AO612" s="364">
        <v>0</v>
      </c>
      <c r="AP612" s="364">
        <v>0</v>
      </c>
      <c r="AS612" s="7">
        <v>493130</v>
      </c>
      <c r="AT612" s="7" t="s">
        <v>652</v>
      </c>
      <c r="AU612" s="8">
        <v>6.503973576160324E-2</v>
      </c>
      <c r="AV612" s="8">
        <v>1.9530447349596775E-2</v>
      </c>
      <c r="AW612" s="8">
        <v>9.4164795864714532E-2</v>
      </c>
      <c r="AX612" s="8">
        <v>1.4762328652295322E-2</v>
      </c>
      <c r="AY612" s="8">
        <v>4.3725459025970173E-3</v>
      </c>
      <c r="AZ612" s="8">
        <v>1.8427196723964357E-2</v>
      </c>
      <c r="BA612" s="8">
        <v>3.7243206503125806E-2</v>
      </c>
      <c r="BB612" s="8">
        <v>1.1664341580699998E-2</v>
      </c>
      <c r="BC612" s="8">
        <v>5.1238796136303229E-2</v>
      </c>
      <c r="BD612" s="8">
        <v>5.2546973938816119E-2</v>
      </c>
      <c r="BE612" s="8">
        <v>1.6109751808761289E-2</v>
      </c>
      <c r="BF612" s="8">
        <v>8.344430162880806E-2</v>
      </c>
      <c r="BG612" s="8">
        <v>0.2798576108653224</v>
      </c>
      <c r="BH612" s="8">
        <v>2.4927760238075807E-5</v>
      </c>
      <c r="BI612" s="8">
        <v>0.26101291088266126</v>
      </c>
      <c r="BJ612" s="8">
        <v>1.1787349789754837</v>
      </c>
      <c r="BK612" s="8">
        <v>0.45691690998887097</v>
      </c>
      <c r="BL612" s="8">
        <v>0.51950279583290326</v>
      </c>
    </row>
    <row r="613" spans="1:64" x14ac:dyDescent="0.25">
      <c r="A613" s="7">
        <v>493190</v>
      </c>
      <c r="B613" s="7" t="s">
        <v>653</v>
      </c>
      <c r="C613" s="8">
        <f t="shared" si="162"/>
        <v>8.3418254743300002E-2</v>
      </c>
      <c r="D613" s="8">
        <f t="shared" si="163"/>
        <v>1.43609380344E-2</v>
      </c>
      <c r="E613" s="8">
        <f t="shared" si="164"/>
        <v>6.5847811942299994E-2</v>
      </c>
      <c r="F613" s="8">
        <f t="shared" si="165"/>
        <v>1.34454160118E-2</v>
      </c>
      <c r="G613" s="8">
        <f t="shared" si="166"/>
        <v>2.4136068949200001E-3</v>
      </c>
      <c r="H613" s="8">
        <f t="shared" si="167"/>
        <v>9.9351174771800006E-3</v>
      </c>
      <c r="I613" s="8">
        <f t="shared" si="168"/>
        <v>4.66392244069E-2</v>
      </c>
      <c r="J613" s="8">
        <f t="shared" si="169"/>
        <v>7.9436493025700008E-3</v>
      </c>
      <c r="K613" s="8">
        <f t="shared" si="170"/>
        <v>3.0190673983300002E-2</v>
      </c>
      <c r="L613" s="8">
        <f t="shared" si="171"/>
        <v>6.1785944731599998E-2</v>
      </c>
      <c r="M613" s="8">
        <f t="shared" si="172"/>
        <v>1.12399433382E-2</v>
      </c>
      <c r="N613" s="8">
        <f t="shared" si="173"/>
        <v>6.0161973340700003E-2</v>
      </c>
      <c r="O613" s="8">
        <f t="shared" si="174"/>
        <v>0.66775164426</v>
      </c>
      <c r="P613" s="8">
        <f t="shared" si="175"/>
        <v>4.8096940461400002E-5</v>
      </c>
      <c r="Q613" s="8">
        <f t="shared" si="176"/>
        <v>0.62208785479499995</v>
      </c>
      <c r="R613" s="8">
        <f t="shared" si="177"/>
        <v>1.1636270047199999</v>
      </c>
      <c r="S613" s="8">
        <f t="shared" si="178"/>
        <v>1.0257941403799999</v>
      </c>
      <c r="T613" s="8">
        <f t="shared" si="179"/>
        <v>1.08477354769</v>
      </c>
      <c r="W613" s="7">
        <v>493190</v>
      </c>
      <c r="X613" s="7" t="s">
        <v>653</v>
      </c>
      <c r="Y613" s="364">
        <v>8.3418254743300002E-2</v>
      </c>
      <c r="Z613" s="364">
        <v>1.43609380344E-2</v>
      </c>
      <c r="AA613" s="364">
        <v>6.5847811942299994E-2</v>
      </c>
      <c r="AB613" s="364">
        <v>1.34454160118E-2</v>
      </c>
      <c r="AC613" s="364">
        <v>2.4136068949200001E-3</v>
      </c>
      <c r="AD613" s="364">
        <v>9.9351174771800006E-3</v>
      </c>
      <c r="AE613" s="364">
        <v>4.66392244069E-2</v>
      </c>
      <c r="AF613" s="364">
        <v>7.9436493025700008E-3</v>
      </c>
      <c r="AG613" s="364">
        <v>3.0190673983300002E-2</v>
      </c>
      <c r="AH613" s="364">
        <v>6.1785944731599998E-2</v>
      </c>
      <c r="AI613" s="364">
        <v>1.12399433382E-2</v>
      </c>
      <c r="AJ613" s="364">
        <v>6.0161973340700003E-2</v>
      </c>
      <c r="AK613" s="364">
        <v>0.66775164426</v>
      </c>
      <c r="AL613" s="364">
        <v>4.8096940461400002E-5</v>
      </c>
      <c r="AM613" s="364">
        <v>0.62208785479499995</v>
      </c>
      <c r="AN613" s="364">
        <v>1.1636270047199999</v>
      </c>
      <c r="AO613" s="364">
        <v>1.0257941403799999</v>
      </c>
      <c r="AP613" s="364">
        <v>1.08477354769</v>
      </c>
      <c r="AS613" s="7">
        <v>493190</v>
      </c>
      <c r="AT613" s="7" t="s">
        <v>653</v>
      </c>
      <c r="AU613" s="8">
        <v>0.12343454195377906</v>
      </c>
      <c r="AV613" s="8">
        <v>3.2641165345048385E-2</v>
      </c>
      <c r="AW613" s="8">
        <v>0.16412270784074834</v>
      </c>
      <c r="AX613" s="8">
        <v>4.8447685193483886E-2</v>
      </c>
      <c r="AY613" s="8">
        <v>1.3110914522830483E-2</v>
      </c>
      <c r="AZ613" s="8">
        <v>5.9487903250461785E-2</v>
      </c>
      <c r="BA613" s="8">
        <v>7.1369803216501632E-2</v>
      </c>
      <c r="BB613" s="8">
        <v>1.926221289621307E-2</v>
      </c>
      <c r="BC613" s="8">
        <v>8.8551572025633865E-2</v>
      </c>
      <c r="BD613" s="8">
        <v>9.7566988885170999E-2</v>
      </c>
      <c r="BE613" s="8">
        <v>2.6616286867777419E-2</v>
      </c>
      <c r="BF613" s="8">
        <v>0.14557754132025161</v>
      </c>
      <c r="BG613" s="8">
        <v>0.63544342062193615</v>
      </c>
      <c r="BH613" s="8">
        <v>2.5297719175119043E-5</v>
      </c>
      <c r="BI613" s="8">
        <v>0.59198741723419379</v>
      </c>
      <c r="BJ613" s="8">
        <v>1.3201951893329036</v>
      </c>
      <c r="BK613" s="8">
        <v>1.0726594061922581</v>
      </c>
      <c r="BL613" s="8">
        <v>1.1307948784603228</v>
      </c>
    </row>
    <row r="614" spans="1:64" x14ac:dyDescent="0.25">
      <c r="A614" s="7">
        <v>512110</v>
      </c>
      <c r="B614" s="7" t="s">
        <v>661</v>
      </c>
      <c r="C614" s="8">
        <f t="shared" si="162"/>
        <v>8.9634077771300003E-2</v>
      </c>
      <c r="D614" s="8">
        <f t="shared" si="163"/>
        <v>1.19204740323E-2</v>
      </c>
      <c r="E614" s="8">
        <f t="shared" si="164"/>
        <v>0.118184609988</v>
      </c>
      <c r="F614" s="8">
        <f t="shared" si="165"/>
        <v>0.119907303328</v>
      </c>
      <c r="G614" s="8">
        <f t="shared" si="166"/>
        <v>1.19748581683E-2</v>
      </c>
      <c r="H614" s="8">
        <f t="shared" si="167"/>
        <v>5.1739182889799999E-2</v>
      </c>
      <c r="I614" s="8">
        <f t="shared" si="168"/>
        <v>0.144682061655</v>
      </c>
      <c r="J614" s="8">
        <f t="shared" si="169"/>
        <v>1.8363057930699998E-2</v>
      </c>
      <c r="K614" s="8">
        <f t="shared" si="170"/>
        <v>7.8224030307300005E-2</v>
      </c>
      <c r="L614" s="8">
        <f t="shared" si="171"/>
        <v>0.10305408101999999</v>
      </c>
      <c r="M614" s="8">
        <f t="shared" si="172"/>
        <v>1.22046833371E-2</v>
      </c>
      <c r="N614" s="8">
        <f t="shared" si="173"/>
        <v>0.16395403265700001</v>
      </c>
      <c r="O614" s="8">
        <f t="shared" si="174"/>
        <v>0.52626615305699997</v>
      </c>
      <c r="P614" s="8">
        <f t="shared" si="175"/>
        <v>8.6313984815100002E-6</v>
      </c>
      <c r="Q614" s="8">
        <f t="shared" si="176"/>
        <v>0.235727866718</v>
      </c>
      <c r="R614" s="8">
        <f t="shared" si="177"/>
        <v>1.21973916179</v>
      </c>
      <c r="S614" s="8">
        <f t="shared" si="178"/>
        <v>1.1836213443900001</v>
      </c>
      <c r="T614" s="8">
        <f t="shared" si="179"/>
        <v>1.2412691498899999</v>
      </c>
      <c r="W614" s="7">
        <v>512110</v>
      </c>
      <c r="X614" s="7" t="s">
        <v>661</v>
      </c>
      <c r="Y614" s="364">
        <v>8.9634077771300003E-2</v>
      </c>
      <c r="Z614" s="364">
        <v>1.19204740323E-2</v>
      </c>
      <c r="AA614" s="364">
        <v>0.118184609988</v>
      </c>
      <c r="AB614" s="364">
        <v>0.119907303328</v>
      </c>
      <c r="AC614" s="364">
        <v>1.19748581683E-2</v>
      </c>
      <c r="AD614" s="364">
        <v>5.1739182889799999E-2</v>
      </c>
      <c r="AE614" s="364">
        <v>0.144682061655</v>
      </c>
      <c r="AF614" s="364">
        <v>1.8363057930699998E-2</v>
      </c>
      <c r="AG614" s="364">
        <v>7.8224030307300005E-2</v>
      </c>
      <c r="AH614" s="364">
        <v>0.10305408101999999</v>
      </c>
      <c r="AI614" s="364">
        <v>1.22046833371E-2</v>
      </c>
      <c r="AJ614" s="364">
        <v>0.16395403265700001</v>
      </c>
      <c r="AK614" s="364">
        <v>0.52626615305699997</v>
      </c>
      <c r="AL614" s="364">
        <v>8.6313984815100002E-6</v>
      </c>
      <c r="AM614" s="364">
        <v>0.235727866718</v>
      </c>
      <c r="AN614" s="364">
        <v>1.21973916179</v>
      </c>
      <c r="AO614" s="364">
        <v>1.1836213443900001</v>
      </c>
      <c r="AP614" s="364">
        <v>1.2412691498899999</v>
      </c>
      <c r="AS614" s="7">
        <v>512110</v>
      </c>
      <c r="AT614" s="7" t="s">
        <v>661</v>
      </c>
      <c r="AU614" s="8">
        <v>0.17417792101634846</v>
      </c>
      <c r="AV614" s="8">
        <v>4.510709829657096E-2</v>
      </c>
      <c r="AW614" s="8">
        <v>0.23041026324347263</v>
      </c>
      <c r="AX614" s="8">
        <v>0.38847634082853216</v>
      </c>
      <c r="AY614" s="8">
        <v>9.2602927503382254E-2</v>
      </c>
      <c r="AZ614" s="8">
        <v>0.25128103790419359</v>
      </c>
      <c r="BA614" s="8">
        <v>0.25171005523191942</v>
      </c>
      <c r="BB614" s="8">
        <v>6.9017371352153231E-2</v>
      </c>
      <c r="BC614" s="8">
        <v>0.23418105380785165</v>
      </c>
      <c r="BD614" s="8">
        <v>0.1923742539756661</v>
      </c>
      <c r="BE614" s="8">
        <v>4.8070546364230644E-2</v>
      </c>
      <c r="BF614" s="8">
        <v>0.29144274067740322</v>
      </c>
      <c r="BG614" s="8">
        <v>0.51777962705332314</v>
      </c>
      <c r="BH614" s="8">
        <v>3.9097852799969348E-6</v>
      </c>
      <c r="BI614" s="8">
        <v>0.23192445596199979</v>
      </c>
      <c r="BJ614" s="8">
        <v>1.4496952825566127</v>
      </c>
      <c r="BK614" s="8">
        <v>1.7162344997843548</v>
      </c>
      <c r="BL614" s="8">
        <v>1.5387810610366133</v>
      </c>
    </row>
    <row r="615" spans="1:64" x14ac:dyDescent="0.25">
      <c r="A615" s="7">
        <v>512120</v>
      </c>
      <c r="B615" s="7" t="s">
        <v>662</v>
      </c>
      <c r="C615" s="8">
        <f t="shared" si="162"/>
        <v>7.8737301683870969E-2</v>
      </c>
      <c r="D615" s="8">
        <f t="shared" si="163"/>
        <v>2.6300176494875805E-2</v>
      </c>
      <c r="E615" s="8">
        <f t="shared" si="164"/>
        <v>9.8951156493209652E-2</v>
      </c>
      <c r="F615" s="8">
        <f t="shared" si="165"/>
        <v>0.14054435530940323</v>
      </c>
      <c r="G615" s="8">
        <f t="shared" si="166"/>
        <v>4.6401205299037095E-2</v>
      </c>
      <c r="H615" s="8">
        <f t="shared" si="167"/>
        <v>9.7206443265338699E-2</v>
      </c>
      <c r="I615" s="8">
        <f t="shared" si="168"/>
        <v>0.10952327138208065</v>
      </c>
      <c r="J615" s="8">
        <f t="shared" si="169"/>
        <v>4.0335108096416127E-2</v>
      </c>
      <c r="K615" s="8">
        <f t="shared" si="170"/>
        <v>0.10552961750408063</v>
      </c>
      <c r="L615" s="8">
        <f t="shared" si="171"/>
        <v>8.5855460461596811E-2</v>
      </c>
      <c r="M615" s="8">
        <f t="shared" si="172"/>
        <v>2.8176239428893548E-2</v>
      </c>
      <c r="N615" s="8">
        <f t="shared" si="173"/>
        <v>0.12390997357008064</v>
      </c>
      <c r="O615" s="8">
        <f t="shared" si="174"/>
        <v>0.16976013977456461</v>
      </c>
      <c r="P615" s="8">
        <f t="shared" si="175"/>
        <v>1.2146940983348384E-6</v>
      </c>
      <c r="Q615" s="8">
        <f t="shared" si="176"/>
        <v>7.5640879721838736E-2</v>
      </c>
      <c r="R615" s="8">
        <f t="shared" si="177"/>
        <v>1</v>
      </c>
      <c r="S615" s="8">
        <f t="shared" si="178"/>
        <v>0.60673103613193546</v>
      </c>
      <c r="T615" s="8">
        <f t="shared" si="179"/>
        <v>0.57797025504725807</v>
      </c>
      <c r="W615" s="7">
        <v>512120</v>
      </c>
      <c r="X615" s="7" t="s">
        <v>662</v>
      </c>
      <c r="Y615" s="364">
        <v>0</v>
      </c>
      <c r="Z615" s="364">
        <v>0</v>
      </c>
      <c r="AA615" s="364">
        <v>0</v>
      </c>
      <c r="AB615" s="364">
        <v>0</v>
      </c>
      <c r="AC615" s="364">
        <v>0</v>
      </c>
      <c r="AD615" s="364">
        <v>0</v>
      </c>
      <c r="AE615" s="364">
        <v>0</v>
      </c>
      <c r="AF615" s="364">
        <v>0</v>
      </c>
      <c r="AG615" s="364">
        <v>0</v>
      </c>
      <c r="AH615" s="364">
        <v>0</v>
      </c>
      <c r="AI615" s="364">
        <v>0</v>
      </c>
      <c r="AJ615" s="364">
        <v>0</v>
      </c>
      <c r="AK615" s="364">
        <v>0</v>
      </c>
      <c r="AL615" s="364">
        <v>0</v>
      </c>
      <c r="AM615" s="364">
        <v>0</v>
      </c>
      <c r="AN615" s="364">
        <v>1</v>
      </c>
      <c r="AO615" s="364">
        <v>0</v>
      </c>
      <c r="AP615" s="364">
        <v>0</v>
      </c>
      <c r="AS615" s="7">
        <v>512120</v>
      </c>
      <c r="AT615" s="7" t="s">
        <v>662</v>
      </c>
      <c r="AU615" s="8">
        <v>7.8737301683870969E-2</v>
      </c>
      <c r="AV615" s="8">
        <v>2.6300176494875805E-2</v>
      </c>
      <c r="AW615" s="8">
        <v>9.8951156493209652E-2</v>
      </c>
      <c r="AX615" s="8">
        <v>0.14054435530940323</v>
      </c>
      <c r="AY615" s="8">
        <v>4.6401205299037095E-2</v>
      </c>
      <c r="AZ615" s="8">
        <v>9.7206443265338699E-2</v>
      </c>
      <c r="BA615" s="8">
        <v>0.10952327138208065</v>
      </c>
      <c r="BB615" s="8">
        <v>4.0335108096416127E-2</v>
      </c>
      <c r="BC615" s="8">
        <v>0.10552961750408063</v>
      </c>
      <c r="BD615" s="8">
        <v>8.5855460461596811E-2</v>
      </c>
      <c r="BE615" s="8">
        <v>2.8176239428893548E-2</v>
      </c>
      <c r="BF615" s="8">
        <v>0.12390997357008064</v>
      </c>
      <c r="BG615" s="8">
        <v>0.16976013977456461</v>
      </c>
      <c r="BH615" s="8">
        <v>1.2146940983348384E-6</v>
      </c>
      <c r="BI615" s="8">
        <v>7.5640879721838736E-2</v>
      </c>
      <c r="BJ615" s="8">
        <v>1.2039886346719355</v>
      </c>
      <c r="BK615" s="8">
        <v>0.60673103613193546</v>
      </c>
      <c r="BL615" s="8">
        <v>0.57797025504725807</v>
      </c>
    </row>
    <row r="616" spans="1:64" x14ac:dyDescent="0.25">
      <c r="A616" s="7">
        <v>512131</v>
      </c>
      <c r="B616" s="7" t="s">
        <v>663</v>
      </c>
      <c r="C616" s="8">
        <f t="shared" si="162"/>
        <v>0.16099615785618709</v>
      </c>
      <c r="D616" s="8">
        <f t="shared" si="163"/>
        <v>4.322779555376937E-2</v>
      </c>
      <c r="E616" s="8">
        <f t="shared" si="164"/>
        <v>0.21150385472553393</v>
      </c>
      <c r="F616" s="8">
        <f t="shared" si="165"/>
        <v>0.15893971992275643</v>
      </c>
      <c r="G616" s="8">
        <f t="shared" si="166"/>
        <v>3.6127906098355485E-2</v>
      </c>
      <c r="H616" s="8">
        <f t="shared" si="167"/>
        <v>0.1019744996346597</v>
      </c>
      <c r="I616" s="8">
        <f t="shared" si="168"/>
        <v>0.23756232118987095</v>
      </c>
      <c r="J616" s="8">
        <f t="shared" si="169"/>
        <v>6.8277921167530661E-2</v>
      </c>
      <c r="K616" s="8">
        <f t="shared" si="170"/>
        <v>0.22366212086732265</v>
      </c>
      <c r="L616" s="8">
        <f t="shared" si="171"/>
        <v>0.17743743662161451</v>
      </c>
      <c r="M616" s="8">
        <f t="shared" si="172"/>
        <v>4.6118286028987099E-2</v>
      </c>
      <c r="N616" s="8">
        <f t="shared" si="173"/>
        <v>0.26683911276127409</v>
      </c>
      <c r="O616" s="8">
        <f t="shared" si="174"/>
        <v>0.4497961107853552</v>
      </c>
      <c r="P616" s="8">
        <f t="shared" si="175"/>
        <v>8.1804508415575812E-6</v>
      </c>
      <c r="Q616" s="8">
        <f t="shared" si="176"/>
        <v>0.19484627741353228</v>
      </c>
      <c r="R616" s="8">
        <f t="shared" si="177"/>
        <v>1</v>
      </c>
      <c r="S616" s="8">
        <f t="shared" si="178"/>
        <v>1.1518792224301613</v>
      </c>
      <c r="T616" s="8">
        <f t="shared" si="179"/>
        <v>1.384339459999355</v>
      </c>
      <c r="W616" s="7">
        <v>512131</v>
      </c>
      <c r="X616" s="7" t="s">
        <v>663</v>
      </c>
      <c r="Y616" s="364">
        <v>0</v>
      </c>
      <c r="Z616" s="364">
        <v>0</v>
      </c>
      <c r="AA616" s="364">
        <v>0</v>
      </c>
      <c r="AB616" s="364">
        <v>0</v>
      </c>
      <c r="AC616" s="364">
        <v>0</v>
      </c>
      <c r="AD616" s="364">
        <v>0</v>
      </c>
      <c r="AE616" s="364">
        <v>0</v>
      </c>
      <c r="AF616" s="364">
        <v>0</v>
      </c>
      <c r="AG616" s="364">
        <v>0</v>
      </c>
      <c r="AH616" s="364">
        <v>0</v>
      </c>
      <c r="AI616" s="364">
        <v>0</v>
      </c>
      <c r="AJ616" s="364">
        <v>0</v>
      </c>
      <c r="AK616" s="364">
        <v>0</v>
      </c>
      <c r="AL616" s="364">
        <v>0</v>
      </c>
      <c r="AM616" s="364">
        <v>0</v>
      </c>
      <c r="AN616" s="364">
        <v>1</v>
      </c>
      <c r="AO616" s="364">
        <v>0</v>
      </c>
      <c r="AP616" s="364">
        <v>0</v>
      </c>
      <c r="AS616" s="7">
        <v>512131</v>
      </c>
      <c r="AT616" s="7" t="s">
        <v>663</v>
      </c>
      <c r="AU616" s="8">
        <v>0.16099615785618709</v>
      </c>
      <c r="AV616" s="8">
        <v>4.322779555376937E-2</v>
      </c>
      <c r="AW616" s="8">
        <v>0.21150385472553393</v>
      </c>
      <c r="AX616" s="8">
        <v>0.15893971992275643</v>
      </c>
      <c r="AY616" s="8">
        <v>3.6127906098355485E-2</v>
      </c>
      <c r="AZ616" s="8">
        <v>0.1019744996346597</v>
      </c>
      <c r="BA616" s="8">
        <v>0.23756232118987095</v>
      </c>
      <c r="BB616" s="8">
        <v>6.8277921167530661E-2</v>
      </c>
      <c r="BC616" s="8">
        <v>0.22366212086732265</v>
      </c>
      <c r="BD616" s="8">
        <v>0.17743743662161451</v>
      </c>
      <c r="BE616" s="8">
        <v>4.6118286028987099E-2</v>
      </c>
      <c r="BF616" s="8">
        <v>0.26683911276127409</v>
      </c>
      <c r="BG616" s="8">
        <v>0.4497961107853552</v>
      </c>
      <c r="BH616" s="8">
        <v>8.1804508415575812E-6</v>
      </c>
      <c r="BI616" s="8">
        <v>0.19484627741353228</v>
      </c>
      <c r="BJ616" s="8">
        <v>1.4157278081354838</v>
      </c>
      <c r="BK616" s="8">
        <v>1.1518792224301613</v>
      </c>
      <c r="BL616" s="8">
        <v>1.384339459999355</v>
      </c>
    </row>
    <row r="617" spans="1:64" x14ac:dyDescent="0.25">
      <c r="A617" s="7">
        <v>512132</v>
      </c>
      <c r="B617" s="7" t="s">
        <v>664</v>
      </c>
      <c r="C617" s="8">
        <f t="shared" si="162"/>
        <v>8.1648462440290323E-2</v>
      </c>
      <c r="D617" s="8">
        <f t="shared" si="163"/>
        <v>2.4468564200595167E-2</v>
      </c>
      <c r="E617" s="8">
        <f t="shared" si="164"/>
        <v>0.10456224215572421</v>
      </c>
      <c r="F617" s="8">
        <f t="shared" si="165"/>
        <v>0.10059413331482582</v>
      </c>
      <c r="G617" s="8">
        <f t="shared" si="166"/>
        <v>2.9563407050204674E-2</v>
      </c>
      <c r="H617" s="8">
        <f t="shared" si="167"/>
        <v>7.1898000862979039E-2</v>
      </c>
      <c r="I617" s="8">
        <f t="shared" si="168"/>
        <v>0.11943992968625806</v>
      </c>
      <c r="J617" s="8">
        <f t="shared" si="169"/>
        <v>3.8717873549232257E-2</v>
      </c>
      <c r="K617" s="8">
        <f t="shared" si="170"/>
        <v>0.11545260264556449</v>
      </c>
      <c r="L617" s="8">
        <f t="shared" si="171"/>
        <v>9.0636053832000005E-2</v>
      </c>
      <c r="M617" s="8">
        <f t="shared" si="172"/>
        <v>2.6287972072316132E-2</v>
      </c>
      <c r="N617" s="8">
        <f t="shared" si="173"/>
        <v>0.13030684109825807</v>
      </c>
      <c r="O617" s="8">
        <f t="shared" si="174"/>
        <v>0.20341609291082252</v>
      </c>
      <c r="P617" s="8">
        <f t="shared" si="175"/>
        <v>2.9795415913695162E-6</v>
      </c>
      <c r="Q617" s="8">
        <f t="shared" si="176"/>
        <v>8.8347729615177423E-2</v>
      </c>
      <c r="R617" s="8">
        <f t="shared" si="177"/>
        <v>1</v>
      </c>
      <c r="S617" s="8">
        <f t="shared" si="178"/>
        <v>0.58915392832451619</v>
      </c>
      <c r="T617" s="8">
        <f t="shared" si="179"/>
        <v>0.66070718007467732</v>
      </c>
      <c r="W617" s="7">
        <v>512132</v>
      </c>
      <c r="X617" s="7" t="s">
        <v>664</v>
      </c>
      <c r="Y617" s="364">
        <v>0</v>
      </c>
      <c r="Z617" s="364">
        <v>0</v>
      </c>
      <c r="AA617" s="364">
        <v>0</v>
      </c>
      <c r="AB617" s="364">
        <v>0</v>
      </c>
      <c r="AC617" s="364">
        <v>0</v>
      </c>
      <c r="AD617" s="364">
        <v>0</v>
      </c>
      <c r="AE617" s="364">
        <v>0</v>
      </c>
      <c r="AF617" s="364">
        <v>0</v>
      </c>
      <c r="AG617" s="364">
        <v>0</v>
      </c>
      <c r="AH617" s="364">
        <v>0</v>
      </c>
      <c r="AI617" s="364">
        <v>0</v>
      </c>
      <c r="AJ617" s="364">
        <v>0</v>
      </c>
      <c r="AK617" s="364">
        <v>0</v>
      </c>
      <c r="AL617" s="364">
        <v>0</v>
      </c>
      <c r="AM617" s="364">
        <v>0</v>
      </c>
      <c r="AN617" s="364">
        <v>1</v>
      </c>
      <c r="AO617" s="364">
        <v>0</v>
      </c>
      <c r="AP617" s="364">
        <v>0</v>
      </c>
      <c r="AS617" s="7">
        <v>512132</v>
      </c>
      <c r="AT617" s="7" t="s">
        <v>664</v>
      </c>
      <c r="AU617" s="8">
        <v>8.1648462440290323E-2</v>
      </c>
      <c r="AV617" s="8">
        <v>2.4468564200595167E-2</v>
      </c>
      <c r="AW617" s="8">
        <v>0.10456224215572421</v>
      </c>
      <c r="AX617" s="8">
        <v>0.10059413331482582</v>
      </c>
      <c r="AY617" s="8">
        <v>2.9563407050204674E-2</v>
      </c>
      <c r="AZ617" s="8">
        <v>7.1898000862979039E-2</v>
      </c>
      <c r="BA617" s="8">
        <v>0.11943992968625806</v>
      </c>
      <c r="BB617" s="8">
        <v>3.8717873549232257E-2</v>
      </c>
      <c r="BC617" s="8">
        <v>0.11545260264556449</v>
      </c>
      <c r="BD617" s="8">
        <v>9.0636053832000005E-2</v>
      </c>
      <c r="BE617" s="8">
        <v>2.6287972072316132E-2</v>
      </c>
      <c r="BF617" s="8">
        <v>0.13030684109825807</v>
      </c>
      <c r="BG617" s="8">
        <v>0.20341609291082252</v>
      </c>
      <c r="BH617" s="8">
        <v>2.9795415913695162E-6</v>
      </c>
      <c r="BI617" s="8">
        <v>8.8347729615177423E-2</v>
      </c>
      <c r="BJ617" s="8">
        <v>1.2106808817001613</v>
      </c>
      <c r="BK617" s="8">
        <v>0.58915392832451619</v>
      </c>
      <c r="BL617" s="8">
        <v>0.66070718007467732</v>
      </c>
    </row>
    <row r="618" spans="1:64" x14ac:dyDescent="0.25">
      <c r="A618" s="7">
        <v>512191</v>
      </c>
      <c r="B618" s="7" t="s">
        <v>665</v>
      </c>
      <c r="C618" s="8">
        <f t="shared" si="162"/>
        <v>9.0030592670999998E-2</v>
      </c>
      <c r="D618" s="8">
        <f t="shared" si="163"/>
        <v>1.1974388182200001E-2</v>
      </c>
      <c r="E618" s="8">
        <f t="shared" si="164"/>
        <v>0.113876377367</v>
      </c>
      <c r="F618" s="8">
        <f t="shared" si="165"/>
        <v>7.2337562054599997E-3</v>
      </c>
      <c r="G618" s="8">
        <f t="shared" si="166"/>
        <v>7.2255456908900003E-4</v>
      </c>
      <c r="H618" s="8">
        <f t="shared" si="167"/>
        <v>2.8207142498600001E-3</v>
      </c>
      <c r="I618" s="8">
        <f t="shared" si="168"/>
        <v>0.146062913534</v>
      </c>
      <c r="J618" s="8">
        <f t="shared" si="169"/>
        <v>1.8527185060399999E-2</v>
      </c>
      <c r="K618" s="8">
        <f t="shared" si="170"/>
        <v>7.1981475819600002E-2</v>
      </c>
      <c r="L618" s="8">
        <f t="shared" si="171"/>
        <v>0.103498943597</v>
      </c>
      <c r="M618" s="8">
        <f t="shared" si="172"/>
        <v>1.2259306450800001E-2</v>
      </c>
      <c r="N618" s="8">
        <f t="shared" si="173"/>
        <v>0.159612307221</v>
      </c>
      <c r="O618" s="8">
        <f t="shared" si="174"/>
        <v>0.52607288317099998</v>
      </c>
      <c r="P618" s="8">
        <f t="shared" si="175"/>
        <v>1.4348773181100001E-4</v>
      </c>
      <c r="Q618" s="8">
        <f t="shared" si="176"/>
        <v>0.23450199970499999</v>
      </c>
      <c r="R618" s="8">
        <f t="shared" si="177"/>
        <v>1.2158813582200001</v>
      </c>
      <c r="S618" s="8">
        <f t="shared" si="178"/>
        <v>1.0107770250200001</v>
      </c>
      <c r="T618" s="8">
        <f t="shared" si="179"/>
        <v>1.2365715744100001</v>
      </c>
      <c r="W618" s="7">
        <v>512191</v>
      </c>
      <c r="X618" s="7" t="s">
        <v>665</v>
      </c>
      <c r="Y618" s="364">
        <v>9.0030592670999998E-2</v>
      </c>
      <c r="Z618" s="364">
        <v>1.1974388182200001E-2</v>
      </c>
      <c r="AA618" s="364">
        <v>0.113876377367</v>
      </c>
      <c r="AB618" s="364">
        <v>7.2337562054599997E-3</v>
      </c>
      <c r="AC618" s="364">
        <v>7.2255456908900003E-4</v>
      </c>
      <c r="AD618" s="364">
        <v>2.8207142498600001E-3</v>
      </c>
      <c r="AE618" s="364">
        <v>0.146062913534</v>
      </c>
      <c r="AF618" s="364">
        <v>1.8527185060399999E-2</v>
      </c>
      <c r="AG618" s="364">
        <v>7.1981475819600002E-2</v>
      </c>
      <c r="AH618" s="364">
        <v>0.103498943597</v>
      </c>
      <c r="AI618" s="364">
        <v>1.2259306450800001E-2</v>
      </c>
      <c r="AJ618" s="364">
        <v>0.159612307221</v>
      </c>
      <c r="AK618" s="364">
        <v>0.52607288317099998</v>
      </c>
      <c r="AL618" s="364">
        <v>1.4348773181100001E-4</v>
      </c>
      <c r="AM618" s="364">
        <v>0.23450199970499999</v>
      </c>
      <c r="AN618" s="364">
        <v>1.2158813582200001</v>
      </c>
      <c r="AO618" s="364">
        <v>1.0107770250200001</v>
      </c>
      <c r="AP618" s="364">
        <v>1.2365715744100001</v>
      </c>
      <c r="AS618" s="7">
        <v>512191</v>
      </c>
      <c r="AT618" s="7" t="s">
        <v>665</v>
      </c>
      <c r="AU618" s="8">
        <v>0.14916604176729997</v>
      </c>
      <c r="AV618" s="8">
        <v>4.111173309860968E-2</v>
      </c>
      <c r="AW618" s="8">
        <v>0.19206936411547415</v>
      </c>
      <c r="AX618" s="8">
        <v>0.24850093644008581</v>
      </c>
      <c r="AY618" s="8">
        <v>6.4491447556728865E-2</v>
      </c>
      <c r="AZ618" s="8">
        <v>0.17016082367669585</v>
      </c>
      <c r="BA618" s="8">
        <v>0.21265606051859681</v>
      </c>
      <c r="BB618" s="8">
        <v>6.3054082416799995E-2</v>
      </c>
      <c r="BC618" s="8">
        <v>0.20007548693287097</v>
      </c>
      <c r="BD618" s="8">
        <v>0.16428642135537097</v>
      </c>
      <c r="BE618" s="8">
        <v>4.3898435470841921E-2</v>
      </c>
      <c r="BF618" s="8">
        <v>0.24183714732620967</v>
      </c>
      <c r="BG618" s="8">
        <v>0.4072831068688067</v>
      </c>
      <c r="BH618" s="8">
        <v>1.8500267612038872E-5</v>
      </c>
      <c r="BI618" s="8">
        <v>0.18154987074887097</v>
      </c>
      <c r="BJ618" s="8">
        <v>1.3823455260780648</v>
      </c>
      <c r="BK618" s="8">
        <v>1.2573483689637102</v>
      </c>
      <c r="BL618" s="8">
        <v>1.2499791782548388</v>
      </c>
    </row>
    <row r="619" spans="1:64" x14ac:dyDescent="0.25">
      <c r="A619" s="7">
        <v>512199</v>
      </c>
      <c r="B619" s="7" t="s">
        <v>666</v>
      </c>
      <c r="C619" s="8">
        <f t="shared" si="162"/>
        <v>6.4121594670112914E-2</v>
      </c>
      <c r="D619" s="8">
        <f t="shared" si="163"/>
        <v>2.2388678159419362E-2</v>
      </c>
      <c r="E619" s="8">
        <f t="shared" si="164"/>
        <v>7.8587001796580666E-2</v>
      </c>
      <c r="F619" s="8">
        <f t="shared" si="165"/>
        <v>0.10586235760961289</v>
      </c>
      <c r="G619" s="8">
        <f t="shared" si="166"/>
        <v>3.624416505702259E-2</v>
      </c>
      <c r="H619" s="8">
        <f t="shared" si="167"/>
        <v>7.5954587500403209E-2</v>
      </c>
      <c r="I619" s="8">
        <f t="shared" si="168"/>
        <v>8.9541833171048385E-2</v>
      </c>
      <c r="J619" s="8">
        <f t="shared" si="169"/>
        <v>3.471824276782097E-2</v>
      </c>
      <c r="K619" s="8">
        <f t="shared" si="170"/>
        <v>8.6369882562435496E-2</v>
      </c>
      <c r="L619" s="8">
        <f t="shared" si="171"/>
        <v>7.0108507372580661E-2</v>
      </c>
      <c r="M619" s="8">
        <f t="shared" si="172"/>
        <v>2.4098680172620963E-2</v>
      </c>
      <c r="N619" s="8">
        <f t="shared" si="173"/>
        <v>9.7873195835758056E-2</v>
      </c>
      <c r="O619" s="8">
        <f t="shared" si="174"/>
        <v>0.12723002243096779</v>
      </c>
      <c r="P619" s="8">
        <f t="shared" si="175"/>
        <v>8.5492326352629043E-7</v>
      </c>
      <c r="Q619" s="8">
        <f t="shared" si="176"/>
        <v>5.6023746994612891E-2</v>
      </c>
      <c r="R619" s="8">
        <f t="shared" si="177"/>
        <v>1</v>
      </c>
      <c r="S619" s="8">
        <f t="shared" si="178"/>
        <v>0.4599965940377419</v>
      </c>
      <c r="T619" s="8">
        <f t="shared" si="179"/>
        <v>0.45256544237209678</v>
      </c>
      <c r="W619" s="7">
        <v>512199</v>
      </c>
      <c r="X619" s="7" t="s">
        <v>666</v>
      </c>
      <c r="Y619" s="364">
        <v>0</v>
      </c>
      <c r="Z619" s="364">
        <v>0</v>
      </c>
      <c r="AA619" s="364">
        <v>0</v>
      </c>
      <c r="AB619" s="364">
        <v>0</v>
      </c>
      <c r="AC619" s="364">
        <v>0</v>
      </c>
      <c r="AD619" s="364">
        <v>0</v>
      </c>
      <c r="AE619" s="364">
        <v>0</v>
      </c>
      <c r="AF619" s="364">
        <v>0</v>
      </c>
      <c r="AG619" s="364">
        <v>0</v>
      </c>
      <c r="AH619" s="364">
        <v>0</v>
      </c>
      <c r="AI619" s="364">
        <v>0</v>
      </c>
      <c r="AJ619" s="364">
        <v>0</v>
      </c>
      <c r="AK619" s="364">
        <v>0</v>
      </c>
      <c r="AL619" s="364">
        <v>0</v>
      </c>
      <c r="AM619" s="364">
        <v>0</v>
      </c>
      <c r="AN619" s="364">
        <v>1</v>
      </c>
      <c r="AO619" s="364">
        <v>0</v>
      </c>
      <c r="AP619" s="364">
        <v>0</v>
      </c>
      <c r="AS619" s="7">
        <v>512199</v>
      </c>
      <c r="AT619" s="7" t="s">
        <v>666</v>
      </c>
      <c r="AU619" s="8">
        <v>6.4121594670112914E-2</v>
      </c>
      <c r="AV619" s="8">
        <v>2.2388678159419362E-2</v>
      </c>
      <c r="AW619" s="8">
        <v>7.8587001796580666E-2</v>
      </c>
      <c r="AX619" s="8">
        <v>0.10586235760961289</v>
      </c>
      <c r="AY619" s="8">
        <v>3.624416505702259E-2</v>
      </c>
      <c r="AZ619" s="8">
        <v>7.5954587500403209E-2</v>
      </c>
      <c r="BA619" s="8">
        <v>8.9541833171048385E-2</v>
      </c>
      <c r="BB619" s="8">
        <v>3.471824276782097E-2</v>
      </c>
      <c r="BC619" s="8">
        <v>8.6369882562435496E-2</v>
      </c>
      <c r="BD619" s="8">
        <v>7.0108507372580661E-2</v>
      </c>
      <c r="BE619" s="8">
        <v>2.4098680172620963E-2</v>
      </c>
      <c r="BF619" s="8">
        <v>9.7873195835758056E-2</v>
      </c>
      <c r="BG619" s="8">
        <v>0.12723002243096779</v>
      </c>
      <c r="BH619" s="8">
        <v>8.5492326352629043E-7</v>
      </c>
      <c r="BI619" s="8">
        <v>5.6023746994612891E-2</v>
      </c>
      <c r="BJ619" s="8">
        <v>1.1650956617229031</v>
      </c>
      <c r="BK619" s="8">
        <v>0.4599965940377419</v>
      </c>
      <c r="BL619" s="8">
        <v>0.45256544237209678</v>
      </c>
    </row>
    <row r="620" spans="1:64" x14ac:dyDescent="0.25">
      <c r="A620" s="7">
        <v>512230</v>
      </c>
      <c r="B620" s="7" t="s">
        <v>667</v>
      </c>
      <c r="C620" s="8">
        <f t="shared" si="162"/>
        <v>0.11144338350904516</v>
      </c>
      <c r="D620" s="8">
        <f t="shared" si="163"/>
        <v>2.8360715327770968E-2</v>
      </c>
      <c r="E620" s="8">
        <f t="shared" si="164"/>
        <v>0.2073265144028387</v>
      </c>
      <c r="F620" s="8">
        <f t="shared" si="165"/>
        <v>0.28487802616320979</v>
      </c>
      <c r="G620" s="8">
        <f t="shared" si="166"/>
        <v>9.1054323622432251E-2</v>
      </c>
      <c r="H620" s="8">
        <f t="shared" si="167"/>
        <v>0.33541523442300164</v>
      </c>
      <c r="I620" s="8">
        <f t="shared" si="168"/>
        <v>0.32436077868188717</v>
      </c>
      <c r="J620" s="8">
        <f t="shared" si="169"/>
        <v>9.7185150175824186E-2</v>
      </c>
      <c r="K620" s="8">
        <f t="shared" si="170"/>
        <v>0.41942422090603215</v>
      </c>
      <c r="L620" s="8">
        <f t="shared" si="171"/>
        <v>0.11071580239861616</v>
      </c>
      <c r="M620" s="8">
        <f t="shared" si="172"/>
        <v>2.6404751179511288E-2</v>
      </c>
      <c r="N620" s="8">
        <f t="shared" si="173"/>
        <v>0.23181417909761293</v>
      </c>
      <c r="O620" s="8">
        <f t="shared" si="174"/>
        <v>0.37854808526270933</v>
      </c>
      <c r="P620" s="8">
        <f t="shared" si="175"/>
        <v>1.5956846520133544E-6</v>
      </c>
      <c r="Q620" s="8">
        <f t="shared" si="176"/>
        <v>6.3017580140193499E-2</v>
      </c>
      <c r="R620" s="8">
        <f t="shared" si="177"/>
        <v>1</v>
      </c>
      <c r="S620" s="8">
        <f t="shared" si="178"/>
        <v>1.3242524229185484</v>
      </c>
      <c r="T620" s="8">
        <f t="shared" si="179"/>
        <v>1.4538749884733875</v>
      </c>
      <c r="W620" s="7">
        <v>512230</v>
      </c>
      <c r="X620" s="7" t="s">
        <v>667</v>
      </c>
      <c r="Y620" s="364">
        <v>0</v>
      </c>
      <c r="Z620" s="364">
        <v>0</v>
      </c>
      <c r="AA620" s="364">
        <v>0</v>
      </c>
      <c r="AB620" s="364">
        <v>0</v>
      </c>
      <c r="AC620" s="364">
        <v>0</v>
      </c>
      <c r="AD620" s="364">
        <v>0</v>
      </c>
      <c r="AE620" s="364">
        <v>0</v>
      </c>
      <c r="AF620" s="364">
        <v>0</v>
      </c>
      <c r="AG620" s="364">
        <v>0</v>
      </c>
      <c r="AH620" s="364">
        <v>0</v>
      </c>
      <c r="AI620" s="364">
        <v>0</v>
      </c>
      <c r="AJ620" s="364">
        <v>0</v>
      </c>
      <c r="AK620" s="364">
        <v>0</v>
      </c>
      <c r="AL620" s="364">
        <v>0</v>
      </c>
      <c r="AM620" s="364">
        <v>0</v>
      </c>
      <c r="AN620" s="364">
        <v>1</v>
      </c>
      <c r="AO620" s="364">
        <v>0</v>
      </c>
      <c r="AP620" s="364">
        <v>0</v>
      </c>
      <c r="AS620" s="7">
        <v>512230</v>
      </c>
      <c r="AT620" s="7" t="s">
        <v>667</v>
      </c>
      <c r="AU620" s="8">
        <v>0.11144338350904516</v>
      </c>
      <c r="AV620" s="8">
        <v>2.8360715327770968E-2</v>
      </c>
      <c r="AW620" s="8">
        <v>0.2073265144028387</v>
      </c>
      <c r="AX620" s="8">
        <v>0.28487802616320979</v>
      </c>
      <c r="AY620" s="8">
        <v>9.1054323622432251E-2</v>
      </c>
      <c r="AZ620" s="8">
        <v>0.33541523442300164</v>
      </c>
      <c r="BA620" s="8">
        <v>0.32436077868188717</v>
      </c>
      <c r="BB620" s="8">
        <v>9.7185150175824186E-2</v>
      </c>
      <c r="BC620" s="8">
        <v>0.41942422090603215</v>
      </c>
      <c r="BD620" s="8">
        <v>0.11071580239861616</v>
      </c>
      <c r="BE620" s="8">
        <v>2.6404751179511288E-2</v>
      </c>
      <c r="BF620" s="8">
        <v>0.23181417909761293</v>
      </c>
      <c r="BG620" s="8">
        <v>0.37854808526270933</v>
      </c>
      <c r="BH620" s="8">
        <v>1.5956846520133544E-6</v>
      </c>
      <c r="BI620" s="8">
        <v>6.3017580140193499E-2</v>
      </c>
      <c r="BJ620" s="8">
        <v>1.347130613239677</v>
      </c>
      <c r="BK620" s="8">
        <v>1.3242524229185484</v>
      </c>
      <c r="BL620" s="8">
        <v>1.4538749884733875</v>
      </c>
    </row>
    <row r="621" spans="1:64" x14ac:dyDescent="0.25">
      <c r="A621" s="7">
        <v>512240</v>
      </c>
      <c r="B621" s="7" t="s">
        <v>668</v>
      </c>
      <c r="C621" s="8">
        <f t="shared" si="162"/>
        <v>7.6685971740200004E-2</v>
      </c>
      <c r="D621" s="8">
        <f t="shared" si="163"/>
        <v>1.15509249605E-2</v>
      </c>
      <c r="E621" s="8">
        <f t="shared" si="164"/>
        <v>0.16106255139</v>
      </c>
      <c r="F621" s="8">
        <f t="shared" si="165"/>
        <v>0.11989955719000001</v>
      </c>
      <c r="G621" s="8">
        <f t="shared" si="166"/>
        <v>1.8355106040799998E-2</v>
      </c>
      <c r="H621" s="8">
        <f t="shared" si="167"/>
        <v>7.4799855414500002E-2</v>
      </c>
      <c r="I621" s="8">
        <f t="shared" si="168"/>
        <v>0.244133118053</v>
      </c>
      <c r="J621" s="8">
        <f t="shared" si="169"/>
        <v>4.0920233232499999E-2</v>
      </c>
      <c r="K621" s="8">
        <f t="shared" si="170"/>
        <v>0.16343653572299999</v>
      </c>
      <c r="L621" s="8">
        <f t="shared" si="171"/>
        <v>7.3607619803600005E-2</v>
      </c>
      <c r="M621" s="8">
        <f t="shared" si="172"/>
        <v>1.0061765534100001E-2</v>
      </c>
      <c r="N621" s="8">
        <f t="shared" si="173"/>
        <v>0.20365085420000001</v>
      </c>
      <c r="O621" s="8">
        <f t="shared" si="174"/>
        <v>0.61749048726599998</v>
      </c>
      <c r="P621" s="8">
        <f t="shared" si="175"/>
        <v>4.9348765013800003E-6</v>
      </c>
      <c r="Q621" s="8">
        <f t="shared" si="176"/>
        <v>0.10033548415</v>
      </c>
      <c r="R621" s="8">
        <f t="shared" si="177"/>
        <v>1.2492994480899999</v>
      </c>
      <c r="S621" s="8">
        <f t="shared" si="178"/>
        <v>1.2130545186499999</v>
      </c>
      <c r="T621" s="8">
        <f t="shared" si="179"/>
        <v>1.44848988701</v>
      </c>
      <c r="W621" s="7">
        <v>512240</v>
      </c>
      <c r="X621" s="7" t="s">
        <v>668</v>
      </c>
      <c r="Y621" s="364">
        <v>7.6685971740200004E-2</v>
      </c>
      <c r="Z621" s="364">
        <v>1.15509249605E-2</v>
      </c>
      <c r="AA621" s="364">
        <v>0.16106255139</v>
      </c>
      <c r="AB621" s="364">
        <v>0.11989955719000001</v>
      </c>
      <c r="AC621" s="364">
        <v>1.8355106040799998E-2</v>
      </c>
      <c r="AD621" s="364">
        <v>7.4799855414500002E-2</v>
      </c>
      <c r="AE621" s="364">
        <v>0.244133118053</v>
      </c>
      <c r="AF621" s="364">
        <v>4.0920233232499999E-2</v>
      </c>
      <c r="AG621" s="364">
        <v>0.16343653572299999</v>
      </c>
      <c r="AH621" s="364">
        <v>7.3607619803600005E-2</v>
      </c>
      <c r="AI621" s="364">
        <v>1.0061765534100001E-2</v>
      </c>
      <c r="AJ621" s="364">
        <v>0.20365085420000001</v>
      </c>
      <c r="AK621" s="364">
        <v>0.61749048726599998</v>
      </c>
      <c r="AL621" s="364">
        <v>4.9348765013800003E-6</v>
      </c>
      <c r="AM621" s="364">
        <v>0.10033548415</v>
      </c>
      <c r="AN621" s="364">
        <v>1.2492994480899999</v>
      </c>
      <c r="AO621" s="364">
        <v>1.2130545186499999</v>
      </c>
      <c r="AP621" s="364">
        <v>1.44848988701</v>
      </c>
      <c r="AS621" s="7">
        <v>512240</v>
      </c>
      <c r="AT621" s="7" t="s">
        <v>668</v>
      </c>
      <c r="AU621" s="8">
        <v>0.12226052241935809</v>
      </c>
      <c r="AV621" s="8">
        <v>3.0213396031188708E-2</v>
      </c>
      <c r="AW621" s="8">
        <v>0.22996178383780647</v>
      </c>
      <c r="AX621" s="8">
        <v>0.27276986872483872</v>
      </c>
      <c r="AY621" s="8">
        <v>8.1496437098574182E-2</v>
      </c>
      <c r="AZ621" s="8">
        <v>0.31538715323158872</v>
      </c>
      <c r="BA621" s="8">
        <v>0.36482654647312912</v>
      </c>
      <c r="BB621" s="8">
        <v>0.10613800667723225</v>
      </c>
      <c r="BC621" s="8">
        <v>0.4648972948732904</v>
      </c>
      <c r="BD621" s="8">
        <v>0.12118373721765001</v>
      </c>
      <c r="BE621" s="8">
        <v>2.8058261586277423E-2</v>
      </c>
      <c r="BF621" s="8">
        <v>0.25877405732827424</v>
      </c>
      <c r="BG621" s="8">
        <v>0.4382193623414839</v>
      </c>
      <c r="BH621" s="8">
        <v>1.6482309046029033E-6</v>
      </c>
      <c r="BI621" s="8">
        <v>7.1204682811290318E-2</v>
      </c>
      <c r="BJ621" s="8">
        <v>1.3824357022887095</v>
      </c>
      <c r="BK621" s="8">
        <v>1.37933087841</v>
      </c>
      <c r="BL621" s="8">
        <v>1.6455408802817737</v>
      </c>
    </row>
    <row r="622" spans="1:64" x14ac:dyDescent="0.25">
      <c r="A622" s="7">
        <v>512250</v>
      </c>
      <c r="B622" s="7" t="s">
        <v>669</v>
      </c>
      <c r="C622" s="8">
        <f t="shared" si="162"/>
        <v>0.11147985791747096</v>
      </c>
      <c r="D622" s="8">
        <f t="shared" si="163"/>
        <v>2.8192417194364518E-2</v>
      </c>
      <c r="E622" s="8">
        <f t="shared" si="164"/>
        <v>0.2048035976193226</v>
      </c>
      <c r="F622" s="8">
        <f t="shared" si="165"/>
        <v>0.2839142369528565</v>
      </c>
      <c r="G622" s="8">
        <f t="shared" si="166"/>
        <v>9.3339234906619217E-2</v>
      </c>
      <c r="H622" s="8">
        <f t="shared" si="167"/>
        <v>0.32635472535293547</v>
      </c>
      <c r="I622" s="8">
        <f t="shared" si="168"/>
        <v>0.31394782583548386</v>
      </c>
      <c r="J622" s="8">
        <f t="shared" si="169"/>
        <v>9.4036645268079047E-2</v>
      </c>
      <c r="K622" s="8">
        <f t="shared" si="170"/>
        <v>0.40183896808908071</v>
      </c>
      <c r="L622" s="8">
        <f t="shared" si="171"/>
        <v>0.11069077718850645</v>
      </c>
      <c r="M622" s="8">
        <f t="shared" si="172"/>
        <v>2.6249033424437091E-2</v>
      </c>
      <c r="N622" s="8">
        <f t="shared" si="173"/>
        <v>0.22935787950690323</v>
      </c>
      <c r="O622" s="8">
        <f t="shared" si="174"/>
        <v>0.3785945669667099</v>
      </c>
      <c r="P622" s="8">
        <f t="shared" si="175"/>
        <v>1.7003220242496618E-6</v>
      </c>
      <c r="Q622" s="8">
        <f t="shared" si="176"/>
        <v>6.4587222241870967E-2</v>
      </c>
      <c r="R622" s="8">
        <f t="shared" si="177"/>
        <v>1</v>
      </c>
      <c r="S622" s="8">
        <f t="shared" si="178"/>
        <v>1.3165114230193549</v>
      </c>
      <c r="T622" s="8">
        <f t="shared" si="179"/>
        <v>1.4227282779019352</v>
      </c>
      <c r="W622" s="7">
        <v>512250</v>
      </c>
      <c r="X622" s="7" t="s">
        <v>669</v>
      </c>
      <c r="Y622" s="364">
        <v>0</v>
      </c>
      <c r="Z622" s="364">
        <v>0</v>
      </c>
      <c r="AA622" s="364">
        <v>0</v>
      </c>
      <c r="AB622" s="364">
        <v>0</v>
      </c>
      <c r="AC622" s="364">
        <v>0</v>
      </c>
      <c r="AD622" s="364">
        <v>0</v>
      </c>
      <c r="AE622" s="364">
        <v>0</v>
      </c>
      <c r="AF622" s="364">
        <v>0</v>
      </c>
      <c r="AG622" s="364">
        <v>0</v>
      </c>
      <c r="AH622" s="364">
        <v>0</v>
      </c>
      <c r="AI622" s="364">
        <v>0</v>
      </c>
      <c r="AJ622" s="364">
        <v>0</v>
      </c>
      <c r="AK622" s="364">
        <v>0</v>
      </c>
      <c r="AL622" s="364">
        <v>0</v>
      </c>
      <c r="AM622" s="364">
        <v>0</v>
      </c>
      <c r="AN622" s="364">
        <v>1</v>
      </c>
      <c r="AO622" s="364">
        <v>0</v>
      </c>
      <c r="AP622" s="364">
        <v>0</v>
      </c>
      <c r="AS622" s="7">
        <v>512250</v>
      </c>
      <c r="AT622" s="7" t="s">
        <v>669</v>
      </c>
      <c r="AU622" s="8">
        <v>0.11147985791747096</v>
      </c>
      <c r="AV622" s="8">
        <v>2.8192417194364518E-2</v>
      </c>
      <c r="AW622" s="8">
        <v>0.2048035976193226</v>
      </c>
      <c r="AX622" s="8">
        <v>0.2839142369528565</v>
      </c>
      <c r="AY622" s="8">
        <v>9.3339234906619217E-2</v>
      </c>
      <c r="AZ622" s="8">
        <v>0.32635472535293547</v>
      </c>
      <c r="BA622" s="8">
        <v>0.31394782583548386</v>
      </c>
      <c r="BB622" s="8">
        <v>9.4036645268079047E-2</v>
      </c>
      <c r="BC622" s="8">
        <v>0.40183896808908071</v>
      </c>
      <c r="BD622" s="8">
        <v>0.11069077718850645</v>
      </c>
      <c r="BE622" s="8">
        <v>2.6249033424437091E-2</v>
      </c>
      <c r="BF622" s="8">
        <v>0.22935787950690323</v>
      </c>
      <c r="BG622" s="8">
        <v>0.3785945669667099</v>
      </c>
      <c r="BH622" s="8">
        <v>1.7003220242496618E-6</v>
      </c>
      <c r="BI622" s="8">
        <v>6.4587222241870967E-2</v>
      </c>
      <c r="BJ622" s="8">
        <v>1.3444758727312902</v>
      </c>
      <c r="BK622" s="8">
        <v>1.3165114230193549</v>
      </c>
      <c r="BL622" s="8">
        <v>1.4227282779019352</v>
      </c>
    </row>
    <row r="623" spans="1:64" x14ac:dyDescent="0.25">
      <c r="A623" s="7">
        <v>512290</v>
      </c>
      <c r="B623" s="7" t="s">
        <v>670</v>
      </c>
      <c r="C623" s="8">
        <f t="shared" si="162"/>
        <v>7.7216269759806458E-2</v>
      </c>
      <c r="D623" s="8">
        <f t="shared" si="163"/>
        <v>2.1304056039799995E-2</v>
      </c>
      <c r="E623" s="8">
        <f t="shared" si="164"/>
        <v>0.13712519660283873</v>
      </c>
      <c r="F623" s="8">
        <f t="shared" si="165"/>
        <v>0.17128258938090321</v>
      </c>
      <c r="G623" s="8">
        <f t="shared" si="166"/>
        <v>5.8077453382312898E-2</v>
      </c>
      <c r="H623" s="8">
        <f t="shared" si="167"/>
        <v>0.19491273465970965</v>
      </c>
      <c r="I623" s="8">
        <f t="shared" si="168"/>
        <v>0.23180981063598388</v>
      </c>
      <c r="J623" s="8">
        <f t="shared" si="169"/>
        <v>7.5592047217604832E-2</v>
      </c>
      <c r="K623" s="8">
        <f t="shared" si="170"/>
        <v>0.29831651365588713</v>
      </c>
      <c r="L623" s="8">
        <f t="shared" si="171"/>
        <v>7.7049110618758049E-2</v>
      </c>
      <c r="M623" s="8">
        <f t="shared" si="172"/>
        <v>1.9982766848127415E-2</v>
      </c>
      <c r="N623" s="8">
        <f t="shared" si="173"/>
        <v>0.15197880508612904</v>
      </c>
      <c r="O623" s="8">
        <f t="shared" si="174"/>
        <v>0.22897083347761299</v>
      </c>
      <c r="P623" s="8">
        <f t="shared" si="175"/>
        <v>7.6471490531353234E-7</v>
      </c>
      <c r="Q623" s="8">
        <f t="shared" si="176"/>
        <v>3.7019741450419363E-2</v>
      </c>
      <c r="R623" s="8">
        <f t="shared" si="177"/>
        <v>1</v>
      </c>
      <c r="S623" s="8">
        <f t="shared" si="178"/>
        <v>0.79524213226177409</v>
      </c>
      <c r="T623" s="8">
        <f t="shared" si="179"/>
        <v>0.9766861134451611</v>
      </c>
      <c r="W623" s="7">
        <v>512290</v>
      </c>
      <c r="X623" s="7" t="s">
        <v>670</v>
      </c>
      <c r="Y623" s="364">
        <v>0</v>
      </c>
      <c r="Z623" s="364">
        <v>0</v>
      </c>
      <c r="AA623" s="364">
        <v>0</v>
      </c>
      <c r="AB623" s="364">
        <v>0</v>
      </c>
      <c r="AC623" s="364">
        <v>0</v>
      </c>
      <c r="AD623" s="364">
        <v>0</v>
      </c>
      <c r="AE623" s="364">
        <v>0</v>
      </c>
      <c r="AF623" s="364">
        <v>0</v>
      </c>
      <c r="AG623" s="364">
        <v>0</v>
      </c>
      <c r="AH623" s="364">
        <v>0</v>
      </c>
      <c r="AI623" s="364">
        <v>0</v>
      </c>
      <c r="AJ623" s="364">
        <v>0</v>
      </c>
      <c r="AK623" s="364">
        <v>0</v>
      </c>
      <c r="AL623" s="364">
        <v>0</v>
      </c>
      <c r="AM623" s="364">
        <v>0</v>
      </c>
      <c r="AN623" s="364">
        <v>1</v>
      </c>
      <c r="AO623" s="364">
        <v>0</v>
      </c>
      <c r="AP623" s="364">
        <v>0</v>
      </c>
      <c r="AS623" s="7">
        <v>512290</v>
      </c>
      <c r="AT623" s="7" t="s">
        <v>670</v>
      </c>
      <c r="AU623" s="8">
        <v>7.7216269759806458E-2</v>
      </c>
      <c r="AV623" s="8">
        <v>2.1304056039799995E-2</v>
      </c>
      <c r="AW623" s="8">
        <v>0.13712519660283873</v>
      </c>
      <c r="AX623" s="8">
        <v>0.17128258938090321</v>
      </c>
      <c r="AY623" s="8">
        <v>5.8077453382312898E-2</v>
      </c>
      <c r="AZ623" s="8">
        <v>0.19491273465970965</v>
      </c>
      <c r="BA623" s="8">
        <v>0.23180981063598388</v>
      </c>
      <c r="BB623" s="8">
        <v>7.5592047217604832E-2</v>
      </c>
      <c r="BC623" s="8">
        <v>0.29831651365588713</v>
      </c>
      <c r="BD623" s="8">
        <v>7.7049110618758049E-2</v>
      </c>
      <c r="BE623" s="8">
        <v>1.9982766848127415E-2</v>
      </c>
      <c r="BF623" s="8">
        <v>0.15197880508612904</v>
      </c>
      <c r="BG623" s="8">
        <v>0.22897083347761299</v>
      </c>
      <c r="BH623" s="8">
        <v>7.6471490531353234E-7</v>
      </c>
      <c r="BI623" s="8">
        <v>3.7019741450419363E-2</v>
      </c>
      <c r="BJ623" s="8">
        <v>1.2356455224027421</v>
      </c>
      <c r="BK623" s="8">
        <v>0.79524213226177409</v>
      </c>
      <c r="BL623" s="8">
        <v>0.9766861134451611</v>
      </c>
    </row>
    <row r="624" spans="1:64" x14ac:dyDescent="0.25">
      <c r="A624" s="7">
        <v>513110</v>
      </c>
      <c r="B624" s="7" t="s">
        <v>654</v>
      </c>
      <c r="C624" s="8">
        <f t="shared" si="162"/>
        <v>6.5771262787400003E-2</v>
      </c>
      <c r="D624" s="8">
        <f t="shared" si="163"/>
        <v>8.2459051489199992E-3</v>
      </c>
      <c r="E624" s="8">
        <f t="shared" si="164"/>
        <v>0.128602107863</v>
      </c>
      <c r="F624" s="8">
        <f t="shared" si="165"/>
        <v>2.0338679350799999E-2</v>
      </c>
      <c r="G624" s="8">
        <f t="shared" si="166"/>
        <v>1.9689082561899999E-3</v>
      </c>
      <c r="H624" s="8">
        <f t="shared" si="167"/>
        <v>1.36576699626E-2</v>
      </c>
      <c r="I624" s="8">
        <f t="shared" si="168"/>
        <v>6.7584579789700006E-2</v>
      </c>
      <c r="J624" s="8">
        <f t="shared" si="169"/>
        <v>7.1941239495499996E-3</v>
      </c>
      <c r="K624" s="8">
        <f t="shared" si="170"/>
        <v>4.7809907613600003E-2</v>
      </c>
      <c r="L624" s="8">
        <f t="shared" si="171"/>
        <v>5.5542327195300001E-2</v>
      </c>
      <c r="M624" s="8">
        <f t="shared" si="172"/>
        <v>6.1844938881700003E-3</v>
      </c>
      <c r="N624" s="8">
        <f t="shared" si="173"/>
        <v>0.13623937803200001</v>
      </c>
      <c r="O624" s="8">
        <f t="shared" si="174"/>
        <v>0.70431838326700003</v>
      </c>
      <c r="P624" s="8">
        <f t="shared" si="175"/>
        <v>3.26310200218E-5</v>
      </c>
      <c r="Q624" s="8">
        <f t="shared" si="176"/>
        <v>0.38032123185</v>
      </c>
      <c r="R624" s="8">
        <f t="shared" si="177"/>
        <v>1.2026192758000001</v>
      </c>
      <c r="S624" s="8">
        <f t="shared" si="178"/>
        <v>1.03596525757</v>
      </c>
      <c r="T624" s="8">
        <f t="shared" si="179"/>
        <v>1.1225886113500001</v>
      </c>
      <c r="W624" s="7">
        <v>513110</v>
      </c>
      <c r="X624" s="7" t="s">
        <v>654</v>
      </c>
      <c r="Y624" s="364">
        <v>6.5771262787400003E-2</v>
      </c>
      <c r="Z624" s="364">
        <v>8.2459051489199992E-3</v>
      </c>
      <c r="AA624" s="364">
        <v>0.128602107863</v>
      </c>
      <c r="AB624" s="364">
        <v>2.0338679350799999E-2</v>
      </c>
      <c r="AC624" s="364">
        <v>1.9689082561899999E-3</v>
      </c>
      <c r="AD624" s="364">
        <v>1.36576699626E-2</v>
      </c>
      <c r="AE624" s="364">
        <v>6.7584579789700006E-2</v>
      </c>
      <c r="AF624" s="364">
        <v>7.1941239495499996E-3</v>
      </c>
      <c r="AG624" s="364">
        <v>4.7809907613600003E-2</v>
      </c>
      <c r="AH624" s="364">
        <v>5.5542327195300001E-2</v>
      </c>
      <c r="AI624" s="364">
        <v>6.1844938881700003E-3</v>
      </c>
      <c r="AJ624" s="364">
        <v>0.13623937803200001</v>
      </c>
      <c r="AK624" s="364">
        <v>0.70431838326700003</v>
      </c>
      <c r="AL624" s="364">
        <v>3.26310200218E-5</v>
      </c>
      <c r="AM624" s="364">
        <v>0.38032123185</v>
      </c>
      <c r="AN624" s="364">
        <v>1.2026192758000001</v>
      </c>
      <c r="AO624" s="364">
        <v>1.03596525757</v>
      </c>
      <c r="AP624" s="364">
        <v>1.1225886113500001</v>
      </c>
      <c r="AS624" s="7">
        <v>513110</v>
      </c>
      <c r="AT624" s="7" t="s">
        <v>654</v>
      </c>
      <c r="AU624" s="8">
        <v>0.10063374819788871</v>
      </c>
      <c r="AV624" s="8">
        <v>2.0697882535069042E-2</v>
      </c>
      <c r="AW624" s="8">
        <v>0.24901954521961292</v>
      </c>
      <c r="AX624" s="8">
        <v>8.2005189715495141E-2</v>
      </c>
      <c r="AY624" s="8">
        <v>1.4949191640073549E-2</v>
      </c>
      <c r="AZ624" s="8">
        <v>0.10516814461196113</v>
      </c>
      <c r="BA624" s="8">
        <v>0.10930124824969845</v>
      </c>
      <c r="BB624" s="8">
        <v>1.991304200190629E-2</v>
      </c>
      <c r="BC624" s="8">
        <v>0.15585783321466767</v>
      </c>
      <c r="BD624" s="8">
        <v>8.7161687657333883E-2</v>
      </c>
      <c r="BE624" s="8">
        <v>1.6373496147686607E-2</v>
      </c>
      <c r="BF624" s="8">
        <v>0.23836394093403548</v>
      </c>
      <c r="BG624" s="8">
        <v>0.69295751983041987</v>
      </c>
      <c r="BH624" s="8">
        <v>1.4362570491270644E-5</v>
      </c>
      <c r="BI624" s="8">
        <v>0.37418599108548445</v>
      </c>
      <c r="BJ624" s="8">
        <v>1.3703479501466129</v>
      </c>
      <c r="BK624" s="8">
        <v>1.185991880805968</v>
      </c>
      <c r="BL624" s="8">
        <v>1.26894470411129</v>
      </c>
    </row>
    <row r="625" spans="1:64" x14ac:dyDescent="0.25">
      <c r="A625" s="7">
        <v>513120</v>
      </c>
      <c r="B625" s="7" t="s">
        <v>655</v>
      </c>
      <c r="C625" s="8">
        <f t="shared" si="162"/>
        <v>0.11424959140099999</v>
      </c>
      <c r="D625" s="8">
        <f t="shared" si="163"/>
        <v>1.57770643856E-2</v>
      </c>
      <c r="E625" s="8">
        <f t="shared" si="164"/>
        <v>0.11426497565</v>
      </c>
      <c r="F625" s="8">
        <f t="shared" si="165"/>
        <v>8.6741086210699994E-2</v>
      </c>
      <c r="G625" s="8">
        <f t="shared" si="166"/>
        <v>1.3736043695900001E-2</v>
      </c>
      <c r="H625" s="8">
        <f t="shared" si="167"/>
        <v>4.3941162760300002E-2</v>
      </c>
      <c r="I625" s="8">
        <f t="shared" si="168"/>
        <v>9.1506164930799994E-2</v>
      </c>
      <c r="J625" s="8">
        <f t="shared" si="169"/>
        <v>1.37442698772E-2</v>
      </c>
      <c r="K625" s="8">
        <f t="shared" si="170"/>
        <v>4.3821849131500001E-2</v>
      </c>
      <c r="L625" s="8">
        <f t="shared" si="171"/>
        <v>0.100998647341</v>
      </c>
      <c r="M625" s="8">
        <f t="shared" si="172"/>
        <v>1.31888454035E-2</v>
      </c>
      <c r="N625" s="8">
        <f t="shared" si="173"/>
        <v>0.13066071740900001</v>
      </c>
      <c r="O625" s="8">
        <f t="shared" si="174"/>
        <v>0.64673073302700002</v>
      </c>
      <c r="P625" s="8">
        <f t="shared" si="175"/>
        <v>9.4703834215300003E-6</v>
      </c>
      <c r="Q625" s="8">
        <f t="shared" si="176"/>
        <v>0.38671396906599997</v>
      </c>
      <c r="R625" s="8">
        <f t="shared" si="177"/>
        <v>1.2442916314400001</v>
      </c>
      <c r="S625" s="8">
        <f t="shared" si="178"/>
        <v>1.1444182926699999</v>
      </c>
      <c r="T625" s="8">
        <f t="shared" si="179"/>
        <v>1.14907228394</v>
      </c>
      <c r="W625" s="7">
        <v>513120</v>
      </c>
      <c r="X625" s="7" t="s">
        <v>655</v>
      </c>
      <c r="Y625" s="364">
        <v>0.11424959140099999</v>
      </c>
      <c r="Z625" s="364">
        <v>1.57770643856E-2</v>
      </c>
      <c r="AA625" s="364">
        <v>0.11426497565</v>
      </c>
      <c r="AB625" s="364">
        <v>8.6741086210699994E-2</v>
      </c>
      <c r="AC625" s="364">
        <v>1.3736043695900001E-2</v>
      </c>
      <c r="AD625" s="364">
        <v>4.3941162760300002E-2</v>
      </c>
      <c r="AE625" s="364">
        <v>9.1506164930799994E-2</v>
      </c>
      <c r="AF625" s="364">
        <v>1.37442698772E-2</v>
      </c>
      <c r="AG625" s="364">
        <v>4.3821849131500001E-2</v>
      </c>
      <c r="AH625" s="364">
        <v>0.100998647341</v>
      </c>
      <c r="AI625" s="364">
        <v>1.31888454035E-2</v>
      </c>
      <c r="AJ625" s="364">
        <v>0.13066071740900001</v>
      </c>
      <c r="AK625" s="364">
        <v>0.64673073302700002</v>
      </c>
      <c r="AL625" s="364">
        <v>9.4703834215300003E-6</v>
      </c>
      <c r="AM625" s="364">
        <v>0.38671396906599997</v>
      </c>
      <c r="AN625" s="364">
        <v>1.2442916314400001</v>
      </c>
      <c r="AO625" s="364">
        <v>1.1444182926699999</v>
      </c>
      <c r="AP625" s="364">
        <v>1.14907228394</v>
      </c>
      <c r="AS625" s="7">
        <v>513120</v>
      </c>
      <c r="AT625" s="7" t="s">
        <v>655</v>
      </c>
      <c r="AU625" s="8">
        <v>0.13987735838125001</v>
      </c>
      <c r="AV625" s="8">
        <v>3.0552701451574186E-2</v>
      </c>
      <c r="AW625" s="8">
        <v>0.23000309211964515</v>
      </c>
      <c r="AX625" s="8">
        <v>8.9449366915735004E-2</v>
      </c>
      <c r="AY625" s="8">
        <v>2.1197604954844761E-2</v>
      </c>
      <c r="AZ625" s="8">
        <v>9.0864550352538251E-2</v>
      </c>
      <c r="BA625" s="8">
        <v>0.12828767064500968</v>
      </c>
      <c r="BB625" s="8">
        <v>2.8829719224866133E-2</v>
      </c>
      <c r="BC625" s="8">
        <v>0.14776832322842581</v>
      </c>
      <c r="BD625" s="8">
        <v>0.12631307858854354</v>
      </c>
      <c r="BE625" s="8">
        <v>2.6221585633161289E-2</v>
      </c>
      <c r="BF625" s="8">
        <v>0.23660525534003712</v>
      </c>
      <c r="BG625" s="8">
        <v>0.63629810508977369</v>
      </c>
      <c r="BH625" s="8">
        <v>1.9790759636111614E-5</v>
      </c>
      <c r="BI625" s="8">
        <v>0.38047597106174208</v>
      </c>
      <c r="BJ625" s="8">
        <v>1.4004315390490323</v>
      </c>
      <c r="BK625" s="8">
        <v>1.1853824899654839</v>
      </c>
      <c r="BL625" s="8">
        <v>1.2887566808401616</v>
      </c>
    </row>
    <row r="626" spans="1:64" x14ac:dyDescent="0.25">
      <c r="A626" s="7">
        <v>513130</v>
      </c>
      <c r="B626" s="7" t="s">
        <v>656</v>
      </c>
      <c r="C626" s="8">
        <f t="shared" si="162"/>
        <v>0.12237878914</v>
      </c>
      <c r="D626" s="8">
        <f t="shared" si="163"/>
        <v>1.66350142101E-2</v>
      </c>
      <c r="E626" s="8">
        <f t="shared" si="164"/>
        <v>0.11847206270500001</v>
      </c>
      <c r="F626" s="8">
        <f t="shared" si="165"/>
        <v>7.32603806222E-2</v>
      </c>
      <c r="G626" s="8">
        <f t="shared" si="166"/>
        <v>9.7379021179600008E-3</v>
      </c>
      <c r="H626" s="8">
        <f t="shared" si="167"/>
        <v>2.30686429677E-2</v>
      </c>
      <c r="I626" s="8">
        <f t="shared" si="168"/>
        <v>0.26790230414100002</v>
      </c>
      <c r="J626" s="8">
        <f t="shared" si="169"/>
        <v>3.29167735822E-2</v>
      </c>
      <c r="K626" s="8">
        <f t="shared" si="170"/>
        <v>7.8221124145599993E-2</v>
      </c>
      <c r="L626" s="8">
        <f t="shared" si="171"/>
        <v>0.14013881140500001</v>
      </c>
      <c r="M626" s="8">
        <f t="shared" si="172"/>
        <v>1.77219938548E-2</v>
      </c>
      <c r="N626" s="8">
        <f t="shared" si="173"/>
        <v>0.18308195660599999</v>
      </c>
      <c r="O626" s="8">
        <f t="shared" si="174"/>
        <v>0.49999405278300002</v>
      </c>
      <c r="P626" s="8">
        <f t="shared" si="175"/>
        <v>1.3844951664199999E-5</v>
      </c>
      <c r="Q626" s="8">
        <f t="shared" si="176"/>
        <v>0.17099156489600001</v>
      </c>
      <c r="R626" s="8">
        <f t="shared" si="177"/>
        <v>1.2574858660599999</v>
      </c>
      <c r="S626" s="8">
        <f t="shared" si="178"/>
        <v>1.10606692571</v>
      </c>
      <c r="T626" s="8">
        <f t="shared" si="179"/>
        <v>1.3790402018700001</v>
      </c>
      <c r="W626" s="7">
        <v>513130</v>
      </c>
      <c r="X626" s="7" t="s">
        <v>656</v>
      </c>
      <c r="Y626" s="364">
        <v>0.12237878914</v>
      </c>
      <c r="Z626" s="364">
        <v>1.66350142101E-2</v>
      </c>
      <c r="AA626" s="364">
        <v>0.11847206270500001</v>
      </c>
      <c r="AB626" s="364">
        <v>7.32603806222E-2</v>
      </c>
      <c r="AC626" s="364">
        <v>9.7379021179600008E-3</v>
      </c>
      <c r="AD626" s="364">
        <v>2.30686429677E-2</v>
      </c>
      <c r="AE626" s="364">
        <v>0.26790230414100002</v>
      </c>
      <c r="AF626" s="364">
        <v>3.29167735822E-2</v>
      </c>
      <c r="AG626" s="364">
        <v>7.8221124145599993E-2</v>
      </c>
      <c r="AH626" s="364">
        <v>0.14013881140500001</v>
      </c>
      <c r="AI626" s="364">
        <v>1.77219938548E-2</v>
      </c>
      <c r="AJ626" s="364">
        <v>0.18308195660599999</v>
      </c>
      <c r="AK626" s="364">
        <v>0.49999405278300002</v>
      </c>
      <c r="AL626" s="364">
        <v>1.3844951664199999E-5</v>
      </c>
      <c r="AM626" s="364">
        <v>0.17099156489600001</v>
      </c>
      <c r="AN626" s="364">
        <v>1.2574858660599999</v>
      </c>
      <c r="AO626" s="364">
        <v>1.10606692571</v>
      </c>
      <c r="AP626" s="364">
        <v>1.3790402018700001</v>
      </c>
      <c r="AS626" s="7">
        <v>513130</v>
      </c>
      <c r="AT626" s="7" t="s">
        <v>656</v>
      </c>
      <c r="AU626" s="8">
        <v>0.18110917601553228</v>
      </c>
      <c r="AV626" s="8">
        <v>3.8868498317625795E-2</v>
      </c>
      <c r="AW626" s="8">
        <v>0.21399531056766288</v>
      </c>
      <c r="AX626" s="8">
        <v>0.24756813393340801</v>
      </c>
      <c r="AY626" s="8">
        <v>5.1662887361759204E-2</v>
      </c>
      <c r="AZ626" s="8">
        <v>0.14194059612164192</v>
      </c>
      <c r="BA626" s="8">
        <v>0.45032649332201619</v>
      </c>
      <c r="BB626" s="8">
        <v>8.3470689564437109E-2</v>
      </c>
      <c r="BC626" s="8">
        <v>0.2669552156432774</v>
      </c>
      <c r="BD626" s="8">
        <v>0.21672160306809676</v>
      </c>
      <c r="BE626" s="8">
        <v>4.314821297951775E-2</v>
      </c>
      <c r="BF626" s="8">
        <v>0.29670333125643533</v>
      </c>
      <c r="BG626" s="8">
        <v>0.47580098401017684</v>
      </c>
      <c r="BH626" s="8">
        <v>9.2481246352298408E-6</v>
      </c>
      <c r="BI626" s="8">
        <v>0.16271805159793537</v>
      </c>
      <c r="BJ626" s="8">
        <v>1.4339745978040319</v>
      </c>
      <c r="BK626" s="8">
        <v>1.3927861335462897</v>
      </c>
      <c r="BL626" s="8">
        <v>1.7523685275619356</v>
      </c>
    </row>
    <row r="627" spans="1:64" x14ac:dyDescent="0.25">
      <c r="A627" s="7">
        <v>513140</v>
      </c>
      <c r="B627" s="7" t="s">
        <v>657</v>
      </c>
      <c r="C627" s="8">
        <f t="shared" si="162"/>
        <v>7.5868926890999999E-2</v>
      </c>
      <c r="D627" s="8">
        <f t="shared" si="163"/>
        <v>1.05558704336E-2</v>
      </c>
      <c r="E627" s="8">
        <f t="shared" si="164"/>
        <v>0.13108447017300001</v>
      </c>
      <c r="F627" s="8">
        <f t="shared" si="165"/>
        <v>3.7869518849500003E-2</v>
      </c>
      <c r="G627" s="8">
        <f t="shared" si="166"/>
        <v>5.0448017668999999E-3</v>
      </c>
      <c r="H627" s="8">
        <f t="shared" si="167"/>
        <v>2.3188860307E-2</v>
      </c>
      <c r="I627" s="8">
        <f t="shared" si="168"/>
        <v>0.109590721396</v>
      </c>
      <c r="J627" s="8">
        <f t="shared" si="169"/>
        <v>1.4361552979000001E-2</v>
      </c>
      <c r="K627" s="8">
        <f t="shared" si="170"/>
        <v>6.3922156014699999E-2</v>
      </c>
      <c r="L627" s="8">
        <f t="shared" si="171"/>
        <v>6.8202678381100001E-2</v>
      </c>
      <c r="M627" s="8">
        <f t="shared" si="172"/>
        <v>9.0049297553199993E-3</v>
      </c>
      <c r="N627" s="8">
        <f t="shared" si="173"/>
        <v>0.16442089528100001</v>
      </c>
      <c r="O627" s="8">
        <f t="shared" si="174"/>
        <v>0.61072946928000005</v>
      </c>
      <c r="P627" s="8">
        <f t="shared" si="175"/>
        <v>1.6381098442800001E-5</v>
      </c>
      <c r="Q627" s="8">
        <f t="shared" si="176"/>
        <v>0.24640329407100001</v>
      </c>
      <c r="R627" s="8">
        <f t="shared" si="177"/>
        <v>1.2175092675000001</v>
      </c>
      <c r="S627" s="8">
        <f t="shared" si="178"/>
        <v>1.0661031809199999</v>
      </c>
      <c r="T627" s="8">
        <f t="shared" si="179"/>
        <v>1.18787443039</v>
      </c>
      <c r="W627" s="7">
        <v>513140</v>
      </c>
      <c r="X627" s="7" t="s">
        <v>657</v>
      </c>
      <c r="Y627" s="364">
        <v>7.5868926890999999E-2</v>
      </c>
      <c r="Z627" s="364">
        <v>1.05558704336E-2</v>
      </c>
      <c r="AA627" s="364">
        <v>0.13108447017300001</v>
      </c>
      <c r="AB627" s="364">
        <v>3.7869518849500003E-2</v>
      </c>
      <c r="AC627" s="364">
        <v>5.0448017668999999E-3</v>
      </c>
      <c r="AD627" s="364">
        <v>2.3188860307E-2</v>
      </c>
      <c r="AE627" s="364">
        <v>0.109590721396</v>
      </c>
      <c r="AF627" s="364">
        <v>1.4361552979000001E-2</v>
      </c>
      <c r="AG627" s="364">
        <v>6.3922156014699999E-2</v>
      </c>
      <c r="AH627" s="364">
        <v>6.8202678381100001E-2</v>
      </c>
      <c r="AI627" s="364">
        <v>9.0049297553199993E-3</v>
      </c>
      <c r="AJ627" s="364">
        <v>0.16442089528100001</v>
      </c>
      <c r="AK627" s="364">
        <v>0.61072946928000005</v>
      </c>
      <c r="AL627" s="364">
        <v>1.6381098442800001E-5</v>
      </c>
      <c r="AM627" s="364">
        <v>0.24640329407100001</v>
      </c>
      <c r="AN627" s="364">
        <v>1.2175092675000001</v>
      </c>
      <c r="AO627" s="364">
        <v>1.0661031809199999</v>
      </c>
      <c r="AP627" s="364">
        <v>1.18787443039</v>
      </c>
      <c r="AS627" s="7">
        <v>513140</v>
      </c>
      <c r="AT627" s="7" t="s">
        <v>657</v>
      </c>
      <c r="AU627" s="8">
        <v>0.11604350252990966</v>
      </c>
      <c r="AV627" s="8">
        <v>2.6928629299469355E-2</v>
      </c>
      <c r="AW627" s="8">
        <v>0.21085114926795326</v>
      </c>
      <c r="AX627" s="8">
        <v>0.10112320219436936</v>
      </c>
      <c r="AY627" s="8">
        <v>2.5179700193972417E-2</v>
      </c>
      <c r="AZ627" s="8">
        <v>9.9566560129456458E-2</v>
      </c>
      <c r="BA627" s="8">
        <v>0.1737613954563548</v>
      </c>
      <c r="BB627" s="8">
        <v>4.0642428311869358E-2</v>
      </c>
      <c r="BC627" s="8">
        <v>0.18703826105440322</v>
      </c>
      <c r="BD627" s="8">
        <v>0.11103421254267098</v>
      </c>
      <c r="BE627" s="8">
        <v>2.4719376966213225E-2</v>
      </c>
      <c r="BF627" s="8">
        <v>0.23829117155714516</v>
      </c>
      <c r="BG627" s="8">
        <v>0.49252281492645134</v>
      </c>
      <c r="BH627" s="8">
        <v>9.2992895355403256E-6</v>
      </c>
      <c r="BI627" s="8">
        <v>0.19871222766787089</v>
      </c>
      <c r="BJ627" s="8">
        <v>1.3538248940008064</v>
      </c>
      <c r="BK627" s="8">
        <v>1.032322688324516</v>
      </c>
      <c r="BL627" s="8">
        <v>1.2078936977258063</v>
      </c>
    </row>
    <row r="628" spans="1:64" x14ac:dyDescent="0.25">
      <c r="A628" s="7">
        <v>513191</v>
      </c>
      <c r="B628" s="7" t="s">
        <v>658</v>
      </c>
      <c r="C628" s="8">
        <f t="shared" si="162"/>
        <v>5.8499667287467742E-2</v>
      </c>
      <c r="D628" s="8">
        <f t="shared" si="163"/>
        <v>1.6227950771124194E-2</v>
      </c>
      <c r="E628" s="8">
        <f t="shared" si="164"/>
        <v>0.10343668304306451</v>
      </c>
      <c r="F628" s="8">
        <f t="shared" si="165"/>
        <v>4.1312593367577415E-2</v>
      </c>
      <c r="G628" s="8">
        <f t="shared" si="166"/>
        <v>1.1609355071208066E-2</v>
      </c>
      <c r="H628" s="8">
        <f t="shared" si="167"/>
        <v>4.4204835956780653E-2</v>
      </c>
      <c r="I628" s="8">
        <f t="shared" si="168"/>
        <v>8.7907970058258053E-2</v>
      </c>
      <c r="J628" s="8">
        <f t="shared" si="169"/>
        <v>2.4392280070040323E-2</v>
      </c>
      <c r="K628" s="8">
        <f t="shared" si="170"/>
        <v>9.9444308613322568E-2</v>
      </c>
      <c r="L628" s="8">
        <f t="shared" si="171"/>
        <v>5.7074984998499986E-2</v>
      </c>
      <c r="M628" s="8">
        <f t="shared" si="172"/>
        <v>1.5119987270285481E-2</v>
      </c>
      <c r="N628" s="8">
        <f t="shared" si="173"/>
        <v>0.11390495417425807</v>
      </c>
      <c r="O628" s="8">
        <f t="shared" si="174"/>
        <v>0.186935965282129</v>
      </c>
      <c r="P628" s="8">
        <f t="shared" si="175"/>
        <v>2.8956682170846778E-6</v>
      </c>
      <c r="Q628" s="8">
        <f t="shared" si="176"/>
        <v>7.7107827883580643E-2</v>
      </c>
      <c r="R628" s="8">
        <f t="shared" si="177"/>
        <v>1</v>
      </c>
      <c r="S628" s="8">
        <f t="shared" si="178"/>
        <v>0.4035783972987097</v>
      </c>
      <c r="T628" s="8">
        <f t="shared" si="179"/>
        <v>0.51819617164483878</v>
      </c>
      <c r="W628" s="7">
        <v>513191</v>
      </c>
      <c r="X628" s="7" t="s">
        <v>658</v>
      </c>
      <c r="Y628" s="364">
        <v>0</v>
      </c>
      <c r="Z628" s="364">
        <v>0</v>
      </c>
      <c r="AA628" s="364">
        <v>0</v>
      </c>
      <c r="AB628" s="364">
        <v>0</v>
      </c>
      <c r="AC628" s="364">
        <v>0</v>
      </c>
      <c r="AD628" s="364">
        <v>0</v>
      </c>
      <c r="AE628" s="364">
        <v>0</v>
      </c>
      <c r="AF628" s="364">
        <v>0</v>
      </c>
      <c r="AG628" s="364">
        <v>0</v>
      </c>
      <c r="AH628" s="364">
        <v>0</v>
      </c>
      <c r="AI628" s="364">
        <v>0</v>
      </c>
      <c r="AJ628" s="364">
        <v>0</v>
      </c>
      <c r="AK628" s="364">
        <v>0</v>
      </c>
      <c r="AL628" s="364">
        <v>0</v>
      </c>
      <c r="AM628" s="364">
        <v>0</v>
      </c>
      <c r="AN628" s="364">
        <v>1</v>
      </c>
      <c r="AO628" s="364">
        <v>0</v>
      </c>
      <c r="AP628" s="364">
        <v>0</v>
      </c>
      <c r="AS628" s="7">
        <v>513191</v>
      </c>
      <c r="AT628" s="7" t="s">
        <v>658</v>
      </c>
      <c r="AU628" s="8">
        <v>5.8499667287467742E-2</v>
      </c>
      <c r="AV628" s="8">
        <v>1.6227950771124194E-2</v>
      </c>
      <c r="AW628" s="8">
        <v>0.10343668304306451</v>
      </c>
      <c r="AX628" s="8">
        <v>4.1312593367577415E-2</v>
      </c>
      <c r="AY628" s="8">
        <v>1.1609355071208066E-2</v>
      </c>
      <c r="AZ628" s="8">
        <v>4.4204835956780653E-2</v>
      </c>
      <c r="BA628" s="8">
        <v>8.7907970058258053E-2</v>
      </c>
      <c r="BB628" s="8">
        <v>2.4392280070040323E-2</v>
      </c>
      <c r="BC628" s="8">
        <v>9.9444308613322568E-2</v>
      </c>
      <c r="BD628" s="8">
        <v>5.7074984998499986E-2</v>
      </c>
      <c r="BE628" s="8">
        <v>1.5119987270285481E-2</v>
      </c>
      <c r="BF628" s="8">
        <v>0.11390495417425807</v>
      </c>
      <c r="BG628" s="8">
        <v>0.186935965282129</v>
      </c>
      <c r="BH628" s="8">
        <v>2.8956682170846778E-6</v>
      </c>
      <c r="BI628" s="8">
        <v>7.7107827883580643E-2</v>
      </c>
      <c r="BJ628" s="8">
        <v>1.1781643011016127</v>
      </c>
      <c r="BK628" s="8">
        <v>0.4035783972987097</v>
      </c>
      <c r="BL628" s="8">
        <v>0.51819617164483878</v>
      </c>
    </row>
    <row r="629" spans="1:64" x14ac:dyDescent="0.25">
      <c r="A629" s="7">
        <v>513199</v>
      </c>
      <c r="B629" s="7" t="s">
        <v>659</v>
      </c>
      <c r="C629" s="8">
        <f t="shared" si="162"/>
        <v>7.6273840468099999E-2</v>
      </c>
      <c r="D629" s="8">
        <f t="shared" si="163"/>
        <v>1.05706717037E-2</v>
      </c>
      <c r="E629" s="8">
        <f t="shared" si="164"/>
        <v>0.129389762825</v>
      </c>
      <c r="F629" s="8">
        <f t="shared" si="165"/>
        <v>6.9286239646199996E-2</v>
      </c>
      <c r="G629" s="8">
        <f t="shared" si="166"/>
        <v>9.1125655696000004E-3</v>
      </c>
      <c r="H629" s="8">
        <f t="shared" si="167"/>
        <v>4.2180363943200003E-2</v>
      </c>
      <c r="I629" s="8">
        <f t="shared" si="168"/>
        <v>0.10740472914300001</v>
      </c>
      <c r="J629" s="8">
        <f t="shared" si="169"/>
        <v>1.3966437372699999E-2</v>
      </c>
      <c r="K629" s="8">
        <f t="shared" si="170"/>
        <v>6.2505604597700007E-2</v>
      </c>
      <c r="L629" s="8">
        <f t="shared" si="171"/>
        <v>6.8801685838099993E-2</v>
      </c>
      <c r="M629" s="8">
        <f t="shared" si="172"/>
        <v>9.0425006684099994E-3</v>
      </c>
      <c r="N629" s="8">
        <f t="shared" si="173"/>
        <v>0.16223451476799999</v>
      </c>
      <c r="O629" s="8">
        <f t="shared" si="174"/>
        <v>0.60921087557499998</v>
      </c>
      <c r="P629" s="8">
        <f t="shared" si="175"/>
        <v>9.0777151510900006E-6</v>
      </c>
      <c r="Q629" s="8">
        <f t="shared" si="176"/>
        <v>0.25354518140999999</v>
      </c>
      <c r="R629" s="8">
        <f t="shared" si="177"/>
        <v>1.2162342749999999</v>
      </c>
      <c r="S629" s="8">
        <f t="shared" si="178"/>
        <v>1.12057916916</v>
      </c>
      <c r="T629" s="8">
        <f t="shared" si="179"/>
        <v>1.18387677111</v>
      </c>
      <c r="W629" s="7">
        <v>513199</v>
      </c>
      <c r="X629" s="7" t="s">
        <v>659</v>
      </c>
      <c r="Y629" s="364">
        <v>7.6273840468099999E-2</v>
      </c>
      <c r="Z629" s="364">
        <v>1.05706717037E-2</v>
      </c>
      <c r="AA629" s="364">
        <v>0.129389762825</v>
      </c>
      <c r="AB629" s="364">
        <v>6.9286239646199996E-2</v>
      </c>
      <c r="AC629" s="364">
        <v>9.1125655696000004E-3</v>
      </c>
      <c r="AD629" s="364">
        <v>4.2180363943200003E-2</v>
      </c>
      <c r="AE629" s="364">
        <v>0.10740472914300001</v>
      </c>
      <c r="AF629" s="364">
        <v>1.3966437372699999E-2</v>
      </c>
      <c r="AG629" s="364">
        <v>6.2505604597700007E-2</v>
      </c>
      <c r="AH629" s="364">
        <v>6.8801685838099993E-2</v>
      </c>
      <c r="AI629" s="364">
        <v>9.0425006684099994E-3</v>
      </c>
      <c r="AJ629" s="364">
        <v>0.16223451476799999</v>
      </c>
      <c r="AK629" s="364">
        <v>0.60921087557499998</v>
      </c>
      <c r="AL629" s="364">
        <v>9.0777151510900006E-6</v>
      </c>
      <c r="AM629" s="364">
        <v>0.25354518140999999</v>
      </c>
      <c r="AN629" s="364">
        <v>1.2162342749999999</v>
      </c>
      <c r="AO629" s="364">
        <v>1.12057916916</v>
      </c>
      <c r="AP629" s="364">
        <v>1.18387677111</v>
      </c>
      <c r="AS629" s="7">
        <v>513199</v>
      </c>
      <c r="AT629" s="7" t="s">
        <v>659</v>
      </c>
      <c r="AU629" s="8">
        <v>0.12509896756178066</v>
      </c>
      <c r="AV629" s="8">
        <v>2.8320408592127425E-2</v>
      </c>
      <c r="AW629" s="8">
        <v>0.22403201095473713</v>
      </c>
      <c r="AX629" s="8">
        <v>0.23947854560389517</v>
      </c>
      <c r="AY629" s="8">
        <v>5.7963447484064831E-2</v>
      </c>
      <c r="AZ629" s="8">
        <v>0.22900323635156616</v>
      </c>
      <c r="BA629" s="8">
        <v>0.18138610299672578</v>
      </c>
      <c r="BB629" s="8">
        <v>4.1352059123235488E-2</v>
      </c>
      <c r="BC629" s="8">
        <v>0.19354837646155323</v>
      </c>
      <c r="BD629" s="8">
        <v>0.11975767060547098</v>
      </c>
      <c r="BE629" s="8">
        <v>2.6016231922551775E-2</v>
      </c>
      <c r="BF629" s="8">
        <v>0.25338498549359684</v>
      </c>
      <c r="BG629" s="8">
        <v>0.55025445815282192</v>
      </c>
      <c r="BH629" s="8">
        <v>5.5841068033440011E-6</v>
      </c>
      <c r="BI629" s="8">
        <v>0.22900636475370989</v>
      </c>
      <c r="BJ629" s="8">
        <v>1.3774513871088709</v>
      </c>
      <c r="BK629" s="8">
        <v>1.4296710358908069</v>
      </c>
      <c r="BL629" s="8">
        <v>1.3195155708391937</v>
      </c>
    </row>
    <row r="630" spans="1:64" x14ac:dyDescent="0.25">
      <c r="A630" s="7">
        <v>513210</v>
      </c>
      <c r="B630" s="7" t="s">
        <v>660</v>
      </c>
      <c r="C630" s="8">
        <f t="shared" si="162"/>
        <v>4.7479538462699998E-2</v>
      </c>
      <c r="D630" s="8">
        <f t="shared" si="163"/>
        <v>6.6179967305300003E-3</v>
      </c>
      <c r="E630" s="8">
        <f t="shared" si="164"/>
        <v>0.134476967374</v>
      </c>
      <c r="F630" s="8">
        <f t="shared" si="165"/>
        <v>3.4223326369299999E-2</v>
      </c>
      <c r="G630" s="8">
        <f t="shared" si="166"/>
        <v>5.5088286541000002E-3</v>
      </c>
      <c r="H630" s="8">
        <f t="shared" si="167"/>
        <v>3.3691223921599997E-2</v>
      </c>
      <c r="I630" s="8">
        <f t="shared" si="168"/>
        <v>6.5643918265000004E-2</v>
      </c>
      <c r="J630" s="8">
        <f t="shared" si="169"/>
        <v>8.9220895421400007E-3</v>
      </c>
      <c r="K630" s="8">
        <f t="shared" si="170"/>
        <v>5.6350861558000002E-2</v>
      </c>
      <c r="L630" s="8">
        <f t="shared" si="171"/>
        <v>4.05791384206E-2</v>
      </c>
      <c r="M630" s="8">
        <f t="shared" si="172"/>
        <v>5.3269703033599998E-3</v>
      </c>
      <c r="N630" s="8">
        <f t="shared" si="173"/>
        <v>0.1590471822</v>
      </c>
      <c r="O630" s="8">
        <f t="shared" si="174"/>
        <v>0.65847225299199996</v>
      </c>
      <c r="P630" s="8">
        <f t="shared" si="175"/>
        <v>1.0075271975299999E-5</v>
      </c>
      <c r="Q630" s="8">
        <f t="shared" si="176"/>
        <v>0.25374676921400002</v>
      </c>
      <c r="R630" s="8">
        <f t="shared" si="177"/>
        <v>1.1885745025700001</v>
      </c>
      <c r="S630" s="8">
        <f t="shared" si="178"/>
        <v>1.0734233789400001</v>
      </c>
      <c r="T630" s="8">
        <f t="shared" si="179"/>
        <v>1.13091686937</v>
      </c>
      <c r="W630" s="7">
        <v>513210</v>
      </c>
      <c r="X630" s="7" t="s">
        <v>660</v>
      </c>
      <c r="Y630" s="364">
        <v>4.7479538462699998E-2</v>
      </c>
      <c r="Z630" s="364">
        <v>6.6179967305300003E-3</v>
      </c>
      <c r="AA630" s="364">
        <v>0.134476967374</v>
      </c>
      <c r="AB630" s="364">
        <v>3.4223326369299999E-2</v>
      </c>
      <c r="AC630" s="364">
        <v>5.5088286541000002E-3</v>
      </c>
      <c r="AD630" s="364">
        <v>3.3691223921599997E-2</v>
      </c>
      <c r="AE630" s="364">
        <v>6.5643918265000004E-2</v>
      </c>
      <c r="AF630" s="364">
        <v>8.9220895421400007E-3</v>
      </c>
      <c r="AG630" s="364">
        <v>5.6350861558000002E-2</v>
      </c>
      <c r="AH630" s="364">
        <v>4.05791384206E-2</v>
      </c>
      <c r="AI630" s="364">
        <v>5.3269703033599998E-3</v>
      </c>
      <c r="AJ630" s="364">
        <v>0.1590471822</v>
      </c>
      <c r="AK630" s="364">
        <v>0.65847225299199996</v>
      </c>
      <c r="AL630" s="364">
        <v>1.0075271975299999E-5</v>
      </c>
      <c r="AM630" s="364">
        <v>0.25374676921400002</v>
      </c>
      <c r="AN630" s="364">
        <v>1.1885745025700001</v>
      </c>
      <c r="AO630" s="364">
        <v>1.0734233789400001</v>
      </c>
      <c r="AP630" s="364">
        <v>1.13091686937</v>
      </c>
      <c r="AS630" s="7">
        <v>513210</v>
      </c>
      <c r="AT630" s="7" t="s">
        <v>660</v>
      </c>
      <c r="AU630" s="8">
        <v>9.7621047799333879E-2</v>
      </c>
      <c r="AV630" s="8">
        <v>2.222322851807822E-2</v>
      </c>
      <c r="AW630" s="8">
        <v>0.24916983459437098</v>
      </c>
      <c r="AX630" s="8">
        <v>0.22372791894868713</v>
      </c>
      <c r="AY630" s="8">
        <v>6.2581320427116116E-2</v>
      </c>
      <c r="AZ630" s="8">
        <v>0.33889220556682259</v>
      </c>
      <c r="BA630" s="8">
        <v>0.14330993291024835</v>
      </c>
      <c r="BB630" s="8">
        <v>3.2527161544611279E-2</v>
      </c>
      <c r="BC630" s="8">
        <v>0.20224126660170802</v>
      </c>
      <c r="BD630" s="8">
        <v>8.9470206459114507E-2</v>
      </c>
      <c r="BE630" s="8">
        <v>1.9084465868929673E-2</v>
      </c>
      <c r="BF630" s="8">
        <v>0.26469578083630635</v>
      </c>
      <c r="BG630" s="8">
        <v>0.64785307537961223</v>
      </c>
      <c r="BH630" s="8">
        <v>3.6727515374261296E-6</v>
      </c>
      <c r="BI630" s="8">
        <v>0.24965181636148404</v>
      </c>
      <c r="BJ630" s="8">
        <v>1.3690141109108065</v>
      </c>
      <c r="BK630" s="8">
        <v>1.6090724126845164</v>
      </c>
      <c r="BL630" s="8">
        <v>1.3619493287987094</v>
      </c>
    </row>
    <row r="631" spans="1:64" x14ac:dyDescent="0.25">
      <c r="A631" s="7">
        <v>516110</v>
      </c>
      <c r="B631" s="7" t="s">
        <v>1249</v>
      </c>
      <c r="C631" s="8">
        <f t="shared" si="162"/>
        <v>7.7134777180199995E-2</v>
      </c>
      <c r="D631" s="8">
        <f t="shared" si="163"/>
        <v>8.9164385676099994E-3</v>
      </c>
      <c r="E631" s="8">
        <f t="shared" si="164"/>
        <v>9.2616637783500003E-2</v>
      </c>
      <c r="F631" s="8">
        <f t="shared" si="165"/>
        <v>0.17260270360999999</v>
      </c>
      <c r="G631" s="8">
        <f t="shared" si="166"/>
        <v>2.4631957753800001E-2</v>
      </c>
      <c r="H631" s="8">
        <f t="shared" si="167"/>
        <v>0.117807433994</v>
      </c>
      <c r="I631" s="8">
        <f t="shared" si="168"/>
        <v>9.4571863557700003E-2</v>
      </c>
      <c r="J631" s="8">
        <f t="shared" si="169"/>
        <v>1.3014776500599999E-2</v>
      </c>
      <c r="K631" s="8">
        <f t="shared" si="170"/>
        <v>6.5006457174900001E-2</v>
      </c>
      <c r="L631" s="8">
        <f t="shared" si="171"/>
        <v>8.9000601075000005E-2</v>
      </c>
      <c r="M631" s="8">
        <f t="shared" si="172"/>
        <v>1.0561611935299999E-2</v>
      </c>
      <c r="N631" s="8">
        <f t="shared" si="173"/>
        <v>0.15446108342000001</v>
      </c>
      <c r="O631" s="8">
        <f t="shared" si="174"/>
        <v>0.44326600222099999</v>
      </c>
      <c r="P631" s="8">
        <f t="shared" si="175"/>
        <v>2.7544619569299999E-6</v>
      </c>
      <c r="Q631" s="8">
        <f t="shared" si="176"/>
        <v>0.20871792760499999</v>
      </c>
      <c r="R631" s="8">
        <f t="shared" si="177"/>
        <v>1.1786678535299999</v>
      </c>
      <c r="S631" s="8">
        <f t="shared" si="178"/>
        <v>1.3150420953599999</v>
      </c>
      <c r="T631" s="8">
        <f t="shared" si="179"/>
        <v>1.17259309723</v>
      </c>
      <c r="W631" s="7">
        <v>516110</v>
      </c>
      <c r="X631" s="7" t="s">
        <v>1249</v>
      </c>
      <c r="Y631" s="364">
        <v>7.7134777180199995E-2</v>
      </c>
      <c r="Z631" s="364">
        <v>8.9164385676099994E-3</v>
      </c>
      <c r="AA631" s="364">
        <v>9.2616637783500003E-2</v>
      </c>
      <c r="AB631" s="364">
        <v>0.17260270360999999</v>
      </c>
      <c r="AC631" s="364">
        <v>2.4631957753800001E-2</v>
      </c>
      <c r="AD631" s="364">
        <v>0.117807433994</v>
      </c>
      <c r="AE631" s="364">
        <v>9.4571863557700003E-2</v>
      </c>
      <c r="AF631" s="364">
        <v>1.3014776500599999E-2</v>
      </c>
      <c r="AG631" s="364">
        <v>6.5006457174900001E-2</v>
      </c>
      <c r="AH631" s="364">
        <v>8.9000601075000005E-2</v>
      </c>
      <c r="AI631" s="364">
        <v>1.0561611935299999E-2</v>
      </c>
      <c r="AJ631" s="364">
        <v>0.15446108342000001</v>
      </c>
      <c r="AK631" s="364">
        <v>0.44326600222099999</v>
      </c>
      <c r="AL631" s="364">
        <v>2.7544619569299999E-6</v>
      </c>
      <c r="AM631" s="364">
        <v>0.20871792760499999</v>
      </c>
      <c r="AN631" s="364">
        <v>1.1786678535299999</v>
      </c>
      <c r="AO631" s="364">
        <v>1.3150420953599999</v>
      </c>
      <c r="AP631" s="364">
        <v>1.17259309723</v>
      </c>
      <c r="AS631" s="7">
        <v>516110</v>
      </c>
      <c r="AT631" s="7" t="s">
        <v>1249</v>
      </c>
      <c r="AU631" s="8">
        <v>0.11683599314689838</v>
      </c>
      <c r="AV631" s="8">
        <v>2.6692640121723864E-2</v>
      </c>
      <c r="AW631" s="8">
        <v>0.18018182443210484</v>
      </c>
      <c r="AX631" s="8">
        <v>0.14689068205358227</v>
      </c>
      <c r="AY631" s="8">
        <v>4.2827558049358054E-2</v>
      </c>
      <c r="AZ631" s="8">
        <v>0.17436094706446451</v>
      </c>
      <c r="BA631" s="8">
        <v>0.1558984537971258</v>
      </c>
      <c r="BB631" s="8">
        <v>4.396520276938725E-2</v>
      </c>
      <c r="BC631" s="8">
        <v>0.20542618840806448</v>
      </c>
      <c r="BD631" s="8">
        <v>0.14444046386676612</v>
      </c>
      <c r="BE631" s="8">
        <v>3.3787855904328055E-2</v>
      </c>
      <c r="BF631" s="8">
        <v>0.27132533350730642</v>
      </c>
      <c r="BG631" s="8">
        <v>0.43611819562609727</v>
      </c>
      <c r="BH631" s="8">
        <v>4.8994715908743565E-6</v>
      </c>
      <c r="BI631" s="8">
        <v>0.20535064195306482</v>
      </c>
      <c r="BJ631" s="8">
        <v>1.3237136835070966</v>
      </c>
      <c r="BK631" s="8">
        <v>1.3479501549095163</v>
      </c>
      <c r="BL631" s="8">
        <v>1.3891591998135489</v>
      </c>
    </row>
    <row r="632" spans="1:64" x14ac:dyDescent="0.25">
      <c r="A632" s="7">
        <v>516120</v>
      </c>
      <c r="B632" s="7" t="s">
        <v>1250</v>
      </c>
      <c r="C632" s="8">
        <f t="shared" si="162"/>
        <v>7.7240897735200001E-2</v>
      </c>
      <c r="D632" s="8">
        <f t="shared" si="163"/>
        <v>8.9358156216300007E-3</v>
      </c>
      <c r="E632" s="8">
        <f t="shared" si="164"/>
        <v>9.2290045645200006E-2</v>
      </c>
      <c r="F632" s="8">
        <f t="shared" si="165"/>
        <v>0.24706784536000001</v>
      </c>
      <c r="G632" s="8">
        <f t="shared" si="166"/>
        <v>3.5278183377599998E-2</v>
      </c>
      <c r="H632" s="8">
        <f t="shared" si="167"/>
        <v>0.167363595231</v>
      </c>
      <c r="I632" s="8">
        <f t="shared" si="168"/>
        <v>9.39146171004E-2</v>
      </c>
      <c r="J632" s="8">
        <f t="shared" si="169"/>
        <v>1.29615846154E-2</v>
      </c>
      <c r="K632" s="8">
        <f t="shared" si="170"/>
        <v>6.4083999672299996E-2</v>
      </c>
      <c r="L632" s="8">
        <f t="shared" si="171"/>
        <v>8.9002450972099995E-2</v>
      </c>
      <c r="M632" s="8">
        <f t="shared" si="172"/>
        <v>1.0573282675E-2</v>
      </c>
      <c r="N632" s="8">
        <f t="shared" si="173"/>
        <v>0.15386239446200001</v>
      </c>
      <c r="O632" s="8">
        <f t="shared" si="174"/>
        <v>0.44377122886800002</v>
      </c>
      <c r="P632" s="8">
        <f t="shared" si="175"/>
        <v>1.9285744950900002E-6</v>
      </c>
      <c r="Q632" s="8">
        <f t="shared" si="176"/>
        <v>0.21009203065199999</v>
      </c>
      <c r="R632" s="8">
        <f t="shared" si="177"/>
        <v>1.178466759</v>
      </c>
      <c r="S632" s="8">
        <f t="shared" si="178"/>
        <v>1.44970962397</v>
      </c>
      <c r="T632" s="8">
        <f t="shared" si="179"/>
        <v>1.17096020139</v>
      </c>
      <c r="W632" s="7">
        <v>516120</v>
      </c>
      <c r="X632" s="7" t="s">
        <v>1250</v>
      </c>
      <c r="Y632" s="364">
        <v>7.7240897735200001E-2</v>
      </c>
      <c r="Z632" s="364">
        <v>8.9358156216300007E-3</v>
      </c>
      <c r="AA632" s="364">
        <v>9.2290045645200006E-2</v>
      </c>
      <c r="AB632" s="364">
        <v>0.24706784536000001</v>
      </c>
      <c r="AC632" s="364">
        <v>3.5278183377599998E-2</v>
      </c>
      <c r="AD632" s="364">
        <v>0.167363595231</v>
      </c>
      <c r="AE632" s="364">
        <v>9.39146171004E-2</v>
      </c>
      <c r="AF632" s="364">
        <v>1.29615846154E-2</v>
      </c>
      <c r="AG632" s="364">
        <v>6.4083999672299996E-2</v>
      </c>
      <c r="AH632" s="364">
        <v>8.9002450972099995E-2</v>
      </c>
      <c r="AI632" s="364">
        <v>1.0573282675E-2</v>
      </c>
      <c r="AJ632" s="364">
        <v>0.15386239446200001</v>
      </c>
      <c r="AK632" s="364">
        <v>0.44377122886800002</v>
      </c>
      <c r="AL632" s="364">
        <v>1.9285744950900002E-6</v>
      </c>
      <c r="AM632" s="364">
        <v>0.21009203065199999</v>
      </c>
      <c r="AN632" s="364">
        <v>1.178466759</v>
      </c>
      <c r="AO632" s="364">
        <v>1.44970962397</v>
      </c>
      <c r="AP632" s="364">
        <v>1.17096020139</v>
      </c>
      <c r="AS632" s="7">
        <v>516120</v>
      </c>
      <c r="AT632" s="7" t="s">
        <v>1250</v>
      </c>
      <c r="AU632" s="8">
        <v>0.10620880905280645</v>
      </c>
      <c r="AV632" s="8">
        <v>2.5202758023972902E-2</v>
      </c>
      <c r="AW632" s="8">
        <v>0.16081703721868865</v>
      </c>
      <c r="AX632" s="8">
        <v>0.1803431649419403</v>
      </c>
      <c r="AY632" s="8">
        <v>5.2733542547804359E-2</v>
      </c>
      <c r="AZ632" s="8">
        <v>0.21334619839835492</v>
      </c>
      <c r="BA632" s="8">
        <v>0.1408701059300371</v>
      </c>
      <c r="BB632" s="8">
        <v>4.1298073626296762E-2</v>
      </c>
      <c r="BC632" s="8">
        <v>0.18345709750352907</v>
      </c>
      <c r="BD632" s="8">
        <v>0.1311008915176323</v>
      </c>
      <c r="BE632" s="8">
        <v>3.1896229271705975E-2</v>
      </c>
      <c r="BF632" s="8">
        <v>0.24167063157451615</v>
      </c>
      <c r="BG632" s="8">
        <v>0.37219615231290365</v>
      </c>
      <c r="BH632" s="8">
        <v>3.8542040152349993E-6</v>
      </c>
      <c r="BI632" s="8">
        <v>0.17620647633225783</v>
      </c>
      <c r="BJ632" s="8">
        <v>1.2922286042961288</v>
      </c>
      <c r="BK632" s="8">
        <v>1.2851309704041936</v>
      </c>
      <c r="BL632" s="8">
        <v>1.2043365673824196</v>
      </c>
    </row>
    <row r="633" spans="1:64" x14ac:dyDescent="0.25">
      <c r="A633" s="7">
        <v>516210</v>
      </c>
      <c r="B633" s="7" t="s">
        <v>1251</v>
      </c>
      <c r="C633" s="8">
        <f t="shared" si="162"/>
        <v>6.5979400311299993E-2</v>
      </c>
      <c r="D633" s="8">
        <f t="shared" si="163"/>
        <v>7.9130934115300006E-3</v>
      </c>
      <c r="E633" s="8">
        <f t="shared" si="164"/>
        <v>0.123588568368</v>
      </c>
      <c r="F633" s="8">
        <f t="shared" si="165"/>
        <v>0.305238249613</v>
      </c>
      <c r="G633" s="8">
        <f t="shared" si="166"/>
        <v>3.05151934698E-2</v>
      </c>
      <c r="H633" s="8">
        <f t="shared" si="167"/>
        <v>0.15415090466699999</v>
      </c>
      <c r="I633" s="8">
        <f t="shared" si="168"/>
        <v>0.12886663481300001</v>
      </c>
      <c r="J633" s="8">
        <f t="shared" si="169"/>
        <v>1.4852314002300001E-2</v>
      </c>
      <c r="K633" s="8">
        <f t="shared" si="170"/>
        <v>7.7695615886000005E-2</v>
      </c>
      <c r="L633" s="8">
        <f t="shared" si="171"/>
        <v>6.8272959442200007E-2</v>
      </c>
      <c r="M633" s="8">
        <f t="shared" si="172"/>
        <v>7.8235557199800004E-3</v>
      </c>
      <c r="N633" s="8">
        <f t="shared" si="173"/>
        <v>0.17797819959200001</v>
      </c>
      <c r="O633" s="8">
        <f t="shared" si="174"/>
        <v>0.53683577023899998</v>
      </c>
      <c r="P633" s="8">
        <f t="shared" si="175"/>
        <v>2.1534808704900002E-6</v>
      </c>
      <c r="Q633" s="8">
        <f t="shared" si="176"/>
        <v>0.17862873879899999</v>
      </c>
      <c r="R633" s="8">
        <f t="shared" si="177"/>
        <v>1.19748106209</v>
      </c>
      <c r="S633" s="8">
        <f t="shared" si="178"/>
        <v>1.48990434775</v>
      </c>
      <c r="T633" s="8">
        <f t="shared" si="179"/>
        <v>1.2214145647000001</v>
      </c>
      <c r="W633" s="7">
        <v>516210</v>
      </c>
      <c r="X633" s="7" t="s">
        <v>1251</v>
      </c>
      <c r="Y633" s="364">
        <v>6.5979400311299993E-2</v>
      </c>
      <c r="Z633" s="364">
        <v>7.9130934115300006E-3</v>
      </c>
      <c r="AA633" s="364">
        <v>0.123588568368</v>
      </c>
      <c r="AB633" s="364">
        <v>0.305238249613</v>
      </c>
      <c r="AC633" s="364">
        <v>3.05151934698E-2</v>
      </c>
      <c r="AD633" s="364">
        <v>0.15415090466699999</v>
      </c>
      <c r="AE633" s="364">
        <v>0.12886663481300001</v>
      </c>
      <c r="AF633" s="364">
        <v>1.4852314002300001E-2</v>
      </c>
      <c r="AG633" s="364">
        <v>7.7695615886000005E-2</v>
      </c>
      <c r="AH633" s="364">
        <v>6.8272959442200007E-2</v>
      </c>
      <c r="AI633" s="364">
        <v>7.8235557199800004E-3</v>
      </c>
      <c r="AJ633" s="364">
        <v>0.17797819959200001</v>
      </c>
      <c r="AK633" s="364">
        <v>0.53683577023899998</v>
      </c>
      <c r="AL633" s="364">
        <v>2.1534808704900002E-6</v>
      </c>
      <c r="AM633" s="364">
        <v>0.17862873879899999</v>
      </c>
      <c r="AN633" s="364">
        <v>1.19748106209</v>
      </c>
      <c r="AO633" s="364">
        <v>1.48990434775</v>
      </c>
      <c r="AP633" s="364">
        <v>1.2214145647000001</v>
      </c>
      <c r="AS633" s="7">
        <v>516210</v>
      </c>
      <c r="AT633" s="7" t="s">
        <v>1251</v>
      </c>
      <c r="AU633" s="8">
        <v>0.12578349435984354</v>
      </c>
      <c r="AV633" s="8">
        <v>2.9214556196822578E-2</v>
      </c>
      <c r="AW633" s="8">
        <v>0.22499308392482412</v>
      </c>
      <c r="AX633" s="8">
        <v>0.37482028486707414</v>
      </c>
      <c r="AY633" s="8">
        <v>8.788125280207422E-2</v>
      </c>
      <c r="AZ633" s="8">
        <v>0.30922388645968873</v>
      </c>
      <c r="BA633" s="8">
        <v>0.24295960286025797</v>
      </c>
      <c r="BB633" s="8">
        <v>5.9104657494201622E-2</v>
      </c>
      <c r="BC633" s="8">
        <v>0.25864566176770654</v>
      </c>
      <c r="BD633" s="8">
        <v>0.13516384590792901</v>
      </c>
      <c r="BE633" s="8">
        <v>3.0632217264290312E-2</v>
      </c>
      <c r="BF633" s="8">
        <v>0.29306281551308078</v>
      </c>
      <c r="BG633" s="8">
        <v>0.52817539796551671</v>
      </c>
      <c r="BH633" s="8">
        <v>3.1125473286371445E-6</v>
      </c>
      <c r="BI633" s="8">
        <v>0.17574623952164542</v>
      </c>
      <c r="BJ633" s="8">
        <v>1.3799911344809683</v>
      </c>
      <c r="BK633" s="8">
        <v>1.7557947789679036</v>
      </c>
      <c r="BL633" s="8">
        <v>1.5445808898637099</v>
      </c>
    </row>
    <row r="634" spans="1:64" x14ac:dyDescent="0.25">
      <c r="A634" s="7">
        <v>517111</v>
      </c>
      <c r="B634" s="7" t="s">
        <v>671</v>
      </c>
      <c r="C634" s="8">
        <f t="shared" si="162"/>
        <v>6.7361084327600004E-2</v>
      </c>
      <c r="D634" s="8">
        <f t="shared" si="163"/>
        <v>7.6972088643699997E-3</v>
      </c>
      <c r="E634" s="8">
        <f t="shared" si="164"/>
        <v>0.11581470423</v>
      </c>
      <c r="F634" s="8">
        <f t="shared" si="165"/>
        <v>0.21005437407899999</v>
      </c>
      <c r="G634" s="8">
        <f t="shared" si="166"/>
        <v>1.7620955496600001E-2</v>
      </c>
      <c r="H634" s="8">
        <f t="shared" si="167"/>
        <v>8.2488564760899996E-2</v>
      </c>
      <c r="I634" s="8">
        <f t="shared" si="168"/>
        <v>0.15558899624600001</v>
      </c>
      <c r="J634" s="8">
        <f t="shared" si="169"/>
        <v>1.6000773909499999E-2</v>
      </c>
      <c r="K634" s="8">
        <f t="shared" si="170"/>
        <v>8.3791626940599995E-2</v>
      </c>
      <c r="L634" s="8">
        <f t="shared" si="171"/>
        <v>7.3378396365699997E-2</v>
      </c>
      <c r="M634" s="8">
        <f t="shared" si="172"/>
        <v>7.7279191278900004E-3</v>
      </c>
      <c r="N634" s="8">
        <f t="shared" si="173"/>
        <v>0.16287763506899999</v>
      </c>
      <c r="O634" s="8">
        <f t="shared" si="174"/>
        <v>0.54010189035099998</v>
      </c>
      <c r="P634" s="8">
        <f t="shared" si="175"/>
        <v>3.8033899669899999E-6</v>
      </c>
      <c r="Q634" s="8">
        <f t="shared" si="176"/>
        <v>0.16864057564000001</v>
      </c>
      <c r="R634" s="8">
        <f t="shared" si="177"/>
        <v>1.1908729974200001</v>
      </c>
      <c r="S634" s="8">
        <f t="shared" si="178"/>
        <v>1.31016389434</v>
      </c>
      <c r="T634" s="8">
        <f t="shared" si="179"/>
        <v>1.2553813971000001</v>
      </c>
      <c r="W634" s="7">
        <v>517111</v>
      </c>
      <c r="X634" s="7" t="s">
        <v>671</v>
      </c>
      <c r="Y634" s="364">
        <v>6.7361084327600004E-2</v>
      </c>
      <c r="Z634" s="364">
        <v>7.6972088643699997E-3</v>
      </c>
      <c r="AA634" s="364">
        <v>0.11581470423</v>
      </c>
      <c r="AB634" s="364">
        <v>0.21005437407899999</v>
      </c>
      <c r="AC634" s="364">
        <v>1.7620955496600001E-2</v>
      </c>
      <c r="AD634" s="364">
        <v>8.2488564760899996E-2</v>
      </c>
      <c r="AE634" s="364">
        <v>0.15558899624600001</v>
      </c>
      <c r="AF634" s="364">
        <v>1.6000773909499999E-2</v>
      </c>
      <c r="AG634" s="364">
        <v>8.3791626940599995E-2</v>
      </c>
      <c r="AH634" s="364">
        <v>7.3378396365699997E-2</v>
      </c>
      <c r="AI634" s="364">
        <v>7.7279191278900004E-3</v>
      </c>
      <c r="AJ634" s="364">
        <v>0.16287763506899999</v>
      </c>
      <c r="AK634" s="364">
        <v>0.54010189035099998</v>
      </c>
      <c r="AL634" s="364">
        <v>3.8033899669899999E-6</v>
      </c>
      <c r="AM634" s="364">
        <v>0.16864057564000001</v>
      </c>
      <c r="AN634" s="364">
        <v>1.1908729974200001</v>
      </c>
      <c r="AO634" s="364">
        <v>1.31016389434</v>
      </c>
      <c r="AP634" s="364">
        <v>1.2553813971000001</v>
      </c>
      <c r="AS634" s="7">
        <v>517111</v>
      </c>
      <c r="AT634" s="7" t="s">
        <v>671</v>
      </c>
      <c r="AU634" s="8">
        <v>0.16999321876374354</v>
      </c>
      <c r="AV634" s="8">
        <v>3.8501810408144682E-2</v>
      </c>
      <c r="AW634" s="8">
        <v>0.24624027254019354</v>
      </c>
      <c r="AX634" s="8">
        <v>0.65872886739817738</v>
      </c>
      <c r="AY634" s="8">
        <v>0.1433681007224564</v>
      </c>
      <c r="AZ634" s="8">
        <v>0.46142286662751614</v>
      </c>
      <c r="BA634" s="8">
        <v>0.36139081918732263</v>
      </c>
      <c r="BB634" s="8">
        <v>8.2581733903025825E-2</v>
      </c>
      <c r="BC634" s="8">
        <v>0.33081824692060641</v>
      </c>
      <c r="BD634" s="8">
        <v>0.18629023363884031</v>
      </c>
      <c r="BE634" s="8">
        <v>4.0606855132736944E-2</v>
      </c>
      <c r="BF634" s="8">
        <v>0.3048049329557096</v>
      </c>
      <c r="BG634" s="8">
        <v>0.54010179888240306</v>
      </c>
      <c r="BH634" s="8">
        <v>2.1204671874517743E-6</v>
      </c>
      <c r="BI634" s="8">
        <v>0.1686386123025804</v>
      </c>
      <c r="BJ634" s="8">
        <v>1.4547353017119355</v>
      </c>
      <c r="BK634" s="8">
        <v>2.2635214476519359</v>
      </c>
      <c r="BL634" s="8">
        <v>1.7747875742040322</v>
      </c>
    </row>
    <row r="635" spans="1:64" x14ac:dyDescent="0.25">
      <c r="A635" s="7">
        <v>517112</v>
      </c>
      <c r="B635" s="7" t="s">
        <v>672</v>
      </c>
      <c r="C635" s="8">
        <f t="shared" si="162"/>
        <v>0.108918393599</v>
      </c>
      <c r="D635" s="8">
        <f t="shared" si="163"/>
        <v>1.8125740303000001E-2</v>
      </c>
      <c r="E635" s="8">
        <f t="shared" si="164"/>
        <v>0.13548477706500001</v>
      </c>
      <c r="F635" s="8">
        <f t="shared" si="165"/>
        <v>0.32563854181599999</v>
      </c>
      <c r="G635" s="8">
        <f t="shared" si="166"/>
        <v>6.4602216622600003E-2</v>
      </c>
      <c r="H635" s="8">
        <f t="shared" si="167"/>
        <v>0.102985962093</v>
      </c>
      <c r="I635" s="8">
        <f t="shared" si="168"/>
        <v>0.82583861892599997</v>
      </c>
      <c r="J635" s="8">
        <f t="shared" si="169"/>
        <v>0.140365938858</v>
      </c>
      <c r="K635" s="8">
        <f t="shared" si="170"/>
        <v>0.26221370030000002</v>
      </c>
      <c r="L635" s="8">
        <f t="shared" si="171"/>
        <v>0.104202553263</v>
      </c>
      <c r="M635" s="8">
        <f t="shared" si="172"/>
        <v>1.82556302483E-2</v>
      </c>
      <c r="N635" s="8">
        <f t="shared" si="173"/>
        <v>0.20799411669000001</v>
      </c>
      <c r="O635" s="8">
        <f t="shared" si="174"/>
        <v>0.51777156586600004</v>
      </c>
      <c r="P635" s="8">
        <f t="shared" si="175"/>
        <v>2.3883986719400001E-6</v>
      </c>
      <c r="Q635" s="8">
        <f t="shared" si="176"/>
        <v>4.4386427907299998E-2</v>
      </c>
      <c r="R635" s="8">
        <f t="shared" si="177"/>
        <v>1.26252891097</v>
      </c>
      <c r="S635" s="8">
        <f t="shared" si="178"/>
        <v>1.4932267205300001</v>
      </c>
      <c r="T635" s="8">
        <f t="shared" si="179"/>
        <v>2.22841825808</v>
      </c>
      <c r="W635" s="7">
        <v>517112</v>
      </c>
      <c r="X635" s="7" t="s">
        <v>672</v>
      </c>
      <c r="Y635" s="364">
        <v>0.108918393599</v>
      </c>
      <c r="Z635" s="364">
        <v>1.8125740303000001E-2</v>
      </c>
      <c r="AA635" s="364">
        <v>0.13548477706500001</v>
      </c>
      <c r="AB635" s="364">
        <v>0.32563854181599999</v>
      </c>
      <c r="AC635" s="364">
        <v>6.4602216622600003E-2</v>
      </c>
      <c r="AD635" s="364">
        <v>0.102985962093</v>
      </c>
      <c r="AE635" s="364">
        <v>0.82583861892599997</v>
      </c>
      <c r="AF635" s="364">
        <v>0.140365938858</v>
      </c>
      <c r="AG635" s="364">
        <v>0.26221370030000002</v>
      </c>
      <c r="AH635" s="364">
        <v>0.104202553263</v>
      </c>
      <c r="AI635" s="364">
        <v>1.82556302483E-2</v>
      </c>
      <c r="AJ635" s="364">
        <v>0.20799411669000001</v>
      </c>
      <c r="AK635" s="364">
        <v>0.51777156586600004</v>
      </c>
      <c r="AL635" s="364">
        <v>2.3883986719400001E-6</v>
      </c>
      <c r="AM635" s="364">
        <v>4.4386427907299998E-2</v>
      </c>
      <c r="AN635" s="364">
        <v>1.26252891097</v>
      </c>
      <c r="AO635" s="364">
        <v>1.4932267205300001</v>
      </c>
      <c r="AP635" s="364">
        <v>2.22841825808</v>
      </c>
      <c r="AS635" s="7">
        <v>517112</v>
      </c>
      <c r="AT635" s="7" t="s">
        <v>672</v>
      </c>
      <c r="AU635" s="8">
        <v>0.18302234390275804</v>
      </c>
      <c r="AV635" s="8">
        <v>4.8212978082991922E-2</v>
      </c>
      <c r="AW635" s="8">
        <v>0.25165004062966129</v>
      </c>
      <c r="AX635" s="8">
        <v>0.96624179597817728</v>
      </c>
      <c r="AY635" s="8">
        <v>0.3083274958743758</v>
      </c>
      <c r="AZ635" s="8">
        <v>0.67878776179856459</v>
      </c>
      <c r="BA635" s="8">
        <v>1.4193896218751452</v>
      </c>
      <c r="BB635" s="8">
        <v>0.39557073436458062</v>
      </c>
      <c r="BC635" s="8">
        <v>1.1113857039956938</v>
      </c>
      <c r="BD635" s="8">
        <v>0.18787904000408071</v>
      </c>
      <c r="BE635" s="8">
        <v>5.1123640027274202E-2</v>
      </c>
      <c r="BF635" s="8">
        <v>0.33872365427195178</v>
      </c>
      <c r="BG635" s="8">
        <v>0.49271947884670914</v>
      </c>
      <c r="BH635" s="8">
        <v>1.5475115182351288E-6</v>
      </c>
      <c r="BI635" s="8">
        <v>4.2239354238851654E-2</v>
      </c>
      <c r="BJ635" s="8">
        <v>1.4828853626153227</v>
      </c>
      <c r="BK635" s="8">
        <v>2.9049683439743554</v>
      </c>
      <c r="BL635" s="8">
        <v>3.8779557376537102</v>
      </c>
    </row>
    <row r="636" spans="1:64" x14ac:dyDescent="0.25">
      <c r="A636" s="7">
        <v>517121</v>
      </c>
      <c r="B636" s="7" t="s">
        <v>674</v>
      </c>
      <c r="C636" s="8">
        <f t="shared" si="162"/>
        <v>0.1882163361108064</v>
      </c>
      <c r="D636" s="8">
        <f t="shared" si="163"/>
        <v>5.5390340826182265E-2</v>
      </c>
      <c r="E636" s="8">
        <f t="shared" si="164"/>
        <v>0.21052949192995157</v>
      </c>
      <c r="F636" s="8">
        <f t="shared" si="165"/>
        <v>0.20746742146924196</v>
      </c>
      <c r="G636" s="8">
        <f t="shared" si="166"/>
        <v>8.5650917678146768E-2</v>
      </c>
      <c r="H636" s="8">
        <f t="shared" si="167"/>
        <v>0.19837772297954837</v>
      </c>
      <c r="I636" s="8">
        <f t="shared" si="168"/>
        <v>0.26134548289558068</v>
      </c>
      <c r="J636" s="8">
        <f t="shared" si="169"/>
        <v>9.5165491938027397E-2</v>
      </c>
      <c r="K636" s="8">
        <f t="shared" si="170"/>
        <v>0.27500975671504835</v>
      </c>
      <c r="L636" s="8">
        <f t="shared" si="171"/>
        <v>0.18849058658595158</v>
      </c>
      <c r="M636" s="8">
        <f t="shared" si="172"/>
        <v>5.8631089505590331E-2</v>
      </c>
      <c r="N636" s="8">
        <f t="shared" si="173"/>
        <v>0.24768571893399996</v>
      </c>
      <c r="O636" s="8">
        <f t="shared" si="174"/>
        <v>0.41940689768940348</v>
      </c>
      <c r="P636" s="8">
        <f t="shared" si="175"/>
        <v>5.3313649406045162E-6</v>
      </c>
      <c r="Q636" s="8">
        <f t="shared" si="176"/>
        <v>0.17096423929838703</v>
      </c>
      <c r="R636" s="8">
        <f t="shared" si="177"/>
        <v>1</v>
      </c>
      <c r="S636" s="8">
        <f t="shared" si="178"/>
        <v>1.2979492879332255</v>
      </c>
      <c r="T636" s="8">
        <f t="shared" si="179"/>
        <v>1.4379739573546775</v>
      </c>
      <c r="W636" s="7">
        <v>517121</v>
      </c>
      <c r="X636" s="7" t="s">
        <v>674</v>
      </c>
      <c r="Y636" s="364">
        <v>0</v>
      </c>
      <c r="Z636" s="364">
        <v>0</v>
      </c>
      <c r="AA636" s="364">
        <v>0</v>
      </c>
      <c r="AB636" s="364">
        <v>0</v>
      </c>
      <c r="AC636" s="364">
        <v>0</v>
      </c>
      <c r="AD636" s="364">
        <v>0</v>
      </c>
      <c r="AE636" s="364">
        <v>0</v>
      </c>
      <c r="AF636" s="364">
        <v>0</v>
      </c>
      <c r="AG636" s="364">
        <v>0</v>
      </c>
      <c r="AH636" s="364">
        <v>0</v>
      </c>
      <c r="AI636" s="364">
        <v>0</v>
      </c>
      <c r="AJ636" s="364">
        <v>0</v>
      </c>
      <c r="AK636" s="364">
        <v>0</v>
      </c>
      <c r="AL636" s="364">
        <v>0</v>
      </c>
      <c r="AM636" s="364">
        <v>0</v>
      </c>
      <c r="AN636" s="364">
        <v>1</v>
      </c>
      <c r="AO636" s="364">
        <v>0</v>
      </c>
      <c r="AP636" s="364">
        <v>0</v>
      </c>
      <c r="AS636" s="7">
        <v>517121</v>
      </c>
      <c r="AT636" s="7" t="s">
        <v>674</v>
      </c>
      <c r="AU636" s="8">
        <v>0.1882163361108064</v>
      </c>
      <c r="AV636" s="8">
        <v>5.5390340826182265E-2</v>
      </c>
      <c r="AW636" s="8">
        <v>0.21052949192995157</v>
      </c>
      <c r="AX636" s="8">
        <v>0.20746742146924196</v>
      </c>
      <c r="AY636" s="8">
        <v>8.5650917678146768E-2</v>
      </c>
      <c r="AZ636" s="8">
        <v>0.19837772297954837</v>
      </c>
      <c r="BA636" s="8">
        <v>0.26134548289558068</v>
      </c>
      <c r="BB636" s="8">
        <v>9.5165491938027397E-2</v>
      </c>
      <c r="BC636" s="8">
        <v>0.27500975671504835</v>
      </c>
      <c r="BD636" s="8">
        <v>0.18849058658595158</v>
      </c>
      <c r="BE636" s="8">
        <v>5.8631089505590331E-2</v>
      </c>
      <c r="BF636" s="8">
        <v>0.24768571893399996</v>
      </c>
      <c r="BG636" s="8">
        <v>0.41940689768940348</v>
      </c>
      <c r="BH636" s="8">
        <v>5.3313649406045162E-6</v>
      </c>
      <c r="BI636" s="8">
        <v>0.17096423929838703</v>
      </c>
      <c r="BJ636" s="8">
        <v>1.4541345559635486</v>
      </c>
      <c r="BK636" s="8">
        <v>1.2979492879332255</v>
      </c>
      <c r="BL636" s="8">
        <v>1.4379739573546775</v>
      </c>
    </row>
    <row r="637" spans="1:64" x14ac:dyDescent="0.25">
      <c r="A637" s="7">
        <v>517410</v>
      </c>
      <c r="B637" s="7" t="s">
        <v>673</v>
      </c>
      <c r="C637" s="8">
        <f t="shared" si="162"/>
        <v>8.1406372723209677E-2</v>
      </c>
      <c r="D637" s="8">
        <f t="shared" si="163"/>
        <v>2.8695039505467746E-2</v>
      </c>
      <c r="E637" s="8">
        <f t="shared" si="164"/>
        <v>9.6053637682048387E-2</v>
      </c>
      <c r="F637" s="8">
        <f t="shared" si="165"/>
        <v>0.1329574040807355</v>
      </c>
      <c r="G637" s="8">
        <f t="shared" si="166"/>
        <v>6.3663713744798386E-2</v>
      </c>
      <c r="H637" s="8">
        <f t="shared" si="167"/>
        <v>0.15116788991813387</v>
      </c>
      <c r="I637" s="8">
        <f t="shared" si="168"/>
        <v>0.1156004401345484</v>
      </c>
      <c r="J637" s="8">
        <f t="shared" si="169"/>
        <v>4.9619344702549986E-2</v>
      </c>
      <c r="K637" s="8">
        <f t="shared" si="170"/>
        <v>0.12840534543351614</v>
      </c>
      <c r="L637" s="8">
        <f t="shared" si="171"/>
        <v>8.250079740691936E-2</v>
      </c>
      <c r="M637" s="8">
        <f t="shared" si="172"/>
        <v>3.065783757459355E-2</v>
      </c>
      <c r="N637" s="8">
        <f t="shared" si="173"/>
        <v>0.11292444200901615</v>
      </c>
      <c r="O637" s="8">
        <f t="shared" si="174"/>
        <v>0.15094912753104836</v>
      </c>
      <c r="P637" s="8">
        <f t="shared" si="175"/>
        <v>1.3640014718735482E-6</v>
      </c>
      <c r="Q637" s="8">
        <f t="shared" si="176"/>
        <v>6.1616578212661317E-2</v>
      </c>
      <c r="R637" s="8">
        <f t="shared" si="177"/>
        <v>1</v>
      </c>
      <c r="S637" s="8">
        <f t="shared" si="178"/>
        <v>0.63810997548532244</v>
      </c>
      <c r="T637" s="8">
        <f t="shared" si="179"/>
        <v>0.58394771091564524</v>
      </c>
      <c r="W637" s="7">
        <v>517410</v>
      </c>
      <c r="X637" s="7" t="s">
        <v>673</v>
      </c>
      <c r="Y637" s="364">
        <v>0</v>
      </c>
      <c r="Z637" s="364">
        <v>0</v>
      </c>
      <c r="AA637" s="364">
        <v>0</v>
      </c>
      <c r="AB637" s="364">
        <v>0</v>
      </c>
      <c r="AC637" s="364">
        <v>0</v>
      </c>
      <c r="AD637" s="364">
        <v>0</v>
      </c>
      <c r="AE637" s="364">
        <v>0</v>
      </c>
      <c r="AF637" s="364">
        <v>0</v>
      </c>
      <c r="AG637" s="364">
        <v>0</v>
      </c>
      <c r="AH637" s="364">
        <v>0</v>
      </c>
      <c r="AI637" s="364">
        <v>0</v>
      </c>
      <c r="AJ637" s="364">
        <v>0</v>
      </c>
      <c r="AK637" s="364">
        <v>0</v>
      </c>
      <c r="AL637" s="364">
        <v>0</v>
      </c>
      <c r="AM637" s="364">
        <v>0</v>
      </c>
      <c r="AN637" s="364">
        <v>1</v>
      </c>
      <c r="AO637" s="364">
        <v>0</v>
      </c>
      <c r="AP637" s="364">
        <v>0</v>
      </c>
      <c r="AS637" s="7">
        <v>517410</v>
      </c>
      <c r="AT637" s="7" t="s">
        <v>673</v>
      </c>
      <c r="AU637" s="8">
        <v>8.1406372723209677E-2</v>
      </c>
      <c r="AV637" s="8">
        <v>2.8695039505467746E-2</v>
      </c>
      <c r="AW637" s="8">
        <v>9.6053637682048387E-2</v>
      </c>
      <c r="AX637" s="8">
        <v>0.1329574040807355</v>
      </c>
      <c r="AY637" s="8">
        <v>6.3663713744798386E-2</v>
      </c>
      <c r="AZ637" s="8">
        <v>0.15116788991813387</v>
      </c>
      <c r="BA637" s="8">
        <v>0.1156004401345484</v>
      </c>
      <c r="BB637" s="8">
        <v>4.9619344702549986E-2</v>
      </c>
      <c r="BC637" s="8">
        <v>0.12840534543351614</v>
      </c>
      <c r="BD637" s="8">
        <v>8.250079740691936E-2</v>
      </c>
      <c r="BE637" s="8">
        <v>3.065783757459355E-2</v>
      </c>
      <c r="BF637" s="8">
        <v>0.11292444200901615</v>
      </c>
      <c r="BG637" s="8">
        <v>0.15094912753104836</v>
      </c>
      <c r="BH637" s="8">
        <v>1.3640014718735482E-6</v>
      </c>
      <c r="BI637" s="8">
        <v>6.1616578212661317E-2</v>
      </c>
      <c r="BJ637" s="8">
        <v>1.2061534370072582</v>
      </c>
      <c r="BK637" s="8">
        <v>0.63810997548532244</v>
      </c>
      <c r="BL637" s="8">
        <v>0.58394771091564524</v>
      </c>
    </row>
    <row r="638" spans="1:64" x14ac:dyDescent="0.25">
      <c r="A638" s="7">
        <v>517810</v>
      </c>
      <c r="B638" s="7" t="s">
        <v>675</v>
      </c>
      <c r="C638" s="8">
        <f t="shared" si="162"/>
        <v>0.14132208166599999</v>
      </c>
      <c r="D638" s="8">
        <f t="shared" si="163"/>
        <v>2.8211976912E-2</v>
      </c>
      <c r="E638" s="8">
        <f t="shared" si="164"/>
        <v>9.7724868781800006E-2</v>
      </c>
      <c r="F638" s="8">
        <f t="shared" si="165"/>
        <v>7.8766950417199999E-2</v>
      </c>
      <c r="G638" s="8">
        <f t="shared" si="166"/>
        <v>2.0453341925999999E-2</v>
      </c>
      <c r="H638" s="8">
        <f t="shared" si="167"/>
        <v>3.0991092174799999E-2</v>
      </c>
      <c r="I638" s="8">
        <f t="shared" si="168"/>
        <v>0.198268511556</v>
      </c>
      <c r="J638" s="8">
        <f t="shared" si="169"/>
        <v>4.7070753315900001E-2</v>
      </c>
      <c r="K638" s="8">
        <f t="shared" si="170"/>
        <v>7.6924635752700005E-2</v>
      </c>
      <c r="L638" s="8">
        <f t="shared" si="171"/>
        <v>0.13528665942599999</v>
      </c>
      <c r="M638" s="8">
        <f t="shared" si="172"/>
        <v>2.8626458782899999E-2</v>
      </c>
      <c r="N638" s="8">
        <f t="shared" si="173"/>
        <v>0.13349476986299999</v>
      </c>
      <c r="O638" s="8">
        <f t="shared" si="174"/>
        <v>0.519263311969</v>
      </c>
      <c r="P638" s="8">
        <f t="shared" si="175"/>
        <v>1.1192755434600001E-5</v>
      </c>
      <c r="Q638" s="8">
        <f t="shared" si="176"/>
        <v>0.21322039943599999</v>
      </c>
      <c r="R638" s="8">
        <f t="shared" si="177"/>
        <v>1.2672589273599999</v>
      </c>
      <c r="S638" s="8">
        <f t="shared" si="178"/>
        <v>1.1302113845199999</v>
      </c>
      <c r="T638" s="8">
        <f t="shared" si="179"/>
        <v>1.3222639006200001</v>
      </c>
      <c r="W638" s="7">
        <v>517810</v>
      </c>
      <c r="X638" s="7" t="s">
        <v>675</v>
      </c>
      <c r="Y638" s="364">
        <v>0.14132208166599999</v>
      </c>
      <c r="Z638" s="364">
        <v>2.8211976912E-2</v>
      </c>
      <c r="AA638" s="364">
        <v>9.7724868781800006E-2</v>
      </c>
      <c r="AB638" s="364">
        <v>7.8766950417199999E-2</v>
      </c>
      <c r="AC638" s="364">
        <v>2.0453341925999999E-2</v>
      </c>
      <c r="AD638" s="364">
        <v>3.0991092174799999E-2</v>
      </c>
      <c r="AE638" s="364">
        <v>0.198268511556</v>
      </c>
      <c r="AF638" s="364">
        <v>4.7070753315900001E-2</v>
      </c>
      <c r="AG638" s="364">
        <v>7.6924635752700005E-2</v>
      </c>
      <c r="AH638" s="364">
        <v>0.13528665942599999</v>
      </c>
      <c r="AI638" s="364">
        <v>2.8626458782899999E-2</v>
      </c>
      <c r="AJ638" s="364">
        <v>0.13349476986299999</v>
      </c>
      <c r="AK638" s="364">
        <v>0.519263311969</v>
      </c>
      <c r="AL638" s="364">
        <v>1.1192755434600001E-5</v>
      </c>
      <c r="AM638" s="364">
        <v>0.21322039943599999</v>
      </c>
      <c r="AN638" s="364">
        <v>1.2672589273599999</v>
      </c>
      <c r="AO638" s="364">
        <v>1.1302113845199999</v>
      </c>
      <c r="AP638" s="364">
        <v>1.3222639006200001</v>
      </c>
      <c r="AS638" s="7">
        <v>517810</v>
      </c>
      <c r="AT638" s="7" t="s">
        <v>675</v>
      </c>
      <c r="AU638" s="8">
        <v>0.20573610303653228</v>
      </c>
      <c r="AV638" s="8">
        <v>5.9176331799864507E-2</v>
      </c>
      <c r="AW638" s="8">
        <v>0.22575846030298061</v>
      </c>
      <c r="AX638" s="8">
        <v>0.17662269683347742</v>
      </c>
      <c r="AY638" s="8">
        <v>7.122263570940969E-2</v>
      </c>
      <c r="AZ638" s="8">
        <v>0.16614096280597415</v>
      </c>
      <c r="BA638" s="8">
        <v>0.28363142296108074</v>
      </c>
      <c r="BB638" s="8">
        <v>0.10100481058089675</v>
      </c>
      <c r="BC638" s="8">
        <v>0.2895235969160273</v>
      </c>
      <c r="BD638" s="8">
        <v>0.20598831326488709</v>
      </c>
      <c r="BE638" s="8">
        <v>6.2587904939335484E-2</v>
      </c>
      <c r="BF638" s="8">
        <v>0.26739116216772579</v>
      </c>
      <c r="BG638" s="8">
        <v>0.46901320719880601</v>
      </c>
      <c r="BH638" s="8">
        <v>7.060635105575323E-6</v>
      </c>
      <c r="BI638" s="8">
        <v>0.19258550918619358</v>
      </c>
      <c r="BJ638" s="8">
        <v>1.4906725080429033</v>
      </c>
      <c r="BK638" s="8">
        <v>1.3172121018004839</v>
      </c>
      <c r="BL638" s="8">
        <v>1.5773840240062909</v>
      </c>
    </row>
    <row r="639" spans="1:64" x14ac:dyDescent="0.25">
      <c r="A639" s="7">
        <v>518210</v>
      </c>
      <c r="B639" s="7" t="s">
        <v>676</v>
      </c>
      <c r="C639" s="8">
        <f t="shared" si="162"/>
        <v>9.2737434733699997E-2</v>
      </c>
      <c r="D639" s="8">
        <f t="shared" si="163"/>
        <v>1.28162344996E-2</v>
      </c>
      <c r="E639" s="8">
        <f t="shared" si="164"/>
        <v>0.12062318916799999</v>
      </c>
      <c r="F639" s="8">
        <f t="shared" si="165"/>
        <v>0.175264664327</v>
      </c>
      <c r="G639" s="8">
        <f t="shared" si="166"/>
        <v>3.1114064560000002E-2</v>
      </c>
      <c r="H639" s="8">
        <f t="shared" si="167"/>
        <v>9.67639634877E-2</v>
      </c>
      <c r="I639" s="8">
        <f t="shared" si="168"/>
        <v>0.108590154952</v>
      </c>
      <c r="J639" s="8">
        <f t="shared" si="169"/>
        <v>1.69746227141E-2</v>
      </c>
      <c r="K639" s="8">
        <f t="shared" si="170"/>
        <v>5.35213741699E-2</v>
      </c>
      <c r="L639" s="8">
        <f t="shared" si="171"/>
        <v>8.7671782261699999E-2</v>
      </c>
      <c r="M639" s="8">
        <f t="shared" si="172"/>
        <v>1.1575920864700001E-2</v>
      </c>
      <c r="N639" s="8">
        <f t="shared" si="173"/>
        <v>0.15769246969600001</v>
      </c>
      <c r="O639" s="8">
        <f t="shared" si="174"/>
        <v>0.59102347190899995</v>
      </c>
      <c r="P639" s="8">
        <f t="shared" si="175"/>
        <v>3.3605758252100001E-6</v>
      </c>
      <c r="Q639" s="8">
        <f t="shared" si="176"/>
        <v>0.25424851997999998</v>
      </c>
      <c r="R639" s="8">
        <f t="shared" si="177"/>
        <v>1.2261768583999999</v>
      </c>
      <c r="S639" s="8">
        <f t="shared" si="178"/>
        <v>1.30314269237</v>
      </c>
      <c r="T639" s="8">
        <f t="shared" si="179"/>
        <v>1.17908615184</v>
      </c>
      <c r="W639" s="7">
        <v>518210</v>
      </c>
      <c r="X639" s="7" t="s">
        <v>676</v>
      </c>
      <c r="Y639" s="364">
        <v>9.2737434733699997E-2</v>
      </c>
      <c r="Z639" s="364">
        <v>1.28162344996E-2</v>
      </c>
      <c r="AA639" s="364">
        <v>0.12062318916799999</v>
      </c>
      <c r="AB639" s="364">
        <v>0.175264664327</v>
      </c>
      <c r="AC639" s="364">
        <v>3.1114064560000002E-2</v>
      </c>
      <c r="AD639" s="364">
        <v>9.67639634877E-2</v>
      </c>
      <c r="AE639" s="364">
        <v>0.108590154952</v>
      </c>
      <c r="AF639" s="364">
        <v>1.69746227141E-2</v>
      </c>
      <c r="AG639" s="364">
        <v>5.35213741699E-2</v>
      </c>
      <c r="AH639" s="364">
        <v>8.7671782261699999E-2</v>
      </c>
      <c r="AI639" s="364">
        <v>1.1575920864700001E-2</v>
      </c>
      <c r="AJ639" s="364">
        <v>0.15769246969600001</v>
      </c>
      <c r="AK639" s="364">
        <v>0.59102347190899995</v>
      </c>
      <c r="AL639" s="364">
        <v>3.3605758252100001E-6</v>
      </c>
      <c r="AM639" s="364">
        <v>0.25424851997999998</v>
      </c>
      <c r="AN639" s="364">
        <v>1.2261768583999999</v>
      </c>
      <c r="AO639" s="364">
        <v>1.30314269237</v>
      </c>
      <c r="AP639" s="364">
        <v>1.17908615184</v>
      </c>
      <c r="AS639" s="7">
        <v>518210</v>
      </c>
      <c r="AT639" s="7" t="s">
        <v>676</v>
      </c>
      <c r="AU639" s="8">
        <v>0.14403663439113867</v>
      </c>
      <c r="AV639" s="8">
        <v>3.1972278798535481E-2</v>
      </c>
      <c r="AW639" s="8">
        <v>0.23468386819484835</v>
      </c>
      <c r="AX639" s="8">
        <v>0.29732364389928867</v>
      </c>
      <c r="AY639" s="8">
        <v>7.6867819719178693E-2</v>
      </c>
      <c r="AZ639" s="8">
        <v>0.29049842934620651</v>
      </c>
      <c r="BA639" s="8">
        <v>0.19906899560828548</v>
      </c>
      <c r="BB639" s="8">
        <v>4.5879407008033869E-2</v>
      </c>
      <c r="BC639" s="8">
        <v>0.20164737203803873</v>
      </c>
      <c r="BD639" s="8">
        <v>0.14317829958339354</v>
      </c>
      <c r="BE639" s="8">
        <v>3.0167251208090318E-2</v>
      </c>
      <c r="BF639" s="8">
        <v>0.27367895191287089</v>
      </c>
      <c r="BG639" s="8">
        <v>0.5814896995277743</v>
      </c>
      <c r="BH639" s="8">
        <v>4.5765702249836288E-6</v>
      </c>
      <c r="BI639" s="8">
        <v>0.25014538965870925</v>
      </c>
      <c r="BJ639" s="8">
        <v>1.4106927813841934</v>
      </c>
      <c r="BK639" s="8">
        <v>1.6485608607064524</v>
      </c>
      <c r="BL639" s="8">
        <v>1.4304667423967741</v>
      </c>
    </row>
    <row r="640" spans="1:64" x14ac:dyDescent="0.25">
      <c r="A640" s="7">
        <v>519210</v>
      </c>
      <c r="B640" s="7" t="s">
        <v>677</v>
      </c>
      <c r="C640" s="8">
        <f t="shared" si="162"/>
        <v>8.6523823238299994E-3</v>
      </c>
      <c r="D640" s="8">
        <f t="shared" si="163"/>
        <v>1.24389905139E-3</v>
      </c>
      <c r="E640" s="8">
        <f t="shared" si="164"/>
        <v>0.103510631654</v>
      </c>
      <c r="F640" s="8">
        <f t="shared" si="165"/>
        <v>9.8137525408500004E-4</v>
      </c>
      <c r="G640" s="8">
        <f t="shared" si="166"/>
        <v>1.7741235268099999E-4</v>
      </c>
      <c r="H640" s="8">
        <f t="shared" si="167"/>
        <v>1.2119455391300001E-2</v>
      </c>
      <c r="I640" s="8">
        <f t="shared" si="168"/>
        <v>3.4994033119200001E-3</v>
      </c>
      <c r="J640" s="8">
        <f t="shared" si="169"/>
        <v>4.9164448843600004E-4</v>
      </c>
      <c r="K640" s="8">
        <f t="shared" si="170"/>
        <v>3.1356024687800001E-2</v>
      </c>
      <c r="L640" s="8">
        <f t="shared" si="171"/>
        <v>5.2362626316999998E-3</v>
      </c>
      <c r="M640" s="8">
        <f t="shared" si="172"/>
        <v>6.8010644224699996E-4</v>
      </c>
      <c r="N640" s="8">
        <f t="shared" si="173"/>
        <v>6.8171737192799994E-2</v>
      </c>
      <c r="O640" s="8">
        <f t="shared" si="174"/>
        <v>0.96619961389499998</v>
      </c>
      <c r="P640" s="8">
        <f t="shared" si="175"/>
        <v>5.6881232062000001E-5</v>
      </c>
      <c r="Q640" s="8">
        <f t="shared" si="176"/>
        <v>0.85603612103299997</v>
      </c>
      <c r="R640" s="8">
        <f t="shared" si="177"/>
        <v>1.1134069130299999</v>
      </c>
      <c r="S640" s="8">
        <f t="shared" si="178"/>
        <v>1.013278243</v>
      </c>
      <c r="T640" s="8">
        <f t="shared" si="179"/>
        <v>1.03534707249</v>
      </c>
      <c r="W640" s="7">
        <v>519210</v>
      </c>
      <c r="X640" s="7" t="s">
        <v>677</v>
      </c>
      <c r="Y640" s="364">
        <v>8.6523823238299994E-3</v>
      </c>
      <c r="Z640" s="364">
        <v>1.24389905139E-3</v>
      </c>
      <c r="AA640" s="364">
        <v>0.103510631654</v>
      </c>
      <c r="AB640" s="364">
        <v>9.8137525408500004E-4</v>
      </c>
      <c r="AC640" s="364">
        <v>1.7741235268099999E-4</v>
      </c>
      <c r="AD640" s="364">
        <v>1.2119455391300001E-2</v>
      </c>
      <c r="AE640" s="364">
        <v>3.4994033119200001E-3</v>
      </c>
      <c r="AF640" s="364">
        <v>4.9164448843600004E-4</v>
      </c>
      <c r="AG640" s="364">
        <v>3.1356024687800001E-2</v>
      </c>
      <c r="AH640" s="364">
        <v>5.2362626316999998E-3</v>
      </c>
      <c r="AI640" s="364">
        <v>6.8010644224699996E-4</v>
      </c>
      <c r="AJ640" s="364">
        <v>6.8171737192799994E-2</v>
      </c>
      <c r="AK640" s="364">
        <v>0.96619961389499998</v>
      </c>
      <c r="AL640" s="364">
        <v>5.6881232062000001E-5</v>
      </c>
      <c r="AM640" s="364">
        <v>0.85603612103299997</v>
      </c>
      <c r="AN640" s="364">
        <v>1.1134069130299999</v>
      </c>
      <c r="AO640" s="364">
        <v>1.013278243</v>
      </c>
      <c r="AP640" s="364">
        <v>1.03534707249</v>
      </c>
      <c r="AS640" s="7">
        <v>519210</v>
      </c>
      <c r="AT640" s="7" t="s">
        <v>677</v>
      </c>
      <c r="AU640" s="8">
        <v>1.4352704392602259E-2</v>
      </c>
      <c r="AV640" s="8">
        <v>3.2000940531801605E-3</v>
      </c>
      <c r="AW640" s="8">
        <v>0.24363217623410643</v>
      </c>
      <c r="AX640" s="8">
        <v>2.7921006104454841E-3</v>
      </c>
      <c r="AY640" s="8">
        <v>6.9197233755201629E-4</v>
      </c>
      <c r="AZ640" s="8">
        <v>4.2800333816779682E-2</v>
      </c>
      <c r="BA640" s="8">
        <v>6.5565827801001572E-3</v>
      </c>
      <c r="BB640" s="8">
        <v>1.3618239826535808E-3</v>
      </c>
      <c r="BC640" s="8">
        <v>9.2245103129911313E-2</v>
      </c>
      <c r="BD640" s="8">
        <v>9.1190853333698429E-3</v>
      </c>
      <c r="BE640" s="8">
        <v>1.8218230646658712E-3</v>
      </c>
      <c r="BF640" s="8">
        <v>0.15301417749816454</v>
      </c>
      <c r="BG640" s="8">
        <v>0.96619963257750008</v>
      </c>
      <c r="BH640" s="8">
        <v>4.6546063034198241E-5</v>
      </c>
      <c r="BI640" s="8">
        <v>0.85603437324108067</v>
      </c>
      <c r="BJ640" s="8">
        <v>1.2611865875824195</v>
      </c>
      <c r="BK640" s="8">
        <v>1.0462811809579031</v>
      </c>
      <c r="BL640" s="8">
        <v>1.1001651227961291</v>
      </c>
    </row>
    <row r="641" spans="1:64" x14ac:dyDescent="0.25">
      <c r="A641" s="7">
        <v>519290</v>
      </c>
      <c r="B641" s="7" t="s">
        <v>1252</v>
      </c>
      <c r="C641" s="8">
        <f t="shared" si="162"/>
        <v>4.7562391558899998E-2</v>
      </c>
      <c r="D641" s="8">
        <f t="shared" si="163"/>
        <v>5.71063406831E-3</v>
      </c>
      <c r="E641" s="8">
        <f t="shared" si="164"/>
        <v>0.12437713507000001</v>
      </c>
      <c r="F641" s="8">
        <f t="shared" si="165"/>
        <v>6.7858772945099996E-2</v>
      </c>
      <c r="G641" s="8">
        <f t="shared" si="166"/>
        <v>7.3205219611599997E-3</v>
      </c>
      <c r="H641" s="8">
        <f t="shared" si="167"/>
        <v>7.22188972368E-2</v>
      </c>
      <c r="I641" s="8">
        <f t="shared" si="168"/>
        <v>5.03494447976E-2</v>
      </c>
      <c r="J641" s="8">
        <f t="shared" si="169"/>
        <v>5.2979027644099999E-3</v>
      </c>
      <c r="K641" s="8">
        <f t="shared" si="170"/>
        <v>4.9741070834999998E-2</v>
      </c>
      <c r="L641" s="8">
        <f t="shared" si="171"/>
        <v>4.1726342266700002E-2</v>
      </c>
      <c r="M641" s="8">
        <f t="shared" si="172"/>
        <v>4.4981713366300004E-3</v>
      </c>
      <c r="N641" s="8">
        <f t="shared" si="173"/>
        <v>0.137068270332</v>
      </c>
      <c r="O641" s="8">
        <f t="shared" si="174"/>
        <v>0.67233752574799999</v>
      </c>
      <c r="P641" s="8">
        <f t="shared" si="175"/>
        <v>6.28035251335E-6</v>
      </c>
      <c r="Q641" s="8">
        <f t="shared" si="176"/>
        <v>0.36817703200599999</v>
      </c>
      <c r="R641" s="8">
        <f t="shared" si="177"/>
        <v>1.1776501607000001</v>
      </c>
      <c r="S641" s="8">
        <f t="shared" si="178"/>
        <v>1.1473981921400001</v>
      </c>
      <c r="T641" s="8">
        <f t="shared" si="179"/>
        <v>1.1053884184</v>
      </c>
      <c r="W641" s="7">
        <v>519290</v>
      </c>
      <c r="X641" s="7" t="s">
        <v>1252</v>
      </c>
      <c r="Y641" s="364">
        <v>4.7562391558899998E-2</v>
      </c>
      <c r="Z641" s="364">
        <v>5.71063406831E-3</v>
      </c>
      <c r="AA641" s="364">
        <v>0.12437713507000001</v>
      </c>
      <c r="AB641" s="364">
        <v>6.7858772945099996E-2</v>
      </c>
      <c r="AC641" s="364">
        <v>7.3205219611599997E-3</v>
      </c>
      <c r="AD641" s="364">
        <v>7.22188972368E-2</v>
      </c>
      <c r="AE641" s="364">
        <v>5.03494447976E-2</v>
      </c>
      <c r="AF641" s="364">
        <v>5.2979027644099999E-3</v>
      </c>
      <c r="AG641" s="364">
        <v>4.9741070834999998E-2</v>
      </c>
      <c r="AH641" s="364">
        <v>4.1726342266700002E-2</v>
      </c>
      <c r="AI641" s="364">
        <v>4.4981713366300004E-3</v>
      </c>
      <c r="AJ641" s="364">
        <v>0.137068270332</v>
      </c>
      <c r="AK641" s="364">
        <v>0.67233752574799999</v>
      </c>
      <c r="AL641" s="364">
        <v>6.28035251335E-6</v>
      </c>
      <c r="AM641" s="364">
        <v>0.36817703200599999</v>
      </c>
      <c r="AN641" s="364">
        <v>1.1776501607000001</v>
      </c>
      <c r="AO641" s="364">
        <v>1.1473981921400001</v>
      </c>
      <c r="AP641" s="364">
        <v>1.1053884184</v>
      </c>
      <c r="AS641" s="7">
        <v>519290</v>
      </c>
      <c r="AT641" s="7" t="s">
        <v>1252</v>
      </c>
      <c r="AU641" s="8">
        <v>9.2949002396824187E-2</v>
      </c>
      <c r="AV641" s="8">
        <v>2.0137761949372581E-2</v>
      </c>
      <c r="AW641" s="8">
        <v>0.21670862086674025</v>
      </c>
      <c r="AX641" s="8">
        <v>0.10924443492529516</v>
      </c>
      <c r="AY641" s="8">
        <v>2.505925112841291E-2</v>
      </c>
      <c r="AZ641" s="8">
        <v>0.14916087720872739</v>
      </c>
      <c r="BA641" s="8">
        <v>9.914040305374841E-2</v>
      </c>
      <c r="BB641" s="8">
        <v>2.0477450879530651E-2</v>
      </c>
      <c r="BC641" s="8">
        <v>0.13946944272618064</v>
      </c>
      <c r="BD641" s="8">
        <v>8.4624576172029037E-2</v>
      </c>
      <c r="BE641" s="8">
        <v>1.6934770308086128E-2</v>
      </c>
      <c r="BF641" s="8">
        <v>0.21798220001894034</v>
      </c>
      <c r="BG641" s="8">
        <v>0.58558308611122523</v>
      </c>
      <c r="BH641" s="8">
        <v>7.3271962211909836E-6</v>
      </c>
      <c r="BI641" s="8">
        <v>0.32067105910180649</v>
      </c>
      <c r="BJ641" s="8">
        <v>1.329795385213226</v>
      </c>
      <c r="BK641" s="8">
        <v>1.1544339181008063</v>
      </c>
      <c r="BL641" s="8">
        <v>1.1300566514985482</v>
      </c>
    </row>
    <row r="642" spans="1:64" s="11" customFormat="1" x14ac:dyDescent="0.25">
      <c r="A642" s="7">
        <v>521110</v>
      </c>
      <c r="B642" s="7" t="s">
        <v>678</v>
      </c>
      <c r="C642" s="8">
        <f t="shared" si="162"/>
        <v>3.2616926711887102E-2</v>
      </c>
      <c r="D642" s="8">
        <f t="shared" si="163"/>
        <v>1.0452216711290324E-2</v>
      </c>
      <c r="E642" s="8">
        <f t="shared" si="164"/>
        <v>6.5546172943838701E-2</v>
      </c>
      <c r="F642" s="8">
        <f t="shared" si="165"/>
        <v>7.5205976984822592E-2</v>
      </c>
      <c r="G642" s="8">
        <f t="shared" si="166"/>
        <v>2.5065210033401609E-2</v>
      </c>
      <c r="H642" s="8">
        <f t="shared" si="167"/>
        <v>0.10157102625537098</v>
      </c>
      <c r="I642" s="8">
        <f t="shared" si="168"/>
        <v>5.6864990348887097E-2</v>
      </c>
      <c r="J642" s="8">
        <f t="shared" si="169"/>
        <v>1.7427883319801614E-2</v>
      </c>
      <c r="K642" s="8">
        <f t="shared" si="170"/>
        <v>6.9042639781354845E-2</v>
      </c>
      <c r="L642" s="8">
        <f t="shared" si="171"/>
        <v>2.7295083954870972E-2</v>
      </c>
      <c r="M642" s="8">
        <f t="shared" si="172"/>
        <v>8.6142964753903213E-3</v>
      </c>
      <c r="N642" s="8">
        <f t="shared" si="173"/>
        <v>6.3128288982677416E-2</v>
      </c>
      <c r="O642" s="8">
        <f t="shared" si="174"/>
        <v>0.11181737229000001</v>
      </c>
      <c r="P642" s="8">
        <f t="shared" si="175"/>
        <v>4.0845405504590318E-7</v>
      </c>
      <c r="Q642" s="8">
        <f t="shared" si="176"/>
        <v>3.732708379385484E-2</v>
      </c>
      <c r="R642" s="8">
        <f t="shared" si="177"/>
        <v>1</v>
      </c>
      <c r="S642" s="8">
        <f t="shared" si="178"/>
        <v>0.36313092295112903</v>
      </c>
      <c r="T642" s="8">
        <f t="shared" si="179"/>
        <v>0.30462744893387095</v>
      </c>
      <c r="W642" s="7">
        <v>521110</v>
      </c>
      <c r="X642" s="7" t="s">
        <v>678</v>
      </c>
      <c r="Y642" s="364">
        <v>0</v>
      </c>
      <c r="Z642" s="364">
        <v>0</v>
      </c>
      <c r="AA642" s="364">
        <v>0</v>
      </c>
      <c r="AB642" s="364">
        <v>0</v>
      </c>
      <c r="AC642" s="364">
        <v>0</v>
      </c>
      <c r="AD642" s="364">
        <v>0</v>
      </c>
      <c r="AE642" s="364">
        <v>0</v>
      </c>
      <c r="AF642" s="364">
        <v>0</v>
      </c>
      <c r="AG642" s="364">
        <v>0</v>
      </c>
      <c r="AH642" s="364">
        <v>0</v>
      </c>
      <c r="AI642" s="364">
        <v>0</v>
      </c>
      <c r="AJ642" s="364">
        <v>0</v>
      </c>
      <c r="AK642" s="364">
        <v>0</v>
      </c>
      <c r="AL642" s="364">
        <v>0</v>
      </c>
      <c r="AM642" s="364">
        <v>0</v>
      </c>
      <c r="AN642" s="364">
        <v>1</v>
      </c>
      <c r="AO642" s="364">
        <v>0</v>
      </c>
      <c r="AP642" s="364">
        <v>0</v>
      </c>
      <c r="AS642" s="9">
        <v>521110</v>
      </c>
      <c r="AT642" s="9" t="s">
        <v>678</v>
      </c>
      <c r="AU642" s="10">
        <v>3.2616926711887102E-2</v>
      </c>
      <c r="AV642" s="10">
        <v>1.0452216711290324E-2</v>
      </c>
      <c r="AW642" s="10">
        <v>6.5546172943838701E-2</v>
      </c>
      <c r="AX642" s="10">
        <v>7.5205976984822592E-2</v>
      </c>
      <c r="AY642" s="10">
        <v>2.5065210033401609E-2</v>
      </c>
      <c r="AZ642" s="10">
        <v>0.10157102625537098</v>
      </c>
      <c r="BA642" s="10">
        <v>5.6864990348887097E-2</v>
      </c>
      <c r="BB642" s="10">
        <v>1.7427883319801614E-2</v>
      </c>
      <c r="BC642" s="10">
        <v>6.9042639781354845E-2</v>
      </c>
      <c r="BD642" s="10">
        <v>2.7295083954870972E-2</v>
      </c>
      <c r="BE642" s="10">
        <v>8.6142964753903213E-3</v>
      </c>
      <c r="BF642" s="10">
        <v>6.3128288982677416E-2</v>
      </c>
      <c r="BG642" s="10">
        <v>0.11181737229000001</v>
      </c>
      <c r="BH642" s="10">
        <v>4.0845405504590318E-7</v>
      </c>
      <c r="BI642" s="10">
        <v>3.732708379385484E-2</v>
      </c>
      <c r="BJ642" s="10">
        <v>1.1086153163670969</v>
      </c>
      <c r="BK642" s="10">
        <v>0.36313092295112903</v>
      </c>
      <c r="BL642" s="10">
        <v>0.30462744893387095</v>
      </c>
    </row>
    <row r="643" spans="1:64" x14ac:dyDescent="0.25">
      <c r="A643" s="7">
        <v>522110</v>
      </c>
      <c r="B643" s="7" t="s">
        <v>679</v>
      </c>
      <c r="C643" s="8">
        <f t="shared" ref="C643:C706" si="180">IF(Y643=0,VLOOKUP(A643,$AS$2:$BL$948,3,FALSE),Y643)</f>
        <v>9.2927257371899996E-2</v>
      </c>
      <c r="D643" s="8">
        <f t="shared" ref="D643:D706" si="181">IF(Z643=0,VLOOKUP(A643,$AS$2:$BL$948,4,FALSE),Z643)</f>
        <v>1.3452903238699999E-2</v>
      </c>
      <c r="E643" s="8">
        <f t="shared" ref="E643:E706" si="182">IF(AA643=0,VLOOKUP(A643,$AS$2:$BL$948,5,FALSE),AA643)</f>
        <v>0.15164779061399999</v>
      </c>
      <c r="F643" s="8">
        <f t="shared" ref="F643:F706" si="183">IF(AB643=0,VLOOKUP($A643,$AS$2:$BL$948,6,FALSE),AB643)</f>
        <v>0.212074889218</v>
      </c>
      <c r="G643" s="8">
        <f t="shared" ref="G643:G706" si="184">IF(AC643=0,VLOOKUP($A643,$AS$2:$BL$948,7,FALSE),AC643)</f>
        <v>3.0046786308399999E-2</v>
      </c>
      <c r="H643" s="8">
        <f t="shared" ref="H643:H706" si="185">IF(AD643=0,VLOOKUP($A643,$AS$2:$BL$948,8,FALSE),AD643)</f>
        <v>9.8235502390999999E-2</v>
      </c>
      <c r="I643" s="8">
        <f t="shared" ref="I643:I706" si="186">IF(AE643=0,VLOOKUP($A643,$AS$2:$BL$948,9,FALSE),AE643)</f>
        <v>0.14569532514799999</v>
      </c>
      <c r="J643" s="8">
        <f t="shared" ref="J643:J706" si="187">IF(AF643=0,VLOOKUP($A643,$AS$2:$BL$948,10,FALSE),AF643)</f>
        <v>2.0320355887399999E-2</v>
      </c>
      <c r="K643" s="8">
        <f t="shared" ref="K643:K706" si="188">IF(AG643=0,VLOOKUP($A643,$AS$2:$BL$948,11,FALSE),AG643)</f>
        <v>6.6029438372099999E-2</v>
      </c>
      <c r="L643" s="8">
        <f t="shared" ref="L643:L706" si="189">IF(AH643=0,VLOOKUP($A643,$AS$2:$BL$948,12,FALSE),AH643)</f>
        <v>7.3854911723900005E-2</v>
      </c>
      <c r="M643" s="8">
        <f t="shared" ref="M643:M706" si="190">IF(AI643=0,VLOOKUP($A643,$AS$2:$BL$948,13,FALSE),AI643)</f>
        <v>1.03698580631E-2</v>
      </c>
      <c r="N643" s="8">
        <f t="shared" ref="N643:N706" si="191">IF(AJ643=0,VLOOKUP($A643,$AS$2:$BL$948,14,FALSE),AJ643)</f>
        <v>0.17161841700300001</v>
      </c>
      <c r="O643" s="8">
        <f t="shared" ref="O643:O706" si="192">IF(AK643=0,VLOOKUP($A643,$AS$2:$BL$948,15,FALSE),AK643)</f>
        <v>0.69320394354500003</v>
      </c>
      <c r="P643" s="8">
        <f t="shared" ref="P643:P706" si="193">IF(AL643=0,VLOOKUP($A643,$AS$2:$BL$948,16,FALSE),AL643)</f>
        <v>3.6059436012099999E-6</v>
      </c>
      <c r="Q643" s="8">
        <f t="shared" ref="Q643:Q706" si="194">IF(AM643=0,VLOOKUP($A643,$AS$2:$BL$948,17,FALSE),AM643)</f>
        <v>0.229515132003</v>
      </c>
      <c r="R643" s="8">
        <f t="shared" ref="R643:R706" si="195">IF(AN643=0,VLOOKUP($A643,$AS$2:$BL$948,18,FALSE),AN643)</f>
        <v>1.2580279512200001</v>
      </c>
      <c r="S643" s="8">
        <f t="shared" ref="S643:S706" si="196">IF(AO643=0,VLOOKUP($A643,$AS$2:$BL$948,19,FALSE),AO643)</f>
        <v>1.3403571779200001</v>
      </c>
      <c r="T643" s="8">
        <f t="shared" ref="T643:T706" si="197">IF(AP643=0,VLOOKUP($A643,$AS$2:$BL$948,20,FALSE),AP643)</f>
        <v>1.2320451194099999</v>
      </c>
      <c r="W643" s="7">
        <v>522110</v>
      </c>
      <c r="X643" s="7" t="s">
        <v>679</v>
      </c>
      <c r="Y643" s="364">
        <v>9.2927257371899996E-2</v>
      </c>
      <c r="Z643" s="364">
        <v>1.3452903238699999E-2</v>
      </c>
      <c r="AA643" s="364">
        <v>0.15164779061399999</v>
      </c>
      <c r="AB643" s="364">
        <v>0.212074889218</v>
      </c>
      <c r="AC643" s="364">
        <v>3.0046786308399999E-2</v>
      </c>
      <c r="AD643" s="364">
        <v>9.8235502390999999E-2</v>
      </c>
      <c r="AE643" s="364">
        <v>0.14569532514799999</v>
      </c>
      <c r="AF643" s="364">
        <v>2.0320355887399999E-2</v>
      </c>
      <c r="AG643" s="364">
        <v>6.6029438372099999E-2</v>
      </c>
      <c r="AH643" s="364">
        <v>7.3854911723900005E-2</v>
      </c>
      <c r="AI643" s="364">
        <v>1.03698580631E-2</v>
      </c>
      <c r="AJ643" s="364">
        <v>0.17161841700300001</v>
      </c>
      <c r="AK643" s="364">
        <v>0.69320394354500003</v>
      </c>
      <c r="AL643" s="364">
        <v>3.6059436012099999E-6</v>
      </c>
      <c r="AM643" s="364">
        <v>0.229515132003</v>
      </c>
      <c r="AN643" s="364">
        <v>1.2580279512200001</v>
      </c>
      <c r="AO643" s="364">
        <v>1.3403571779200001</v>
      </c>
      <c r="AP643" s="364">
        <v>1.2320451194099999</v>
      </c>
      <c r="AS643" s="7">
        <v>522110</v>
      </c>
      <c r="AT643" s="7" t="s">
        <v>679</v>
      </c>
      <c r="AU643" s="8">
        <v>0.13986162763488222</v>
      </c>
      <c r="AV643" s="8">
        <v>3.2840601363281617E-2</v>
      </c>
      <c r="AW643" s="8">
        <v>0.28155131866819344</v>
      </c>
      <c r="AX643" s="8">
        <v>0.35764327557043563</v>
      </c>
      <c r="AY643" s="8">
        <v>8.6153020933269348E-2</v>
      </c>
      <c r="AZ643" s="8">
        <v>0.35977665877740328</v>
      </c>
      <c r="BA643" s="8">
        <v>0.23811520187027421</v>
      </c>
      <c r="BB643" s="8">
        <v>5.362256736902582E-2</v>
      </c>
      <c r="BC643" s="8">
        <v>0.24712003567323709</v>
      </c>
      <c r="BD643" s="8">
        <v>0.11427729441077258</v>
      </c>
      <c r="BE643" s="8">
        <v>2.637072116294064E-2</v>
      </c>
      <c r="BF643" s="8">
        <v>0.28503187432219351</v>
      </c>
      <c r="BG643" s="8">
        <v>0.69320375272830714</v>
      </c>
      <c r="BH643" s="8">
        <v>2.8492019634959511E-6</v>
      </c>
      <c r="BI643" s="8">
        <v>0.22951439980930627</v>
      </c>
      <c r="BJ643" s="8">
        <v>1.4542551605696779</v>
      </c>
      <c r="BK643" s="8">
        <v>1.803571342377903</v>
      </c>
      <c r="BL643" s="8">
        <v>1.5388545791062904</v>
      </c>
    </row>
    <row r="644" spans="1:64" x14ac:dyDescent="0.25">
      <c r="A644" s="7">
        <v>522130</v>
      </c>
      <c r="B644" s="7" t="s">
        <v>680</v>
      </c>
      <c r="C644" s="8">
        <f t="shared" si="180"/>
        <v>9.2929135604200006E-2</v>
      </c>
      <c r="D644" s="8">
        <f t="shared" si="181"/>
        <v>1.34491529206E-2</v>
      </c>
      <c r="E644" s="8">
        <f t="shared" si="182"/>
        <v>0.15193025049100001</v>
      </c>
      <c r="F644" s="8">
        <f t="shared" si="183"/>
        <v>0.16152294430799999</v>
      </c>
      <c r="G644" s="8">
        <f t="shared" si="184"/>
        <v>2.2885167252900001E-2</v>
      </c>
      <c r="H644" s="8">
        <f t="shared" si="185"/>
        <v>7.3988946928600002E-2</v>
      </c>
      <c r="I644" s="8">
        <f t="shared" si="186"/>
        <v>0.147928251816</v>
      </c>
      <c r="J644" s="8">
        <f t="shared" si="187"/>
        <v>2.0627135512299999E-2</v>
      </c>
      <c r="K644" s="8">
        <f t="shared" si="188"/>
        <v>6.6421448121700005E-2</v>
      </c>
      <c r="L644" s="8">
        <f t="shared" si="189"/>
        <v>7.3896329210799999E-2</v>
      </c>
      <c r="M644" s="8">
        <f t="shared" si="190"/>
        <v>1.03711833969E-2</v>
      </c>
      <c r="N644" s="8">
        <f t="shared" si="191"/>
        <v>0.172224342058</v>
      </c>
      <c r="O644" s="8">
        <f t="shared" si="192"/>
        <v>0.69295441129199997</v>
      </c>
      <c r="P644" s="8">
        <f t="shared" si="193"/>
        <v>4.7332689067399999E-6</v>
      </c>
      <c r="Q644" s="8">
        <f t="shared" si="194"/>
        <v>0.22604068213299999</v>
      </c>
      <c r="R644" s="8">
        <f t="shared" si="195"/>
        <v>1.2583085390199999</v>
      </c>
      <c r="S644" s="8">
        <f t="shared" si="196"/>
        <v>1.2583970584899999</v>
      </c>
      <c r="T644" s="8">
        <f t="shared" si="197"/>
        <v>1.2349768354499999</v>
      </c>
      <c r="W644" s="7">
        <v>522130</v>
      </c>
      <c r="X644" s="7" t="s">
        <v>680</v>
      </c>
      <c r="Y644" s="364">
        <v>9.2929135604200006E-2</v>
      </c>
      <c r="Z644" s="364">
        <v>1.34491529206E-2</v>
      </c>
      <c r="AA644" s="364">
        <v>0.15193025049100001</v>
      </c>
      <c r="AB644" s="364">
        <v>0.16152294430799999</v>
      </c>
      <c r="AC644" s="364">
        <v>2.2885167252900001E-2</v>
      </c>
      <c r="AD644" s="364">
        <v>7.3988946928600002E-2</v>
      </c>
      <c r="AE644" s="364">
        <v>0.147928251816</v>
      </c>
      <c r="AF644" s="364">
        <v>2.0627135512299999E-2</v>
      </c>
      <c r="AG644" s="364">
        <v>6.6421448121700005E-2</v>
      </c>
      <c r="AH644" s="364">
        <v>7.3896329210799999E-2</v>
      </c>
      <c r="AI644" s="364">
        <v>1.03711833969E-2</v>
      </c>
      <c r="AJ644" s="364">
        <v>0.172224342058</v>
      </c>
      <c r="AK644" s="364">
        <v>0.69295441129199997</v>
      </c>
      <c r="AL644" s="364">
        <v>4.7332689067399999E-6</v>
      </c>
      <c r="AM644" s="364">
        <v>0.22604068213299999</v>
      </c>
      <c r="AN644" s="364">
        <v>1.2583085390199999</v>
      </c>
      <c r="AO644" s="364">
        <v>1.2583970584899999</v>
      </c>
      <c r="AP644" s="364">
        <v>1.2349768354499999</v>
      </c>
      <c r="AS644" s="7">
        <v>522130</v>
      </c>
      <c r="AT644" s="7" t="s">
        <v>680</v>
      </c>
      <c r="AU644" s="8">
        <v>0.13844886346487256</v>
      </c>
      <c r="AV644" s="8">
        <v>3.2602462231363399E-2</v>
      </c>
      <c r="AW644" s="8">
        <v>0.27865096955216129</v>
      </c>
      <c r="AX644" s="8">
        <v>0.28730239959980641</v>
      </c>
      <c r="AY644" s="8">
        <v>6.6945551526691946E-2</v>
      </c>
      <c r="AZ644" s="8">
        <v>0.28753685000731449</v>
      </c>
      <c r="BA644" s="8">
        <v>0.23953640999912906</v>
      </c>
      <c r="BB644" s="8">
        <v>5.4083698021524199E-2</v>
      </c>
      <c r="BC644" s="8">
        <v>0.24909323060511615</v>
      </c>
      <c r="BD644" s="8">
        <v>0.11328015854598872</v>
      </c>
      <c r="BE644" s="8">
        <v>2.6204077595437265E-2</v>
      </c>
      <c r="BF644" s="8">
        <v>0.28204788914751622</v>
      </c>
      <c r="BG644" s="8">
        <v>0.68177993314412888</v>
      </c>
      <c r="BH644" s="8">
        <v>3.3369200364732255E-6</v>
      </c>
      <c r="BI644" s="8">
        <v>0.22239289618893557</v>
      </c>
      <c r="BJ644" s="8">
        <v>1.4497039081519358</v>
      </c>
      <c r="BK644" s="8">
        <v>1.625654155972742</v>
      </c>
      <c r="BL644" s="8">
        <v>1.5265859192709679</v>
      </c>
    </row>
    <row r="645" spans="1:64" x14ac:dyDescent="0.25">
      <c r="A645" s="7">
        <v>522180</v>
      </c>
      <c r="B645" s="7" t="s">
        <v>1253</v>
      </c>
      <c r="C645" s="8">
        <f t="shared" si="180"/>
        <v>0.11400687325367095</v>
      </c>
      <c r="D645" s="8">
        <f t="shared" si="181"/>
        <v>2.821618163336128E-2</v>
      </c>
      <c r="E645" s="8">
        <f t="shared" si="182"/>
        <v>0.23011222611501611</v>
      </c>
      <c r="F645" s="8">
        <f t="shared" si="183"/>
        <v>0.25651562018341934</v>
      </c>
      <c r="G645" s="8">
        <f t="shared" si="184"/>
        <v>6.41059331626226E-2</v>
      </c>
      <c r="H645" s="8">
        <f t="shared" si="185"/>
        <v>0.26749561774424191</v>
      </c>
      <c r="I645" s="8">
        <f t="shared" si="186"/>
        <v>0.19756959665674184</v>
      </c>
      <c r="J645" s="8">
        <f t="shared" si="187"/>
        <v>4.6760566833148394E-2</v>
      </c>
      <c r="K645" s="8">
        <f t="shared" si="188"/>
        <v>0.20743510498652576</v>
      </c>
      <c r="L645" s="8">
        <f t="shared" si="189"/>
        <v>9.313679050713386E-2</v>
      </c>
      <c r="M645" s="8">
        <f t="shared" si="190"/>
        <v>2.2670563121569353E-2</v>
      </c>
      <c r="N645" s="8">
        <f t="shared" si="191"/>
        <v>0.231605699637629</v>
      </c>
      <c r="O645" s="8">
        <f t="shared" si="192"/>
        <v>0.53796290832120941</v>
      </c>
      <c r="P645" s="8">
        <f t="shared" si="193"/>
        <v>2.474649938364032E-6</v>
      </c>
      <c r="Q645" s="8">
        <f t="shared" si="194"/>
        <v>0.17621595930290301</v>
      </c>
      <c r="R645" s="8">
        <f t="shared" si="195"/>
        <v>1</v>
      </c>
      <c r="S645" s="8">
        <f t="shared" si="196"/>
        <v>1.3623107194775808</v>
      </c>
      <c r="T645" s="8">
        <f t="shared" si="197"/>
        <v>1.2259572039601614</v>
      </c>
      <c r="W645" s="7">
        <v>522180</v>
      </c>
      <c r="X645" s="7" t="s">
        <v>1253</v>
      </c>
      <c r="Y645" s="364">
        <v>0</v>
      </c>
      <c r="Z645" s="364">
        <v>0</v>
      </c>
      <c r="AA645" s="364">
        <v>0</v>
      </c>
      <c r="AB645" s="364">
        <v>0</v>
      </c>
      <c r="AC645" s="364">
        <v>0</v>
      </c>
      <c r="AD645" s="364">
        <v>0</v>
      </c>
      <c r="AE645" s="364">
        <v>0</v>
      </c>
      <c r="AF645" s="364">
        <v>0</v>
      </c>
      <c r="AG645" s="364">
        <v>0</v>
      </c>
      <c r="AH645" s="364">
        <v>0</v>
      </c>
      <c r="AI645" s="364">
        <v>0</v>
      </c>
      <c r="AJ645" s="364">
        <v>0</v>
      </c>
      <c r="AK645" s="364">
        <v>0</v>
      </c>
      <c r="AL645" s="364">
        <v>0</v>
      </c>
      <c r="AM645" s="364">
        <v>0</v>
      </c>
      <c r="AN645" s="364">
        <v>1</v>
      </c>
      <c r="AO645" s="364">
        <v>0</v>
      </c>
      <c r="AP645" s="364">
        <v>0</v>
      </c>
      <c r="AS645" s="7">
        <v>522180</v>
      </c>
      <c r="AT645" s="7" t="s">
        <v>1253</v>
      </c>
      <c r="AU645" s="8">
        <v>0.11400687325367095</v>
      </c>
      <c r="AV645" s="8">
        <v>2.821618163336128E-2</v>
      </c>
      <c r="AW645" s="8">
        <v>0.23011222611501611</v>
      </c>
      <c r="AX645" s="8">
        <v>0.25651562018341934</v>
      </c>
      <c r="AY645" s="8">
        <v>6.41059331626226E-2</v>
      </c>
      <c r="AZ645" s="8">
        <v>0.26749561774424191</v>
      </c>
      <c r="BA645" s="8">
        <v>0.19756959665674184</v>
      </c>
      <c r="BB645" s="8">
        <v>4.6760566833148394E-2</v>
      </c>
      <c r="BC645" s="8">
        <v>0.20743510498652576</v>
      </c>
      <c r="BD645" s="8">
        <v>9.313679050713386E-2</v>
      </c>
      <c r="BE645" s="8">
        <v>2.2670563121569353E-2</v>
      </c>
      <c r="BF645" s="8">
        <v>0.231605699637629</v>
      </c>
      <c r="BG645" s="8">
        <v>0.53796290832120941</v>
      </c>
      <c r="BH645" s="8">
        <v>2.474649938364032E-6</v>
      </c>
      <c r="BI645" s="8">
        <v>0.17621595930290301</v>
      </c>
      <c r="BJ645" s="8">
        <v>1.3723385068085483</v>
      </c>
      <c r="BK645" s="8">
        <v>1.3623107194775808</v>
      </c>
      <c r="BL645" s="8">
        <v>1.2259572039601614</v>
      </c>
    </row>
    <row r="646" spans="1:64" x14ac:dyDescent="0.25">
      <c r="A646" s="7">
        <v>522210</v>
      </c>
      <c r="B646" s="7" t="s">
        <v>681</v>
      </c>
      <c r="C646" s="8">
        <f t="shared" si="180"/>
        <v>0.12524169356793549</v>
      </c>
      <c r="D646" s="8">
        <f t="shared" si="181"/>
        <v>3.3035893664288711E-2</v>
      </c>
      <c r="E646" s="8">
        <f t="shared" si="182"/>
        <v>0.15784064726493388</v>
      </c>
      <c r="F646" s="8">
        <f t="shared" si="183"/>
        <v>0.18814554768166125</v>
      </c>
      <c r="G646" s="8">
        <f t="shared" si="184"/>
        <v>5.0973240474889672E-2</v>
      </c>
      <c r="H646" s="8">
        <f t="shared" si="185"/>
        <v>0.15138052029792906</v>
      </c>
      <c r="I646" s="8">
        <f t="shared" si="186"/>
        <v>0.1861096440329516</v>
      </c>
      <c r="J646" s="8">
        <f t="shared" si="187"/>
        <v>4.6238025438308072E-2</v>
      </c>
      <c r="K646" s="8">
        <f t="shared" si="188"/>
        <v>0.14376783887526295</v>
      </c>
      <c r="L646" s="8">
        <f t="shared" si="189"/>
        <v>0.12796517498546772</v>
      </c>
      <c r="M646" s="8">
        <f t="shared" si="190"/>
        <v>3.2711722762508062E-2</v>
      </c>
      <c r="N646" s="8">
        <f t="shared" si="191"/>
        <v>0.18214958591041933</v>
      </c>
      <c r="O646" s="8">
        <f t="shared" si="192"/>
        <v>0.34087231059112899</v>
      </c>
      <c r="P646" s="8">
        <f t="shared" si="193"/>
        <v>3.9062384091795166E-6</v>
      </c>
      <c r="Q646" s="8">
        <f t="shared" si="194"/>
        <v>0.16416580494266134</v>
      </c>
      <c r="R646" s="8">
        <f t="shared" si="195"/>
        <v>1</v>
      </c>
      <c r="S646" s="8">
        <f t="shared" si="196"/>
        <v>0.98727188909935493</v>
      </c>
      <c r="T646" s="8">
        <f t="shared" si="197"/>
        <v>0.97288970189467738</v>
      </c>
      <c r="W646" s="7">
        <v>522210</v>
      </c>
      <c r="X646" s="7" t="s">
        <v>681</v>
      </c>
      <c r="Y646" s="364">
        <v>0</v>
      </c>
      <c r="Z646" s="364">
        <v>0</v>
      </c>
      <c r="AA646" s="364">
        <v>0</v>
      </c>
      <c r="AB646" s="364">
        <v>0</v>
      </c>
      <c r="AC646" s="364">
        <v>0</v>
      </c>
      <c r="AD646" s="364">
        <v>0</v>
      </c>
      <c r="AE646" s="364">
        <v>0</v>
      </c>
      <c r="AF646" s="364">
        <v>0</v>
      </c>
      <c r="AG646" s="364">
        <v>0</v>
      </c>
      <c r="AH646" s="364">
        <v>0</v>
      </c>
      <c r="AI646" s="364">
        <v>0</v>
      </c>
      <c r="AJ646" s="364">
        <v>0</v>
      </c>
      <c r="AK646" s="364">
        <v>0</v>
      </c>
      <c r="AL646" s="364">
        <v>0</v>
      </c>
      <c r="AM646" s="364">
        <v>0</v>
      </c>
      <c r="AN646" s="364">
        <v>1</v>
      </c>
      <c r="AO646" s="364">
        <v>0</v>
      </c>
      <c r="AP646" s="364">
        <v>0</v>
      </c>
      <c r="AS646" s="7">
        <v>522210</v>
      </c>
      <c r="AT646" s="7" t="s">
        <v>681</v>
      </c>
      <c r="AU646" s="8">
        <v>0.12524169356793549</v>
      </c>
      <c r="AV646" s="8">
        <v>3.3035893664288711E-2</v>
      </c>
      <c r="AW646" s="8">
        <v>0.15784064726493388</v>
      </c>
      <c r="AX646" s="8">
        <v>0.18814554768166125</v>
      </c>
      <c r="AY646" s="8">
        <v>5.0973240474889672E-2</v>
      </c>
      <c r="AZ646" s="8">
        <v>0.15138052029792906</v>
      </c>
      <c r="BA646" s="8">
        <v>0.1861096440329516</v>
      </c>
      <c r="BB646" s="8">
        <v>4.6238025438308072E-2</v>
      </c>
      <c r="BC646" s="8">
        <v>0.14376783887526295</v>
      </c>
      <c r="BD646" s="8">
        <v>0.12796517498546772</v>
      </c>
      <c r="BE646" s="8">
        <v>3.2711722762508062E-2</v>
      </c>
      <c r="BF646" s="8">
        <v>0.18214958591041933</v>
      </c>
      <c r="BG646" s="8">
        <v>0.34087231059112899</v>
      </c>
      <c r="BH646" s="8">
        <v>3.9062384091795166E-6</v>
      </c>
      <c r="BI646" s="8">
        <v>0.16416580494266134</v>
      </c>
      <c r="BJ646" s="8">
        <v>1.3161182344969358</v>
      </c>
      <c r="BK646" s="8">
        <v>0.98727188909935493</v>
      </c>
      <c r="BL646" s="8">
        <v>0.97288970189467738</v>
      </c>
    </row>
    <row r="647" spans="1:64" x14ac:dyDescent="0.25">
      <c r="A647" s="7">
        <v>522220</v>
      </c>
      <c r="B647" s="7" t="s">
        <v>682</v>
      </c>
      <c r="C647" s="8">
        <f t="shared" si="180"/>
        <v>0.115156713001</v>
      </c>
      <c r="D647" s="8">
        <f t="shared" si="181"/>
        <v>1.7675041572800001E-2</v>
      </c>
      <c r="E647" s="8">
        <f t="shared" si="182"/>
        <v>0.11016030543700001</v>
      </c>
      <c r="F647" s="8">
        <f t="shared" si="183"/>
        <v>0.22128197246600001</v>
      </c>
      <c r="G647" s="8">
        <f t="shared" si="184"/>
        <v>3.11232823582E-2</v>
      </c>
      <c r="H647" s="8">
        <f t="shared" si="185"/>
        <v>7.2464014467599994E-2</v>
      </c>
      <c r="I647" s="8">
        <f t="shared" si="186"/>
        <v>0.166615796323</v>
      </c>
      <c r="J647" s="8">
        <f t="shared" si="187"/>
        <v>2.3746205639200001E-2</v>
      </c>
      <c r="K647" s="8">
        <f t="shared" si="188"/>
        <v>5.1787373101599997E-2</v>
      </c>
      <c r="L647" s="8">
        <f t="shared" si="189"/>
        <v>0.11361504411999999</v>
      </c>
      <c r="M647" s="8">
        <f t="shared" si="190"/>
        <v>1.6641538549299999E-2</v>
      </c>
      <c r="N647" s="8">
        <f t="shared" si="191"/>
        <v>0.146651622511</v>
      </c>
      <c r="O647" s="8">
        <f t="shared" si="192"/>
        <v>0.57118267900499997</v>
      </c>
      <c r="P647" s="8">
        <f t="shared" si="193"/>
        <v>4.4389333166399996E-6</v>
      </c>
      <c r="Q647" s="8">
        <f t="shared" si="194"/>
        <v>0.26463722503600001</v>
      </c>
      <c r="R647" s="8">
        <f t="shared" si="195"/>
        <v>1.24299206001</v>
      </c>
      <c r="S647" s="8">
        <f t="shared" si="196"/>
        <v>1.3248692692899999</v>
      </c>
      <c r="T647" s="8">
        <f t="shared" si="197"/>
        <v>1.2421493750599999</v>
      </c>
      <c r="W647" s="7">
        <v>522220</v>
      </c>
      <c r="X647" s="7" t="s">
        <v>682</v>
      </c>
      <c r="Y647" s="364">
        <v>0.115156713001</v>
      </c>
      <c r="Z647" s="364">
        <v>1.7675041572800001E-2</v>
      </c>
      <c r="AA647" s="364">
        <v>0.11016030543700001</v>
      </c>
      <c r="AB647" s="364">
        <v>0.22128197246600001</v>
      </c>
      <c r="AC647" s="364">
        <v>3.11232823582E-2</v>
      </c>
      <c r="AD647" s="364">
        <v>7.2464014467599994E-2</v>
      </c>
      <c r="AE647" s="364">
        <v>0.166615796323</v>
      </c>
      <c r="AF647" s="364">
        <v>2.3746205639200001E-2</v>
      </c>
      <c r="AG647" s="364">
        <v>5.1787373101599997E-2</v>
      </c>
      <c r="AH647" s="364">
        <v>0.11361504411999999</v>
      </c>
      <c r="AI647" s="364">
        <v>1.6641538549299999E-2</v>
      </c>
      <c r="AJ647" s="364">
        <v>0.146651622511</v>
      </c>
      <c r="AK647" s="364">
        <v>0.57118267900499997</v>
      </c>
      <c r="AL647" s="364">
        <v>4.4389333166399996E-6</v>
      </c>
      <c r="AM647" s="364">
        <v>0.26463722503600001</v>
      </c>
      <c r="AN647" s="364">
        <v>1.24299206001</v>
      </c>
      <c r="AO647" s="364">
        <v>1.3248692692899999</v>
      </c>
      <c r="AP647" s="364">
        <v>1.2421493750599999</v>
      </c>
      <c r="AS647" s="7">
        <v>522220</v>
      </c>
      <c r="AT647" s="7" t="s">
        <v>682</v>
      </c>
      <c r="AU647" s="8">
        <v>0.16880831718014513</v>
      </c>
      <c r="AV647" s="8">
        <v>4.0892460054162902E-2</v>
      </c>
      <c r="AW647" s="8">
        <v>0.21548963596685969</v>
      </c>
      <c r="AX647" s="8">
        <v>0.31834219163325805</v>
      </c>
      <c r="AY647" s="8">
        <v>7.9533708058185187E-2</v>
      </c>
      <c r="AZ647" s="8">
        <v>0.24545247604129822</v>
      </c>
      <c r="BA647" s="8">
        <v>0.25884038520806452</v>
      </c>
      <c r="BB647" s="8">
        <v>5.8921147868088698E-2</v>
      </c>
      <c r="BC647" s="8">
        <v>0.19032823455393549</v>
      </c>
      <c r="BD647" s="8">
        <v>0.17153906517469031</v>
      </c>
      <c r="BE647" s="8">
        <v>4.0183328938700004E-2</v>
      </c>
      <c r="BF647" s="8">
        <v>0.25372497123011295</v>
      </c>
      <c r="BG647" s="8">
        <v>0.52512011847217666</v>
      </c>
      <c r="BH647" s="8">
        <v>7.2771274518143518E-6</v>
      </c>
      <c r="BI647" s="8">
        <v>0.24329431253193515</v>
      </c>
      <c r="BJ647" s="8">
        <v>1.4251920261038711</v>
      </c>
      <c r="BK647" s="8">
        <v>1.5626832144417746</v>
      </c>
      <c r="BL647" s="8">
        <v>1.4274446063395165</v>
      </c>
    </row>
    <row r="648" spans="1:64" x14ac:dyDescent="0.25">
      <c r="A648" s="7">
        <v>522291</v>
      </c>
      <c r="B648" s="7" t="s">
        <v>683</v>
      </c>
      <c r="C648" s="8">
        <f t="shared" si="180"/>
        <v>0.115135150115</v>
      </c>
      <c r="D648" s="8">
        <f t="shared" si="181"/>
        <v>1.7677181530500002E-2</v>
      </c>
      <c r="E648" s="8">
        <f t="shared" si="182"/>
        <v>0.110721197062</v>
      </c>
      <c r="F648" s="8">
        <f t="shared" si="183"/>
        <v>0.30935066176600001</v>
      </c>
      <c r="G648" s="8">
        <f t="shared" si="184"/>
        <v>4.3518674929200002E-2</v>
      </c>
      <c r="H648" s="8">
        <f t="shared" si="185"/>
        <v>0.104431723925</v>
      </c>
      <c r="I648" s="8">
        <f t="shared" si="186"/>
        <v>0.165460437047</v>
      </c>
      <c r="J648" s="8">
        <f t="shared" si="187"/>
        <v>2.35901561628E-2</v>
      </c>
      <c r="K648" s="8">
        <f t="shared" si="188"/>
        <v>5.2769536606399998E-2</v>
      </c>
      <c r="L648" s="8">
        <f t="shared" si="189"/>
        <v>0.113618396759</v>
      </c>
      <c r="M648" s="8">
        <f t="shared" si="190"/>
        <v>1.6643679804799999E-2</v>
      </c>
      <c r="N648" s="8">
        <f t="shared" si="191"/>
        <v>0.14691918685800001</v>
      </c>
      <c r="O648" s="8">
        <f t="shared" si="192"/>
        <v>0.57116224823299999</v>
      </c>
      <c r="P648" s="8">
        <f t="shared" si="193"/>
        <v>3.1745545455999998E-6</v>
      </c>
      <c r="Q648" s="8">
        <f t="shared" si="194"/>
        <v>0.26642996298999999</v>
      </c>
      <c r="R648" s="8">
        <f t="shared" si="195"/>
        <v>1.24353352871</v>
      </c>
      <c r="S648" s="8">
        <f t="shared" si="196"/>
        <v>1.4573010606200001</v>
      </c>
      <c r="T648" s="8">
        <f t="shared" si="197"/>
        <v>1.24182012982</v>
      </c>
      <c r="W648" s="7">
        <v>522291</v>
      </c>
      <c r="X648" s="7" t="s">
        <v>683</v>
      </c>
      <c r="Y648" s="364">
        <v>0.115135150115</v>
      </c>
      <c r="Z648" s="364">
        <v>1.7677181530500002E-2</v>
      </c>
      <c r="AA648" s="364">
        <v>0.110721197062</v>
      </c>
      <c r="AB648" s="364">
        <v>0.30935066176600001</v>
      </c>
      <c r="AC648" s="364">
        <v>4.3518674929200002E-2</v>
      </c>
      <c r="AD648" s="364">
        <v>0.104431723925</v>
      </c>
      <c r="AE648" s="364">
        <v>0.165460437047</v>
      </c>
      <c r="AF648" s="364">
        <v>2.35901561628E-2</v>
      </c>
      <c r="AG648" s="364">
        <v>5.2769536606399998E-2</v>
      </c>
      <c r="AH648" s="364">
        <v>0.113618396759</v>
      </c>
      <c r="AI648" s="364">
        <v>1.6643679804799999E-2</v>
      </c>
      <c r="AJ648" s="364">
        <v>0.14691918685800001</v>
      </c>
      <c r="AK648" s="364">
        <v>0.57116224823299999</v>
      </c>
      <c r="AL648" s="364">
        <v>3.1745545455999998E-6</v>
      </c>
      <c r="AM648" s="364">
        <v>0.26642996298999999</v>
      </c>
      <c r="AN648" s="364">
        <v>1.24353352871</v>
      </c>
      <c r="AO648" s="364">
        <v>1.4573010606200001</v>
      </c>
      <c r="AP648" s="364">
        <v>1.24182012982</v>
      </c>
      <c r="AS648" s="7">
        <v>522291</v>
      </c>
      <c r="AT648" s="7" t="s">
        <v>683</v>
      </c>
      <c r="AU648" s="8">
        <v>0.16804127373677258</v>
      </c>
      <c r="AV648" s="8">
        <v>4.0947423190770979E-2</v>
      </c>
      <c r="AW648" s="8">
        <v>0.21579111107401613</v>
      </c>
      <c r="AX648" s="8">
        <v>0.32391595633028802</v>
      </c>
      <c r="AY648" s="8">
        <v>7.9119482063957414E-2</v>
      </c>
      <c r="AZ648" s="8">
        <v>0.24588904634397499</v>
      </c>
      <c r="BA648" s="8">
        <v>0.25590020838462907</v>
      </c>
      <c r="BB648" s="8">
        <v>5.8625700295627414E-2</v>
      </c>
      <c r="BC648" s="8">
        <v>0.19095148966116604</v>
      </c>
      <c r="BD648" s="8">
        <v>0.17074053984443388</v>
      </c>
      <c r="BE648" s="8">
        <v>4.0246976379117755E-2</v>
      </c>
      <c r="BF648" s="8">
        <v>0.25349846627977418</v>
      </c>
      <c r="BG648" s="8">
        <v>0.51588970007390378</v>
      </c>
      <c r="BH648" s="8">
        <v>6.7505207245890354E-6</v>
      </c>
      <c r="BI648" s="8">
        <v>0.2406454516364514</v>
      </c>
      <c r="BJ648" s="8">
        <v>1.424779808001936</v>
      </c>
      <c r="BK648" s="8">
        <v>1.5521502911895166</v>
      </c>
      <c r="BL648" s="8">
        <v>1.4087015918898385</v>
      </c>
    </row>
    <row r="649" spans="1:64" x14ac:dyDescent="0.25">
      <c r="A649" s="7">
        <v>522292</v>
      </c>
      <c r="B649" s="7" t="s">
        <v>684</v>
      </c>
      <c r="C649" s="8">
        <f t="shared" si="180"/>
        <v>0.115089249061</v>
      </c>
      <c r="D649" s="8">
        <f t="shared" si="181"/>
        <v>1.7666642348799999E-2</v>
      </c>
      <c r="E649" s="8">
        <f t="shared" si="182"/>
        <v>0.110363806659</v>
      </c>
      <c r="F649" s="8">
        <f t="shared" si="183"/>
        <v>0.19214471287099999</v>
      </c>
      <c r="G649" s="8">
        <f t="shared" si="184"/>
        <v>2.7010286556300001E-2</v>
      </c>
      <c r="H649" s="8">
        <f t="shared" si="185"/>
        <v>6.2894777273200003E-2</v>
      </c>
      <c r="I649" s="8">
        <f t="shared" si="186"/>
        <v>0.16686162981800001</v>
      </c>
      <c r="J649" s="8">
        <f t="shared" si="187"/>
        <v>2.3774985722699999E-2</v>
      </c>
      <c r="K649" s="8">
        <f t="shared" si="188"/>
        <v>5.1847021026000001E-2</v>
      </c>
      <c r="L649" s="8">
        <f t="shared" si="189"/>
        <v>0.113455727755</v>
      </c>
      <c r="M649" s="8">
        <f t="shared" si="190"/>
        <v>1.6621122447300001E-2</v>
      </c>
      <c r="N649" s="8">
        <f t="shared" si="191"/>
        <v>0.146893860992</v>
      </c>
      <c r="O649" s="8">
        <f t="shared" si="192"/>
        <v>0.57153254936200004</v>
      </c>
      <c r="P649" s="8">
        <f t="shared" si="193"/>
        <v>5.1117838108999999E-6</v>
      </c>
      <c r="Q649" s="8">
        <f t="shared" si="194"/>
        <v>0.26415302042</v>
      </c>
      <c r="R649" s="8">
        <f t="shared" si="195"/>
        <v>1.2431196980699999</v>
      </c>
      <c r="S649" s="8">
        <f t="shared" si="196"/>
        <v>1.2820497767000001</v>
      </c>
      <c r="T649" s="8">
        <f t="shared" si="197"/>
        <v>1.24248363657</v>
      </c>
      <c r="W649" s="7">
        <v>522292</v>
      </c>
      <c r="X649" s="7" t="s">
        <v>684</v>
      </c>
      <c r="Y649" s="364">
        <v>0.115089249061</v>
      </c>
      <c r="Z649" s="364">
        <v>1.7666642348799999E-2</v>
      </c>
      <c r="AA649" s="364">
        <v>0.110363806659</v>
      </c>
      <c r="AB649" s="364">
        <v>0.19214471287099999</v>
      </c>
      <c r="AC649" s="364">
        <v>2.7010286556300001E-2</v>
      </c>
      <c r="AD649" s="364">
        <v>6.2894777273200003E-2</v>
      </c>
      <c r="AE649" s="364">
        <v>0.16686162981800001</v>
      </c>
      <c r="AF649" s="364">
        <v>2.3774985722699999E-2</v>
      </c>
      <c r="AG649" s="364">
        <v>5.1847021026000001E-2</v>
      </c>
      <c r="AH649" s="364">
        <v>0.113455727755</v>
      </c>
      <c r="AI649" s="364">
        <v>1.6621122447300001E-2</v>
      </c>
      <c r="AJ649" s="364">
        <v>0.146893860992</v>
      </c>
      <c r="AK649" s="364">
        <v>0.57153254936200004</v>
      </c>
      <c r="AL649" s="364">
        <v>5.1117838108999999E-6</v>
      </c>
      <c r="AM649" s="364">
        <v>0.26415302042</v>
      </c>
      <c r="AN649" s="364">
        <v>1.2431196980699999</v>
      </c>
      <c r="AO649" s="364">
        <v>1.2820497767000001</v>
      </c>
      <c r="AP649" s="364">
        <v>1.24248363657</v>
      </c>
      <c r="AS649" s="7">
        <v>522292</v>
      </c>
      <c r="AT649" s="7" t="s">
        <v>684</v>
      </c>
      <c r="AU649" s="8">
        <v>0.17714931075331777</v>
      </c>
      <c r="AV649" s="8">
        <v>4.2263931381753224E-2</v>
      </c>
      <c r="AW649" s="8">
        <v>0.22729030924356783</v>
      </c>
      <c r="AX649" s="8">
        <v>0.37663377750467414</v>
      </c>
      <c r="AY649" s="8">
        <v>9.1655398583834979E-2</v>
      </c>
      <c r="AZ649" s="8">
        <v>0.28588735243276314</v>
      </c>
      <c r="BA649" s="8">
        <v>0.27171976527090319</v>
      </c>
      <c r="BB649" s="8">
        <v>6.0930091835191949E-2</v>
      </c>
      <c r="BC649" s="8">
        <v>0.20013608482679196</v>
      </c>
      <c r="BD649" s="8">
        <v>0.17979514959110646</v>
      </c>
      <c r="BE649" s="8">
        <v>4.1482234758495162E-2</v>
      </c>
      <c r="BF649" s="8">
        <v>0.26778150244730642</v>
      </c>
      <c r="BG649" s="8">
        <v>0.56231270746767759</v>
      </c>
      <c r="BH649" s="8">
        <v>6.7696629009103227E-6</v>
      </c>
      <c r="BI649" s="8">
        <v>0.25989476103806469</v>
      </c>
      <c r="BJ649" s="8">
        <v>1.4467051642819351</v>
      </c>
      <c r="BK649" s="8">
        <v>1.7380474962637094</v>
      </c>
      <c r="BL649" s="8">
        <v>1.5166585225775804</v>
      </c>
    </row>
    <row r="650" spans="1:64" x14ac:dyDescent="0.25">
      <c r="A650" s="7">
        <v>522299</v>
      </c>
      <c r="B650" s="7" t="s">
        <v>1254</v>
      </c>
      <c r="C650" s="8">
        <f t="shared" si="180"/>
        <v>0.115150467144</v>
      </c>
      <c r="D650" s="8">
        <f t="shared" si="181"/>
        <v>1.7678309401E-2</v>
      </c>
      <c r="E650" s="8">
        <f t="shared" si="182"/>
        <v>0.10908489278400001</v>
      </c>
      <c r="F650" s="8">
        <f t="shared" si="183"/>
        <v>0.10979201835500001</v>
      </c>
      <c r="G650" s="8">
        <f t="shared" si="184"/>
        <v>1.54409012808E-2</v>
      </c>
      <c r="H650" s="8">
        <f t="shared" si="185"/>
        <v>3.5820139293300003E-2</v>
      </c>
      <c r="I650" s="8">
        <f t="shared" si="186"/>
        <v>0.16377370221400001</v>
      </c>
      <c r="J650" s="8">
        <f t="shared" si="187"/>
        <v>2.3348323581199999E-2</v>
      </c>
      <c r="K650" s="8">
        <f t="shared" si="188"/>
        <v>5.0646375253499999E-2</v>
      </c>
      <c r="L650" s="8">
        <f t="shared" si="189"/>
        <v>0.113604762303</v>
      </c>
      <c r="M650" s="8">
        <f t="shared" si="190"/>
        <v>1.6641825844200001E-2</v>
      </c>
      <c r="N650" s="8">
        <f t="shared" si="191"/>
        <v>0.14510735456400001</v>
      </c>
      <c r="O650" s="8">
        <f t="shared" si="192"/>
        <v>0.57126352015699999</v>
      </c>
      <c r="P650" s="8">
        <f t="shared" si="193"/>
        <v>8.9477349292200006E-6</v>
      </c>
      <c r="Q650" s="8">
        <f t="shared" si="194"/>
        <v>0.269201934857</v>
      </c>
      <c r="R650" s="8">
        <f t="shared" si="195"/>
        <v>1.2419136693299999</v>
      </c>
      <c r="S650" s="8">
        <f t="shared" si="196"/>
        <v>1.1610530589300001</v>
      </c>
      <c r="T650" s="8">
        <f t="shared" si="197"/>
        <v>1.2377684010500001</v>
      </c>
      <c r="W650" s="7">
        <v>522299</v>
      </c>
      <c r="X650" s="7" t="s">
        <v>1254</v>
      </c>
      <c r="Y650" s="364">
        <v>0.115150467144</v>
      </c>
      <c r="Z650" s="364">
        <v>1.7678309401E-2</v>
      </c>
      <c r="AA650" s="364">
        <v>0.10908489278400001</v>
      </c>
      <c r="AB650" s="364">
        <v>0.10979201835500001</v>
      </c>
      <c r="AC650" s="364">
        <v>1.54409012808E-2</v>
      </c>
      <c r="AD650" s="364">
        <v>3.5820139293300003E-2</v>
      </c>
      <c r="AE650" s="364">
        <v>0.16377370221400001</v>
      </c>
      <c r="AF650" s="364">
        <v>2.3348323581199999E-2</v>
      </c>
      <c r="AG650" s="364">
        <v>5.0646375253499999E-2</v>
      </c>
      <c r="AH650" s="364">
        <v>0.113604762303</v>
      </c>
      <c r="AI650" s="364">
        <v>1.6641825844200001E-2</v>
      </c>
      <c r="AJ650" s="364">
        <v>0.14510735456400001</v>
      </c>
      <c r="AK650" s="364">
        <v>0.57126352015699999</v>
      </c>
      <c r="AL650" s="364">
        <v>8.9477349292200006E-6</v>
      </c>
      <c r="AM650" s="364">
        <v>0.269201934857</v>
      </c>
      <c r="AN650" s="364">
        <v>1.2419136693299999</v>
      </c>
      <c r="AO650" s="364">
        <v>1.1610530589300001</v>
      </c>
      <c r="AP650" s="364">
        <v>1.2377684010500001</v>
      </c>
      <c r="AS650" s="7">
        <v>522299</v>
      </c>
      <c r="AT650" s="7" t="s">
        <v>1254</v>
      </c>
      <c r="AU650" s="8">
        <v>0.17897333058175646</v>
      </c>
      <c r="AV650" s="8">
        <v>4.2549091264943537E-2</v>
      </c>
      <c r="AW650" s="8">
        <v>0.22821863206024673</v>
      </c>
      <c r="AX650" s="8">
        <v>0.26304209730977457</v>
      </c>
      <c r="AY650" s="8">
        <v>6.2120547789316152E-2</v>
      </c>
      <c r="AZ650" s="8">
        <v>0.19775701185921932</v>
      </c>
      <c r="BA650" s="8">
        <v>0.2691267170216452</v>
      </c>
      <c r="BB650" s="8">
        <v>6.0153414087337105E-2</v>
      </c>
      <c r="BC650" s="8">
        <v>0.19708897009345805</v>
      </c>
      <c r="BD650" s="8">
        <v>0.18166557174500486</v>
      </c>
      <c r="BE650" s="8">
        <v>4.1760277743574201E-2</v>
      </c>
      <c r="BF650" s="8">
        <v>0.26899026052462899</v>
      </c>
      <c r="BG650" s="8">
        <v>0.57126528531069343</v>
      </c>
      <c r="BH650" s="8">
        <v>1.0159566460550581E-5</v>
      </c>
      <c r="BI650" s="8">
        <v>0.26920184123488688</v>
      </c>
      <c r="BJ650" s="8">
        <v>1.4497394410029039</v>
      </c>
      <c r="BK650" s="8">
        <v>1.5229196569580641</v>
      </c>
      <c r="BL650" s="8">
        <v>1.5263691012022575</v>
      </c>
    </row>
    <row r="651" spans="1:64" x14ac:dyDescent="0.25">
      <c r="A651" s="7">
        <v>522310</v>
      </c>
      <c r="B651" s="7" t="s">
        <v>685</v>
      </c>
      <c r="C651" s="8">
        <f t="shared" si="180"/>
        <v>0.115067995674</v>
      </c>
      <c r="D651" s="8">
        <f t="shared" si="181"/>
        <v>1.76653540515E-2</v>
      </c>
      <c r="E651" s="8">
        <f t="shared" si="182"/>
        <v>0.11054044860499999</v>
      </c>
      <c r="F651" s="8">
        <f t="shared" si="183"/>
        <v>0.30540176647400002</v>
      </c>
      <c r="G651" s="8">
        <f t="shared" si="184"/>
        <v>4.2958908360100002E-2</v>
      </c>
      <c r="H651" s="8">
        <f t="shared" si="185"/>
        <v>0.10027367565</v>
      </c>
      <c r="I651" s="8">
        <f t="shared" si="186"/>
        <v>0.166846540194</v>
      </c>
      <c r="J651" s="8">
        <f t="shared" si="187"/>
        <v>2.3783244784399998E-2</v>
      </c>
      <c r="K651" s="8">
        <f t="shared" si="188"/>
        <v>5.1935928067899997E-2</v>
      </c>
      <c r="L651" s="8">
        <f t="shared" si="189"/>
        <v>0.113482033587</v>
      </c>
      <c r="M651" s="8">
        <f t="shared" si="190"/>
        <v>1.6625300458100001E-2</v>
      </c>
      <c r="N651" s="8">
        <f t="shared" si="191"/>
        <v>0.147173271903</v>
      </c>
      <c r="O651" s="8">
        <f t="shared" si="192"/>
        <v>0.57141249428399998</v>
      </c>
      <c r="P651" s="8">
        <f t="shared" si="193"/>
        <v>3.2138227440499999E-6</v>
      </c>
      <c r="Q651" s="8">
        <f t="shared" si="194"/>
        <v>0.26407964663400002</v>
      </c>
      <c r="R651" s="8">
        <f t="shared" si="195"/>
        <v>1.24327379833</v>
      </c>
      <c r="S651" s="8">
        <f t="shared" si="196"/>
        <v>1.4486343504800001</v>
      </c>
      <c r="T651" s="8">
        <f t="shared" si="197"/>
        <v>1.2425657130500001</v>
      </c>
      <c r="W651" s="7">
        <v>522310</v>
      </c>
      <c r="X651" s="7" t="s">
        <v>685</v>
      </c>
      <c r="Y651" s="364">
        <v>0.115067995674</v>
      </c>
      <c r="Z651" s="364">
        <v>1.76653540515E-2</v>
      </c>
      <c r="AA651" s="364">
        <v>0.11054044860499999</v>
      </c>
      <c r="AB651" s="364">
        <v>0.30540176647400002</v>
      </c>
      <c r="AC651" s="364">
        <v>4.2958908360100002E-2</v>
      </c>
      <c r="AD651" s="364">
        <v>0.10027367565</v>
      </c>
      <c r="AE651" s="364">
        <v>0.166846540194</v>
      </c>
      <c r="AF651" s="364">
        <v>2.3783244784399998E-2</v>
      </c>
      <c r="AG651" s="364">
        <v>5.1935928067899997E-2</v>
      </c>
      <c r="AH651" s="364">
        <v>0.113482033587</v>
      </c>
      <c r="AI651" s="364">
        <v>1.6625300458100001E-2</v>
      </c>
      <c r="AJ651" s="364">
        <v>0.147173271903</v>
      </c>
      <c r="AK651" s="364">
        <v>0.57141249428399998</v>
      </c>
      <c r="AL651" s="364">
        <v>3.2138227440499999E-6</v>
      </c>
      <c r="AM651" s="364">
        <v>0.26407964663400002</v>
      </c>
      <c r="AN651" s="364">
        <v>1.24327379833</v>
      </c>
      <c r="AO651" s="364">
        <v>1.4486343504800001</v>
      </c>
      <c r="AP651" s="364">
        <v>1.2425657130500001</v>
      </c>
      <c r="AS651" s="7">
        <v>522310</v>
      </c>
      <c r="AT651" s="7" t="s">
        <v>685</v>
      </c>
      <c r="AU651" s="8">
        <v>0.15833117019412266</v>
      </c>
      <c r="AV651" s="8">
        <v>3.878294262319032E-2</v>
      </c>
      <c r="AW651" s="8">
        <v>0.20390260725634687</v>
      </c>
      <c r="AX651" s="8">
        <v>0.3800596997541435</v>
      </c>
      <c r="AY651" s="8">
        <v>9.029504969602889E-2</v>
      </c>
      <c r="AZ651" s="8">
        <v>0.28095457966822657</v>
      </c>
      <c r="BA651" s="8">
        <v>0.2436932810969194</v>
      </c>
      <c r="BB651" s="8">
        <v>5.6122906369295178E-2</v>
      </c>
      <c r="BC651" s="8">
        <v>0.18115248022225805</v>
      </c>
      <c r="BD651" s="8">
        <v>0.16091275850137904</v>
      </c>
      <c r="BE651" s="8">
        <v>3.8139883200066144E-2</v>
      </c>
      <c r="BF651" s="8">
        <v>0.23998557612212906</v>
      </c>
      <c r="BG651" s="8">
        <v>0.48846511626587147</v>
      </c>
      <c r="BH651" s="8">
        <v>4.7284189732503232E-6</v>
      </c>
      <c r="BI651" s="8">
        <v>0.22574616094087113</v>
      </c>
      <c r="BJ651" s="8">
        <v>1.4010167200741932</v>
      </c>
      <c r="BK651" s="8">
        <v>1.6061496516991935</v>
      </c>
      <c r="BL651" s="8">
        <v>1.3358073773659676</v>
      </c>
    </row>
    <row r="652" spans="1:64" x14ac:dyDescent="0.25">
      <c r="A652" s="7">
        <v>522320</v>
      </c>
      <c r="B652" s="7" t="s">
        <v>686</v>
      </c>
      <c r="C652" s="8">
        <f t="shared" si="180"/>
        <v>0.115158648674</v>
      </c>
      <c r="D652" s="8">
        <f t="shared" si="181"/>
        <v>1.7693106811799999E-2</v>
      </c>
      <c r="E652" s="8">
        <f t="shared" si="182"/>
        <v>0.11003917969599999</v>
      </c>
      <c r="F652" s="8">
        <f t="shared" si="183"/>
        <v>0.25083872751199998</v>
      </c>
      <c r="G652" s="8">
        <f t="shared" si="184"/>
        <v>3.5303643574099999E-2</v>
      </c>
      <c r="H652" s="8">
        <f t="shared" si="185"/>
        <v>8.44573727518E-2</v>
      </c>
      <c r="I652" s="8">
        <f t="shared" si="186"/>
        <v>0.16341689659299999</v>
      </c>
      <c r="J652" s="8">
        <f t="shared" si="187"/>
        <v>2.3312101540300001E-2</v>
      </c>
      <c r="K652" s="8">
        <f t="shared" si="188"/>
        <v>5.1899555678299999E-2</v>
      </c>
      <c r="L652" s="8">
        <f t="shared" si="189"/>
        <v>0.11366062454</v>
      </c>
      <c r="M652" s="8">
        <f t="shared" si="190"/>
        <v>1.6658456728599998E-2</v>
      </c>
      <c r="N652" s="8">
        <f t="shared" si="191"/>
        <v>0.14601222681600001</v>
      </c>
      <c r="O652" s="8">
        <f t="shared" si="192"/>
        <v>0.57107146689599997</v>
      </c>
      <c r="P652" s="8">
        <f t="shared" si="193"/>
        <v>3.9148081760599998E-6</v>
      </c>
      <c r="Q652" s="8">
        <f t="shared" si="194"/>
        <v>0.269816032599</v>
      </c>
      <c r="R652" s="8">
        <f t="shared" si="195"/>
        <v>1.2428909351799999</v>
      </c>
      <c r="S652" s="8">
        <f t="shared" si="196"/>
        <v>1.3705997438399999</v>
      </c>
      <c r="T652" s="8">
        <f t="shared" si="197"/>
        <v>1.2386285538099999</v>
      </c>
      <c r="W652" s="7">
        <v>522320</v>
      </c>
      <c r="X652" s="7" t="s">
        <v>686</v>
      </c>
      <c r="Y652" s="364">
        <v>0.115158648674</v>
      </c>
      <c r="Z652" s="364">
        <v>1.7693106811799999E-2</v>
      </c>
      <c r="AA652" s="364">
        <v>0.11003917969599999</v>
      </c>
      <c r="AB652" s="364">
        <v>0.25083872751199998</v>
      </c>
      <c r="AC652" s="364">
        <v>3.5303643574099999E-2</v>
      </c>
      <c r="AD652" s="364">
        <v>8.44573727518E-2</v>
      </c>
      <c r="AE652" s="364">
        <v>0.16341689659299999</v>
      </c>
      <c r="AF652" s="364">
        <v>2.3312101540300001E-2</v>
      </c>
      <c r="AG652" s="364">
        <v>5.1899555678299999E-2</v>
      </c>
      <c r="AH652" s="364">
        <v>0.11366062454</v>
      </c>
      <c r="AI652" s="364">
        <v>1.6658456728599998E-2</v>
      </c>
      <c r="AJ652" s="364">
        <v>0.14601222681600001</v>
      </c>
      <c r="AK652" s="364">
        <v>0.57107146689599997</v>
      </c>
      <c r="AL652" s="364">
        <v>3.9148081760599998E-6</v>
      </c>
      <c r="AM652" s="364">
        <v>0.269816032599</v>
      </c>
      <c r="AN652" s="364">
        <v>1.2428909351799999</v>
      </c>
      <c r="AO652" s="364">
        <v>1.3705997438399999</v>
      </c>
      <c r="AP652" s="364">
        <v>1.2386285538099999</v>
      </c>
      <c r="AS652" s="7">
        <v>522320</v>
      </c>
      <c r="AT652" s="7" t="s">
        <v>686</v>
      </c>
      <c r="AU652" s="8">
        <v>0.17351930758785972</v>
      </c>
      <c r="AV652" s="8">
        <v>4.141127609760966E-2</v>
      </c>
      <c r="AW652" s="8">
        <v>0.2221940168796662</v>
      </c>
      <c r="AX652" s="8">
        <v>0.40265490361380973</v>
      </c>
      <c r="AY652" s="8">
        <v>9.8592226117780318E-2</v>
      </c>
      <c r="AZ652" s="8">
        <v>0.30332122217214441</v>
      </c>
      <c r="BA652" s="8">
        <v>0.26070567498948394</v>
      </c>
      <c r="BB652" s="8">
        <v>5.848458266044515E-2</v>
      </c>
      <c r="BC652" s="8">
        <v>0.19208953653301292</v>
      </c>
      <c r="BD652" s="8">
        <v>0.17632231567726928</v>
      </c>
      <c r="BE652" s="8">
        <v>4.0680711700445155E-2</v>
      </c>
      <c r="BF652" s="8">
        <v>0.26187543116403222</v>
      </c>
      <c r="BG652" s="8">
        <v>0.55265118730761353</v>
      </c>
      <c r="BH652" s="8">
        <v>5.1006228646410954E-6</v>
      </c>
      <c r="BI652" s="8">
        <v>0.26111151384101583</v>
      </c>
      <c r="BJ652" s="8">
        <v>1.4371262134682261</v>
      </c>
      <c r="BK652" s="8">
        <v>1.7723102873880645</v>
      </c>
      <c r="BL652" s="8">
        <v>1.4790233425695163</v>
      </c>
    </row>
    <row r="653" spans="1:64" x14ac:dyDescent="0.25">
      <c r="A653" s="7">
        <v>522390</v>
      </c>
      <c r="B653" s="7" t="s">
        <v>687</v>
      </c>
      <c r="C653" s="8">
        <f t="shared" si="180"/>
        <v>0.115138470879</v>
      </c>
      <c r="D653" s="8">
        <f t="shared" si="181"/>
        <v>1.7679324851599999E-2</v>
      </c>
      <c r="E653" s="8">
        <f t="shared" si="182"/>
        <v>0.109077000807</v>
      </c>
      <c r="F653" s="8">
        <f t="shared" si="183"/>
        <v>5.5743842929800003E-2</v>
      </c>
      <c r="G653" s="8">
        <f t="shared" si="184"/>
        <v>7.8474480119699996E-3</v>
      </c>
      <c r="H653" s="8">
        <f t="shared" si="185"/>
        <v>1.79841407783E-2</v>
      </c>
      <c r="I653" s="8">
        <f t="shared" si="186"/>
        <v>0.16487859893599999</v>
      </c>
      <c r="J653" s="8">
        <f t="shared" si="187"/>
        <v>2.3512403684999999E-2</v>
      </c>
      <c r="K653" s="8">
        <f t="shared" si="188"/>
        <v>5.0483838438E-2</v>
      </c>
      <c r="L653" s="8">
        <f t="shared" si="189"/>
        <v>0.113608447753</v>
      </c>
      <c r="M653" s="8">
        <f t="shared" si="190"/>
        <v>1.66463002069E-2</v>
      </c>
      <c r="N653" s="8">
        <f t="shared" si="191"/>
        <v>0.145349271891</v>
      </c>
      <c r="O653" s="8">
        <f t="shared" si="192"/>
        <v>0.571149356705</v>
      </c>
      <c r="P653" s="8">
        <f t="shared" si="193"/>
        <v>1.7608404646000001E-5</v>
      </c>
      <c r="Q653" s="8">
        <f t="shared" si="194"/>
        <v>0.26734585956099999</v>
      </c>
      <c r="R653" s="8">
        <f t="shared" si="195"/>
        <v>1.24189479654</v>
      </c>
      <c r="S653" s="8">
        <f t="shared" si="196"/>
        <v>1.0815754317199999</v>
      </c>
      <c r="T653" s="8">
        <f t="shared" si="197"/>
        <v>1.2388748410599999</v>
      </c>
      <c r="W653" s="7">
        <v>522390</v>
      </c>
      <c r="X653" s="7" t="s">
        <v>687</v>
      </c>
      <c r="Y653" s="364">
        <v>0.115138470879</v>
      </c>
      <c r="Z653" s="364">
        <v>1.7679324851599999E-2</v>
      </c>
      <c r="AA653" s="364">
        <v>0.109077000807</v>
      </c>
      <c r="AB653" s="364">
        <v>5.5743842929800003E-2</v>
      </c>
      <c r="AC653" s="364">
        <v>7.8474480119699996E-3</v>
      </c>
      <c r="AD653" s="364">
        <v>1.79841407783E-2</v>
      </c>
      <c r="AE653" s="364">
        <v>0.16487859893599999</v>
      </c>
      <c r="AF653" s="364">
        <v>2.3512403684999999E-2</v>
      </c>
      <c r="AG653" s="364">
        <v>5.0483838438E-2</v>
      </c>
      <c r="AH653" s="364">
        <v>0.113608447753</v>
      </c>
      <c r="AI653" s="364">
        <v>1.66463002069E-2</v>
      </c>
      <c r="AJ653" s="364">
        <v>0.145349271891</v>
      </c>
      <c r="AK653" s="364">
        <v>0.571149356705</v>
      </c>
      <c r="AL653" s="364">
        <v>1.7608404646000001E-5</v>
      </c>
      <c r="AM653" s="364">
        <v>0.26734585956099999</v>
      </c>
      <c r="AN653" s="364">
        <v>1.24189479654</v>
      </c>
      <c r="AO653" s="364">
        <v>1.0815754317199999</v>
      </c>
      <c r="AP653" s="364">
        <v>1.2388748410599999</v>
      </c>
      <c r="AS653" s="7">
        <v>522390</v>
      </c>
      <c r="AT653" s="7" t="s">
        <v>687</v>
      </c>
      <c r="AU653" s="8">
        <v>0.16750107551290158</v>
      </c>
      <c r="AV653" s="8">
        <v>4.0412303404645168E-2</v>
      </c>
      <c r="AW653" s="8">
        <v>0.21352200488053066</v>
      </c>
      <c r="AX653" s="8">
        <v>0.16662492126108225</v>
      </c>
      <c r="AY653" s="8">
        <v>4.1987958244543183E-2</v>
      </c>
      <c r="AZ653" s="8">
        <v>0.12480813082240229</v>
      </c>
      <c r="BA653" s="8">
        <v>0.25402118935470969</v>
      </c>
      <c r="BB653" s="8">
        <v>5.7672284451595161E-2</v>
      </c>
      <c r="BC653" s="8">
        <v>0.1878318267714387</v>
      </c>
      <c r="BD653" s="8">
        <v>0.17038999074955644</v>
      </c>
      <c r="BE653" s="8">
        <v>3.9746888000396767E-2</v>
      </c>
      <c r="BF653" s="8">
        <v>0.25102118188630645</v>
      </c>
      <c r="BG653" s="8">
        <v>0.52508733256088702</v>
      </c>
      <c r="BH653" s="8">
        <v>2.5043067318183706E-5</v>
      </c>
      <c r="BI653" s="8">
        <v>0.2457842302557261</v>
      </c>
      <c r="BJ653" s="8">
        <v>1.4214353837980651</v>
      </c>
      <c r="BK653" s="8">
        <v>1.2527774619412904</v>
      </c>
      <c r="BL653" s="8">
        <v>1.4188801392869352</v>
      </c>
    </row>
    <row r="654" spans="1:64" x14ac:dyDescent="0.25">
      <c r="A654" s="7">
        <v>523150</v>
      </c>
      <c r="B654" s="7" t="s">
        <v>1255</v>
      </c>
      <c r="C654" s="8">
        <f t="shared" si="180"/>
        <v>4.7336913114780652E-2</v>
      </c>
      <c r="D654" s="8">
        <f t="shared" si="181"/>
        <v>1.1283657337764836E-2</v>
      </c>
      <c r="E654" s="8">
        <f t="shared" si="182"/>
        <v>0.15823186181830645</v>
      </c>
      <c r="F654" s="8">
        <f t="shared" si="183"/>
        <v>6.8223736158289056E-2</v>
      </c>
      <c r="G654" s="8">
        <f t="shared" si="184"/>
        <v>1.783911969830889E-2</v>
      </c>
      <c r="H654" s="8">
        <f t="shared" si="185"/>
        <v>0.23203556171858392</v>
      </c>
      <c r="I654" s="8">
        <f t="shared" si="186"/>
        <v>2.7547169428662904E-2</v>
      </c>
      <c r="J654" s="8">
        <f t="shared" si="187"/>
        <v>6.1041467345041914E-3</v>
      </c>
      <c r="K654" s="8">
        <f t="shared" si="188"/>
        <v>7.6888351941390293E-2</v>
      </c>
      <c r="L654" s="8">
        <f t="shared" si="189"/>
        <v>3.7007139406737097E-2</v>
      </c>
      <c r="M654" s="8">
        <f t="shared" si="190"/>
        <v>8.5240053310854848E-3</v>
      </c>
      <c r="N654" s="8">
        <f t="shared" si="191"/>
        <v>0.12653318814507905</v>
      </c>
      <c r="O654" s="8">
        <f t="shared" si="192"/>
        <v>0.682387718851452</v>
      </c>
      <c r="P654" s="8">
        <f t="shared" si="193"/>
        <v>6.6005879580704864E-6</v>
      </c>
      <c r="Q654" s="8">
        <f t="shared" si="194"/>
        <v>0.64711821839354877</v>
      </c>
      <c r="R654" s="8">
        <f t="shared" si="195"/>
        <v>1</v>
      </c>
      <c r="S654" s="8">
        <f t="shared" si="196"/>
        <v>1.2374548691877423</v>
      </c>
      <c r="T654" s="8">
        <f t="shared" si="197"/>
        <v>1.0298961197170968</v>
      </c>
      <c r="W654" s="7">
        <v>523150</v>
      </c>
      <c r="X654" s="7" t="s">
        <v>1255</v>
      </c>
      <c r="Y654" s="364">
        <v>0</v>
      </c>
      <c r="Z654" s="364">
        <v>0</v>
      </c>
      <c r="AA654" s="364">
        <v>0</v>
      </c>
      <c r="AB654" s="364">
        <v>0</v>
      </c>
      <c r="AC654" s="364">
        <v>0</v>
      </c>
      <c r="AD654" s="364">
        <v>0</v>
      </c>
      <c r="AE654" s="364">
        <v>0</v>
      </c>
      <c r="AF654" s="364">
        <v>0</v>
      </c>
      <c r="AG654" s="364">
        <v>0</v>
      </c>
      <c r="AH654" s="364">
        <v>0</v>
      </c>
      <c r="AI654" s="364">
        <v>0</v>
      </c>
      <c r="AJ654" s="364">
        <v>0</v>
      </c>
      <c r="AK654" s="364">
        <v>0</v>
      </c>
      <c r="AL654" s="364">
        <v>0</v>
      </c>
      <c r="AM654" s="364">
        <v>0</v>
      </c>
      <c r="AN654" s="364">
        <v>1</v>
      </c>
      <c r="AO654" s="364">
        <v>0</v>
      </c>
      <c r="AP654" s="364">
        <v>0</v>
      </c>
      <c r="AS654" s="7">
        <v>523150</v>
      </c>
      <c r="AT654" s="7" t="s">
        <v>1255</v>
      </c>
      <c r="AU654" s="8">
        <v>4.7336913114780652E-2</v>
      </c>
      <c r="AV654" s="8">
        <v>1.1283657337764836E-2</v>
      </c>
      <c r="AW654" s="8">
        <v>0.15823186181830645</v>
      </c>
      <c r="AX654" s="8">
        <v>6.8223736158289056E-2</v>
      </c>
      <c r="AY654" s="8">
        <v>1.783911969830889E-2</v>
      </c>
      <c r="AZ654" s="8">
        <v>0.23203556171858392</v>
      </c>
      <c r="BA654" s="8">
        <v>2.7547169428662904E-2</v>
      </c>
      <c r="BB654" s="8">
        <v>6.1041467345041914E-3</v>
      </c>
      <c r="BC654" s="8">
        <v>7.6888351941390293E-2</v>
      </c>
      <c r="BD654" s="8">
        <v>3.7007139406737097E-2</v>
      </c>
      <c r="BE654" s="8">
        <v>8.5240053310854848E-3</v>
      </c>
      <c r="BF654" s="8">
        <v>0.12653318814507905</v>
      </c>
      <c r="BG654" s="8">
        <v>0.682387718851452</v>
      </c>
      <c r="BH654" s="8">
        <v>6.6005879580704864E-6</v>
      </c>
      <c r="BI654" s="8">
        <v>0.64711821839354877</v>
      </c>
      <c r="BJ654" s="8">
        <v>1.2168524322712897</v>
      </c>
      <c r="BK654" s="8">
        <v>1.2374548691877423</v>
      </c>
      <c r="BL654" s="8">
        <v>1.0298961197170968</v>
      </c>
    </row>
    <row r="655" spans="1:64" x14ac:dyDescent="0.25">
      <c r="A655" s="7">
        <v>523160</v>
      </c>
      <c r="B655" s="7" t="s">
        <v>1256</v>
      </c>
      <c r="C655" s="8">
        <f t="shared" si="180"/>
        <v>2.9619377707199999E-2</v>
      </c>
      <c r="D655" s="8">
        <f t="shared" si="181"/>
        <v>4.2551196318400004E-3</v>
      </c>
      <c r="E655" s="8">
        <f t="shared" si="182"/>
        <v>6.3333198625900006E-2</v>
      </c>
      <c r="F655" s="8">
        <f t="shared" si="183"/>
        <v>1.9421744475700001E-2</v>
      </c>
      <c r="G655" s="8">
        <f t="shared" si="184"/>
        <v>2.7516449997099998E-3</v>
      </c>
      <c r="H655" s="8">
        <f t="shared" si="185"/>
        <v>3.6298115609899997E-2</v>
      </c>
      <c r="I655" s="8">
        <f t="shared" si="186"/>
        <v>1.5861378241E-2</v>
      </c>
      <c r="J655" s="8">
        <f t="shared" si="187"/>
        <v>2.1359319205399999E-3</v>
      </c>
      <c r="K655" s="8">
        <f t="shared" si="188"/>
        <v>2.5894194290400002E-2</v>
      </c>
      <c r="L655" s="8">
        <f t="shared" si="189"/>
        <v>2.2001256458599999E-2</v>
      </c>
      <c r="M655" s="8">
        <f t="shared" si="190"/>
        <v>3.0697525922399999E-3</v>
      </c>
      <c r="N655" s="8">
        <f t="shared" si="191"/>
        <v>5.21200809246E-2</v>
      </c>
      <c r="O655" s="8">
        <f t="shared" si="192"/>
        <v>0.74217949840200004</v>
      </c>
      <c r="P655" s="8">
        <f t="shared" si="193"/>
        <v>1.2879014324999999E-5</v>
      </c>
      <c r="Q655" s="8">
        <f t="shared" si="194"/>
        <v>0.70187308783500002</v>
      </c>
      <c r="R655" s="8">
        <f t="shared" si="195"/>
        <v>1.0972076959599999</v>
      </c>
      <c r="S655" s="8">
        <f t="shared" si="196"/>
        <v>1.05847150509</v>
      </c>
      <c r="T655" s="8">
        <f t="shared" si="197"/>
        <v>1.0438915044499999</v>
      </c>
      <c r="W655" s="7">
        <v>523160</v>
      </c>
      <c r="X655" s="7" t="s">
        <v>1256</v>
      </c>
      <c r="Y655" s="364">
        <v>2.9619377707199999E-2</v>
      </c>
      <c r="Z655" s="364">
        <v>4.2551196318400004E-3</v>
      </c>
      <c r="AA655" s="364">
        <v>6.3333198625900006E-2</v>
      </c>
      <c r="AB655" s="364">
        <v>1.9421744475700001E-2</v>
      </c>
      <c r="AC655" s="364">
        <v>2.7516449997099998E-3</v>
      </c>
      <c r="AD655" s="364">
        <v>3.6298115609899997E-2</v>
      </c>
      <c r="AE655" s="364">
        <v>1.5861378241E-2</v>
      </c>
      <c r="AF655" s="364">
        <v>2.1359319205399999E-3</v>
      </c>
      <c r="AG655" s="364">
        <v>2.5894194290400002E-2</v>
      </c>
      <c r="AH655" s="364">
        <v>2.2001256458599999E-2</v>
      </c>
      <c r="AI655" s="364">
        <v>3.0697525922399999E-3</v>
      </c>
      <c r="AJ655" s="364">
        <v>5.21200809246E-2</v>
      </c>
      <c r="AK655" s="364">
        <v>0.74217949840200004</v>
      </c>
      <c r="AL655" s="364">
        <v>1.2879014324999999E-5</v>
      </c>
      <c r="AM655" s="364">
        <v>0.70187308783500002</v>
      </c>
      <c r="AN655" s="364">
        <v>1.0972076959599999</v>
      </c>
      <c r="AO655" s="364">
        <v>1.05847150509</v>
      </c>
      <c r="AP655" s="364">
        <v>1.0438915044499999</v>
      </c>
      <c r="AS655" s="7">
        <v>523160</v>
      </c>
      <c r="AT655" s="7" t="s">
        <v>1256</v>
      </c>
      <c r="AU655" s="8">
        <v>3.1597471835012908E-2</v>
      </c>
      <c r="AV655" s="8">
        <v>8.2958206459754838E-3</v>
      </c>
      <c r="AW655" s="8">
        <v>0.10428796294662258</v>
      </c>
      <c r="AX655" s="8">
        <v>1.4135012512389192E-2</v>
      </c>
      <c r="AY655" s="8">
        <v>4.5001333333943693E-3</v>
      </c>
      <c r="AZ655" s="8">
        <v>4.3372314796597082E-2</v>
      </c>
      <c r="BA655" s="8">
        <v>1.8598629236180646E-2</v>
      </c>
      <c r="BB655" s="8">
        <v>4.5497375012248393E-3</v>
      </c>
      <c r="BC655" s="8">
        <v>5.0673126618812889E-2</v>
      </c>
      <c r="BD655" s="8">
        <v>2.4885849651499998E-2</v>
      </c>
      <c r="BE655" s="8">
        <v>6.3060445596450024E-3</v>
      </c>
      <c r="BF655" s="8">
        <v>8.359635874909678E-2</v>
      </c>
      <c r="BG655" s="8">
        <v>0.40700232175587087</v>
      </c>
      <c r="BH655" s="8">
        <v>4.0991564771117576E-5</v>
      </c>
      <c r="BI655" s="8">
        <v>0.38489901307612923</v>
      </c>
      <c r="BJ655" s="8">
        <v>1.144184481233548</v>
      </c>
      <c r="BK655" s="8">
        <v>0.61039455741661275</v>
      </c>
      <c r="BL655" s="8">
        <v>0.62220859013048402</v>
      </c>
    </row>
    <row r="656" spans="1:64" x14ac:dyDescent="0.25">
      <c r="A656" s="7">
        <v>523210</v>
      </c>
      <c r="B656" s="7" t="s">
        <v>688</v>
      </c>
      <c r="C656" s="8">
        <f t="shared" si="180"/>
        <v>1.6279677877812902E-2</v>
      </c>
      <c r="D656" s="8">
        <f t="shared" si="181"/>
        <v>4.9403295572667746E-3</v>
      </c>
      <c r="E656" s="8">
        <f t="shared" si="182"/>
        <v>5.8170539874409677E-2</v>
      </c>
      <c r="F656" s="8">
        <f t="shared" si="183"/>
        <v>1.8555612424539195E-2</v>
      </c>
      <c r="G656" s="8">
        <f t="shared" si="184"/>
        <v>6.4561389079430646E-3</v>
      </c>
      <c r="H656" s="8">
        <f t="shared" si="185"/>
        <v>7.3801144829050494E-2</v>
      </c>
      <c r="I656" s="8">
        <f t="shared" si="186"/>
        <v>9.5905062078129027E-3</v>
      </c>
      <c r="J656" s="8">
        <f t="shared" si="187"/>
        <v>2.7278504281654844E-3</v>
      </c>
      <c r="K656" s="8">
        <f t="shared" si="188"/>
        <v>2.8698197344730648E-2</v>
      </c>
      <c r="L656" s="8">
        <f t="shared" si="189"/>
        <v>1.3021368917751614E-2</v>
      </c>
      <c r="M656" s="8">
        <f t="shared" si="190"/>
        <v>3.8076525199559679E-3</v>
      </c>
      <c r="N656" s="8">
        <f t="shared" si="191"/>
        <v>4.6308406503903228E-2</v>
      </c>
      <c r="O656" s="8">
        <f t="shared" si="192"/>
        <v>0.16758092361391932</v>
      </c>
      <c r="P656" s="8">
        <f t="shared" si="193"/>
        <v>3.7365832833770965E-6</v>
      </c>
      <c r="Q656" s="8">
        <f t="shared" si="194"/>
        <v>0.15865575874412899</v>
      </c>
      <c r="R656" s="8">
        <f t="shared" si="195"/>
        <v>1</v>
      </c>
      <c r="S656" s="8">
        <f t="shared" si="196"/>
        <v>0.32461934777451612</v>
      </c>
      <c r="T656" s="8">
        <f t="shared" si="197"/>
        <v>0.26682300559354843</v>
      </c>
      <c r="W656" s="7">
        <v>523210</v>
      </c>
      <c r="X656" s="7" t="s">
        <v>688</v>
      </c>
      <c r="Y656" s="364">
        <v>0</v>
      </c>
      <c r="Z656" s="364">
        <v>0</v>
      </c>
      <c r="AA656" s="364">
        <v>0</v>
      </c>
      <c r="AB656" s="364">
        <v>0</v>
      </c>
      <c r="AC656" s="364">
        <v>0</v>
      </c>
      <c r="AD656" s="364">
        <v>0</v>
      </c>
      <c r="AE656" s="364">
        <v>0</v>
      </c>
      <c r="AF656" s="364">
        <v>0</v>
      </c>
      <c r="AG656" s="364">
        <v>0</v>
      </c>
      <c r="AH656" s="364">
        <v>0</v>
      </c>
      <c r="AI656" s="364">
        <v>0</v>
      </c>
      <c r="AJ656" s="364">
        <v>0</v>
      </c>
      <c r="AK656" s="364">
        <v>0</v>
      </c>
      <c r="AL656" s="364">
        <v>0</v>
      </c>
      <c r="AM656" s="364">
        <v>0</v>
      </c>
      <c r="AN656" s="364">
        <v>1</v>
      </c>
      <c r="AO656" s="364">
        <v>0</v>
      </c>
      <c r="AP656" s="364">
        <v>0</v>
      </c>
      <c r="AS656" s="7">
        <v>523210</v>
      </c>
      <c r="AT656" s="7" t="s">
        <v>688</v>
      </c>
      <c r="AU656" s="8">
        <v>1.6279677877812902E-2</v>
      </c>
      <c r="AV656" s="8">
        <v>4.9403295572667746E-3</v>
      </c>
      <c r="AW656" s="8">
        <v>5.8170539874409677E-2</v>
      </c>
      <c r="AX656" s="8">
        <v>1.8555612424539195E-2</v>
      </c>
      <c r="AY656" s="8">
        <v>6.4561389079430646E-3</v>
      </c>
      <c r="AZ656" s="8">
        <v>7.3801144829050494E-2</v>
      </c>
      <c r="BA656" s="8">
        <v>9.5905062078129027E-3</v>
      </c>
      <c r="BB656" s="8">
        <v>2.7278504281654844E-3</v>
      </c>
      <c r="BC656" s="8">
        <v>2.8698197344730648E-2</v>
      </c>
      <c r="BD656" s="8">
        <v>1.3021368917751614E-2</v>
      </c>
      <c r="BE656" s="8">
        <v>3.8076525199559679E-3</v>
      </c>
      <c r="BF656" s="8">
        <v>4.6308406503903228E-2</v>
      </c>
      <c r="BG656" s="8">
        <v>0.16758092361391932</v>
      </c>
      <c r="BH656" s="8">
        <v>3.7365832833770965E-6</v>
      </c>
      <c r="BI656" s="8">
        <v>0.15865575874412899</v>
      </c>
      <c r="BJ656" s="8">
        <v>1.079390547309516</v>
      </c>
      <c r="BK656" s="8">
        <v>0.32461934777451612</v>
      </c>
      <c r="BL656" s="8">
        <v>0.26682300559354843</v>
      </c>
    </row>
    <row r="657" spans="1:64" x14ac:dyDescent="0.25">
      <c r="A657" s="7">
        <v>523910</v>
      </c>
      <c r="B657" s="7" t="s">
        <v>689</v>
      </c>
      <c r="C657" s="8">
        <f t="shared" si="180"/>
        <v>2.9600543460799999E-2</v>
      </c>
      <c r="D657" s="8">
        <f t="shared" si="181"/>
        <v>4.2533370199000003E-3</v>
      </c>
      <c r="E657" s="8">
        <f t="shared" si="182"/>
        <v>5.8916455130400003E-2</v>
      </c>
      <c r="F657" s="8">
        <f t="shared" si="183"/>
        <v>1.30722840715E-2</v>
      </c>
      <c r="G657" s="8">
        <f t="shared" si="184"/>
        <v>1.85042643147E-3</v>
      </c>
      <c r="H657" s="8">
        <f t="shared" si="185"/>
        <v>2.2340856367499998E-2</v>
      </c>
      <c r="I657" s="8">
        <f t="shared" si="186"/>
        <v>1.5843663501900002E-2</v>
      </c>
      <c r="J657" s="8">
        <f t="shared" si="187"/>
        <v>2.1343504859000001E-3</v>
      </c>
      <c r="K657" s="8">
        <f t="shared" si="188"/>
        <v>2.3770685064599999E-2</v>
      </c>
      <c r="L657" s="8">
        <f t="shared" si="189"/>
        <v>2.19835133612E-2</v>
      </c>
      <c r="M657" s="8">
        <f t="shared" si="190"/>
        <v>3.0687160099999999E-3</v>
      </c>
      <c r="N657" s="8">
        <f t="shared" si="191"/>
        <v>4.8790403667799999E-2</v>
      </c>
      <c r="O657" s="8">
        <f t="shared" si="192"/>
        <v>0.74216908358400002</v>
      </c>
      <c r="P657" s="8">
        <f t="shared" si="193"/>
        <v>1.9140284155899999E-5</v>
      </c>
      <c r="Q657" s="8">
        <f t="shared" si="194"/>
        <v>0.70226282657799999</v>
      </c>
      <c r="R657" s="8">
        <f t="shared" si="195"/>
        <v>1.09277033561</v>
      </c>
      <c r="S657" s="8">
        <f t="shared" si="196"/>
        <v>1.0372635668700001</v>
      </c>
      <c r="T657" s="8">
        <f t="shared" si="197"/>
        <v>1.04174869905</v>
      </c>
      <c r="W657" s="7">
        <v>523910</v>
      </c>
      <c r="X657" s="7" t="s">
        <v>689</v>
      </c>
      <c r="Y657" s="364">
        <v>2.9600543460799999E-2</v>
      </c>
      <c r="Z657" s="364">
        <v>4.2533370199000003E-3</v>
      </c>
      <c r="AA657" s="364">
        <v>5.8916455130400003E-2</v>
      </c>
      <c r="AB657" s="364">
        <v>1.30722840715E-2</v>
      </c>
      <c r="AC657" s="364">
        <v>1.85042643147E-3</v>
      </c>
      <c r="AD657" s="364">
        <v>2.2340856367499998E-2</v>
      </c>
      <c r="AE657" s="364">
        <v>1.5843663501900002E-2</v>
      </c>
      <c r="AF657" s="364">
        <v>2.1343504859000001E-3</v>
      </c>
      <c r="AG657" s="364">
        <v>2.3770685064599999E-2</v>
      </c>
      <c r="AH657" s="364">
        <v>2.19835133612E-2</v>
      </c>
      <c r="AI657" s="364">
        <v>3.0687160099999999E-3</v>
      </c>
      <c r="AJ657" s="364">
        <v>4.8790403667799999E-2</v>
      </c>
      <c r="AK657" s="364">
        <v>0.74216908358400002</v>
      </c>
      <c r="AL657" s="364">
        <v>1.9140284155899999E-5</v>
      </c>
      <c r="AM657" s="364">
        <v>0.70226282657799999</v>
      </c>
      <c r="AN657" s="364">
        <v>1.09277033561</v>
      </c>
      <c r="AO657" s="364">
        <v>1.0372635668700001</v>
      </c>
      <c r="AP657" s="364">
        <v>1.04174869905</v>
      </c>
      <c r="AS657" s="7">
        <v>523910</v>
      </c>
      <c r="AT657" s="7" t="s">
        <v>689</v>
      </c>
      <c r="AU657" s="8">
        <v>5.0002237648029038E-2</v>
      </c>
      <c r="AV657" s="8">
        <v>1.1748596599452259E-2</v>
      </c>
      <c r="AW657" s="8">
        <v>0.16082042491746296</v>
      </c>
      <c r="AX657" s="8">
        <v>2.4925540782623549E-2</v>
      </c>
      <c r="AY657" s="8">
        <v>6.3632623644288219E-3</v>
      </c>
      <c r="AZ657" s="8">
        <v>7.7156824685290018E-2</v>
      </c>
      <c r="BA657" s="8">
        <v>2.9082872737700004E-2</v>
      </c>
      <c r="BB657" s="8">
        <v>6.3507006978985514E-3</v>
      </c>
      <c r="BC657" s="8">
        <v>7.7786075420727394E-2</v>
      </c>
      <c r="BD657" s="8">
        <v>3.8982488660162899E-2</v>
      </c>
      <c r="BE657" s="8">
        <v>8.861271140131936E-3</v>
      </c>
      <c r="BF657" s="8">
        <v>0.12888637744964515</v>
      </c>
      <c r="BG657" s="8">
        <v>0.7302001104495488</v>
      </c>
      <c r="BH657" s="8">
        <v>1.6301557879340965E-5</v>
      </c>
      <c r="BI657" s="8">
        <v>0.69093780550845163</v>
      </c>
      <c r="BJ657" s="8">
        <v>1.2225712591651614</v>
      </c>
      <c r="BK657" s="8">
        <v>1.0923182084779033</v>
      </c>
      <c r="BL657" s="8">
        <v>1.0970890036950005</v>
      </c>
    </row>
    <row r="658" spans="1:64" x14ac:dyDescent="0.25">
      <c r="A658" s="7">
        <v>523940</v>
      </c>
      <c r="B658" s="7" t="s">
        <v>1257</v>
      </c>
      <c r="C658" s="8">
        <f t="shared" si="180"/>
        <v>0.13757609734699999</v>
      </c>
      <c r="D658" s="8">
        <f t="shared" si="181"/>
        <v>2.0823044351500002E-2</v>
      </c>
      <c r="E658" s="8">
        <f t="shared" si="182"/>
        <v>5.0600316613599997E-2</v>
      </c>
      <c r="F658" s="8">
        <f t="shared" si="183"/>
        <v>9.5715311104100004E-2</v>
      </c>
      <c r="G658" s="8">
        <f t="shared" si="184"/>
        <v>1.5322705686999999E-2</v>
      </c>
      <c r="H658" s="8">
        <f t="shared" si="185"/>
        <v>2.94186529465E-2</v>
      </c>
      <c r="I658" s="8">
        <f t="shared" si="186"/>
        <v>0.108856023436</v>
      </c>
      <c r="J658" s="8">
        <f t="shared" si="187"/>
        <v>1.5988110721199999E-2</v>
      </c>
      <c r="K658" s="8">
        <f t="shared" si="188"/>
        <v>2.8610847645699999E-2</v>
      </c>
      <c r="L658" s="8">
        <f t="shared" si="189"/>
        <v>0.15595823536600001</v>
      </c>
      <c r="M658" s="8">
        <f t="shared" si="190"/>
        <v>2.2634441319100002E-2</v>
      </c>
      <c r="N658" s="8">
        <f t="shared" si="191"/>
        <v>6.5499553851499998E-2</v>
      </c>
      <c r="O658" s="8">
        <f t="shared" si="192"/>
        <v>0.491588604737</v>
      </c>
      <c r="P658" s="8">
        <f t="shared" si="193"/>
        <v>1.10803826012E-5</v>
      </c>
      <c r="Q658" s="8">
        <f t="shared" si="194"/>
        <v>0.455096843704</v>
      </c>
      <c r="R658" s="8">
        <f t="shared" si="195"/>
        <v>1.2089994583100001</v>
      </c>
      <c r="S658" s="8">
        <f t="shared" si="196"/>
        <v>1.14045666974</v>
      </c>
      <c r="T658" s="8">
        <f t="shared" si="197"/>
        <v>1.1534549817999999</v>
      </c>
      <c r="W658" s="7">
        <v>523940</v>
      </c>
      <c r="X658" s="7" t="s">
        <v>1257</v>
      </c>
      <c r="Y658" s="364">
        <v>0.13757609734699999</v>
      </c>
      <c r="Z658" s="364">
        <v>2.0823044351500002E-2</v>
      </c>
      <c r="AA658" s="364">
        <v>5.0600316613599997E-2</v>
      </c>
      <c r="AB658" s="364">
        <v>9.5715311104100004E-2</v>
      </c>
      <c r="AC658" s="364">
        <v>1.5322705686999999E-2</v>
      </c>
      <c r="AD658" s="364">
        <v>2.94186529465E-2</v>
      </c>
      <c r="AE658" s="364">
        <v>0.108856023436</v>
      </c>
      <c r="AF658" s="364">
        <v>1.5988110721199999E-2</v>
      </c>
      <c r="AG658" s="364">
        <v>2.8610847645699999E-2</v>
      </c>
      <c r="AH658" s="364">
        <v>0.15595823536600001</v>
      </c>
      <c r="AI658" s="364">
        <v>2.2634441319100002E-2</v>
      </c>
      <c r="AJ658" s="364">
        <v>6.5499553851499998E-2</v>
      </c>
      <c r="AK658" s="364">
        <v>0.491588604737</v>
      </c>
      <c r="AL658" s="364">
        <v>1.10803826012E-5</v>
      </c>
      <c r="AM658" s="364">
        <v>0.455096843704</v>
      </c>
      <c r="AN658" s="364">
        <v>1.2089994583100001</v>
      </c>
      <c r="AO658" s="364">
        <v>1.14045666974</v>
      </c>
      <c r="AP658" s="364">
        <v>1.1534549817999999</v>
      </c>
      <c r="AS658" s="7">
        <v>523940</v>
      </c>
      <c r="AT658" s="7" t="s">
        <v>1257</v>
      </c>
      <c r="AU658" s="8">
        <v>0.19957771261977417</v>
      </c>
      <c r="AV658" s="8">
        <v>4.7045034674633876E-2</v>
      </c>
      <c r="AW658" s="8">
        <v>0.14850163933540644</v>
      </c>
      <c r="AX658" s="8">
        <v>0.18069069478529035</v>
      </c>
      <c r="AY658" s="8">
        <v>4.5719349134716925E-2</v>
      </c>
      <c r="AZ658" s="8">
        <v>0.11902160617986936</v>
      </c>
      <c r="BA658" s="8">
        <v>0.17468762629898546</v>
      </c>
      <c r="BB658" s="8">
        <v>3.8720774757348378E-2</v>
      </c>
      <c r="BC658" s="8">
        <v>0.10606457661897094</v>
      </c>
      <c r="BD658" s="8">
        <v>0.23456272152611293</v>
      </c>
      <c r="BE658" s="8">
        <v>5.304641666160323E-2</v>
      </c>
      <c r="BF658" s="8">
        <v>0.18133682121567901</v>
      </c>
      <c r="BG658" s="8">
        <v>0.4915891561206937</v>
      </c>
      <c r="BH658" s="8">
        <v>8.5914437589617764E-6</v>
      </c>
      <c r="BI658" s="8">
        <v>0.45509699642799933</v>
      </c>
      <c r="BJ658" s="8">
        <v>1.3951243866296776</v>
      </c>
      <c r="BK658" s="8">
        <v>1.3454316500996781</v>
      </c>
      <c r="BL658" s="8">
        <v>1.3194729776756449</v>
      </c>
    </row>
    <row r="659" spans="1:64" x14ac:dyDescent="0.25">
      <c r="A659" s="7">
        <v>523991</v>
      </c>
      <c r="B659" s="7" t="s">
        <v>690</v>
      </c>
      <c r="C659" s="8">
        <f t="shared" si="180"/>
        <v>0.137579276473</v>
      </c>
      <c r="D659" s="8">
        <f t="shared" si="181"/>
        <v>2.0811905330100001E-2</v>
      </c>
      <c r="E659" s="8">
        <f t="shared" si="182"/>
        <v>5.0295125173500002E-2</v>
      </c>
      <c r="F659" s="8">
        <f t="shared" si="183"/>
        <v>5.4445621183400003E-2</v>
      </c>
      <c r="G659" s="8">
        <f t="shared" si="184"/>
        <v>8.7289836782300009E-3</v>
      </c>
      <c r="H659" s="8">
        <f t="shared" si="185"/>
        <v>1.65389838615E-2</v>
      </c>
      <c r="I659" s="8">
        <f t="shared" si="186"/>
        <v>0.10898368108299999</v>
      </c>
      <c r="J659" s="8">
        <f t="shared" si="187"/>
        <v>1.6016448050399999E-2</v>
      </c>
      <c r="K659" s="8">
        <f t="shared" si="188"/>
        <v>2.83531418758E-2</v>
      </c>
      <c r="L659" s="8">
        <f t="shared" si="189"/>
        <v>0.15597156392</v>
      </c>
      <c r="M659" s="8">
        <f t="shared" si="190"/>
        <v>2.2622369348799999E-2</v>
      </c>
      <c r="N659" s="8">
        <f t="shared" si="191"/>
        <v>6.5222420318800003E-2</v>
      </c>
      <c r="O659" s="8">
        <f t="shared" si="192"/>
        <v>0.49160976722499999</v>
      </c>
      <c r="P659" s="8">
        <f t="shared" si="193"/>
        <v>1.94494685882E-5</v>
      </c>
      <c r="Q659" s="8">
        <f t="shared" si="194"/>
        <v>0.45402045518</v>
      </c>
      <c r="R659" s="8">
        <f t="shared" si="195"/>
        <v>1.20868630698</v>
      </c>
      <c r="S659" s="8">
        <f t="shared" si="196"/>
        <v>1.07971358872</v>
      </c>
      <c r="T659" s="8">
        <f t="shared" si="197"/>
        <v>1.1533532710100001</v>
      </c>
      <c r="W659" s="7">
        <v>523991</v>
      </c>
      <c r="X659" s="7" t="s">
        <v>690</v>
      </c>
      <c r="Y659" s="364">
        <v>0.137579276473</v>
      </c>
      <c r="Z659" s="364">
        <v>2.0811905330100001E-2</v>
      </c>
      <c r="AA659" s="364">
        <v>5.0295125173500002E-2</v>
      </c>
      <c r="AB659" s="364">
        <v>5.4445621183400003E-2</v>
      </c>
      <c r="AC659" s="364">
        <v>8.7289836782300009E-3</v>
      </c>
      <c r="AD659" s="364">
        <v>1.65389838615E-2</v>
      </c>
      <c r="AE659" s="364">
        <v>0.10898368108299999</v>
      </c>
      <c r="AF659" s="364">
        <v>1.6016448050399999E-2</v>
      </c>
      <c r="AG659" s="364">
        <v>2.83531418758E-2</v>
      </c>
      <c r="AH659" s="364">
        <v>0.15597156392</v>
      </c>
      <c r="AI659" s="364">
        <v>2.2622369348799999E-2</v>
      </c>
      <c r="AJ659" s="364">
        <v>6.5222420318800003E-2</v>
      </c>
      <c r="AK659" s="364">
        <v>0.49160976722499999</v>
      </c>
      <c r="AL659" s="364">
        <v>1.94494685882E-5</v>
      </c>
      <c r="AM659" s="364">
        <v>0.45402045518</v>
      </c>
      <c r="AN659" s="364">
        <v>1.20868630698</v>
      </c>
      <c r="AO659" s="364">
        <v>1.07971358872</v>
      </c>
      <c r="AP659" s="364">
        <v>1.1533532710100001</v>
      </c>
      <c r="AS659" s="7">
        <v>523991</v>
      </c>
      <c r="AT659" s="7" t="s">
        <v>690</v>
      </c>
      <c r="AU659" s="8">
        <v>0.19784864352451609</v>
      </c>
      <c r="AV659" s="8">
        <v>4.6783068949224189E-2</v>
      </c>
      <c r="AW659" s="8">
        <v>0.14664547007308062</v>
      </c>
      <c r="AX659" s="8">
        <v>0.12887902451459193</v>
      </c>
      <c r="AY659" s="8">
        <v>3.2921467446364837E-2</v>
      </c>
      <c r="AZ659" s="8">
        <v>8.7297496753020981E-2</v>
      </c>
      <c r="BA659" s="8">
        <v>0.17351479012434681</v>
      </c>
      <c r="BB659" s="8">
        <v>3.8604545536308058E-2</v>
      </c>
      <c r="BC659" s="8">
        <v>0.10485912771377745</v>
      </c>
      <c r="BD659" s="8">
        <v>0.23254247532449995</v>
      </c>
      <c r="BE659" s="8">
        <v>5.2754631979648386E-2</v>
      </c>
      <c r="BF659" s="8">
        <v>0.17910655778306778</v>
      </c>
      <c r="BG659" s="8">
        <v>0.48368010482338736</v>
      </c>
      <c r="BH659" s="8">
        <v>1.6047734191417213E-5</v>
      </c>
      <c r="BI659" s="8">
        <v>0.44669655484580661</v>
      </c>
      <c r="BJ659" s="8">
        <v>1.3912771825464518</v>
      </c>
      <c r="BK659" s="8">
        <v>1.2329689564558064</v>
      </c>
      <c r="BL659" s="8">
        <v>1.3008510440193548</v>
      </c>
    </row>
    <row r="660" spans="1:64" x14ac:dyDescent="0.25">
      <c r="A660" s="7">
        <v>523999</v>
      </c>
      <c r="B660" s="7" t="s">
        <v>691</v>
      </c>
      <c r="C660" s="8">
        <f t="shared" si="180"/>
        <v>0.13761280457899999</v>
      </c>
      <c r="D660" s="8">
        <f t="shared" si="181"/>
        <v>2.0825768052E-2</v>
      </c>
      <c r="E660" s="8">
        <f t="shared" si="182"/>
        <v>5.0265890837100001E-2</v>
      </c>
      <c r="F660" s="8">
        <f t="shared" si="183"/>
        <v>8.3824961173499996E-2</v>
      </c>
      <c r="G660" s="8">
        <f t="shared" si="184"/>
        <v>1.34140495951E-2</v>
      </c>
      <c r="H660" s="8">
        <f t="shared" si="185"/>
        <v>2.5413718239700001E-2</v>
      </c>
      <c r="I660" s="8">
        <f t="shared" si="186"/>
        <v>0.10907023671</v>
      </c>
      <c r="J660" s="8">
        <f t="shared" si="187"/>
        <v>1.60188401832E-2</v>
      </c>
      <c r="K660" s="8">
        <f t="shared" si="188"/>
        <v>2.8324710018699999E-2</v>
      </c>
      <c r="L660" s="8">
        <f t="shared" si="189"/>
        <v>0.15603394103500001</v>
      </c>
      <c r="M660" s="8">
        <f t="shared" si="190"/>
        <v>2.2639304218099999E-2</v>
      </c>
      <c r="N660" s="8">
        <f t="shared" si="191"/>
        <v>6.5188911657299994E-2</v>
      </c>
      <c r="O660" s="8">
        <f t="shared" si="192"/>
        <v>0.49158235698800001</v>
      </c>
      <c r="P660" s="8">
        <f t="shared" si="193"/>
        <v>1.26585057622E-5</v>
      </c>
      <c r="Q660" s="8">
        <f t="shared" si="194"/>
        <v>0.454303489748</v>
      </c>
      <c r="R660" s="8">
        <f t="shared" si="195"/>
        <v>1.2087044634699999</v>
      </c>
      <c r="S660" s="8">
        <f t="shared" si="196"/>
        <v>1.1226527290099999</v>
      </c>
      <c r="T660" s="8">
        <f t="shared" si="197"/>
        <v>1.1534137869100001</v>
      </c>
      <c r="W660" s="7">
        <v>523999</v>
      </c>
      <c r="X660" s="7" t="s">
        <v>691</v>
      </c>
      <c r="Y660" s="364">
        <v>0.13761280457899999</v>
      </c>
      <c r="Z660" s="364">
        <v>2.0825768052E-2</v>
      </c>
      <c r="AA660" s="364">
        <v>5.0265890837100001E-2</v>
      </c>
      <c r="AB660" s="364">
        <v>8.3824961173499996E-2</v>
      </c>
      <c r="AC660" s="364">
        <v>1.34140495951E-2</v>
      </c>
      <c r="AD660" s="364">
        <v>2.5413718239700001E-2</v>
      </c>
      <c r="AE660" s="364">
        <v>0.10907023671</v>
      </c>
      <c r="AF660" s="364">
        <v>1.60188401832E-2</v>
      </c>
      <c r="AG660" s="364">
        <v>2.8324710018699999E-2</v>
      </c>
      <c r="AH660" s="364">
        <v>0.15603394103500001</v>
      </c>
      <c r="AI660" s="364">
        <v>2.2639304218099999E-2</v>
      </c>
      <c r="AJ660" s="364">
        <v>6.5188911657299994E-2</v>
      </c>
      <c r="AK660" s="364">
        <v>0.49158235698800001</v>
      </c>
      <c r="AL660" s="364">
        <v>1.26585057622E-5</v>
      </c>
      <c r="AM660" s="364">
        <v>0.454303489748</v>
      </c>
      <c r="AN660" s="364">
        <v>1.2087044634699999</v>
      </c>
      <c r="AO660" s="364">
        <v>1.1226527290099999</v>
      </c>
      <c r="AP660" s="364">
        <v>1.1534137869100001</v>
      </c>
      <c r="AS660" s="7">
        <v>523999</v>
      </c>
      <c r="AT660" s="7" t="s">
        <v>691</v>
      </c>
      <c r="AU660" s="8">
        <v>0.19789582580840315</v>
      </c>
      <c r="AV660" s="8">
        <v>4.6786923233782259E-2</v>
      </c>
      <c r="AW660" s="8">
        <v>0.1464810169059145</v>
      </c>
      <c r="AX660" s="8">
        <v>0.18319236692010318</v>
      </c>
      <c r="AY660" s="8">
        <v>4.7304468379099671E-2</v>
      </c>
      <c r="AZ660" s="8">
        <v>0.11879246118870661</v>
      </c>
      <c r="BA660" s="8">
        <v>0.1735938595521129</v>
      </c>
      <c r="BB660" s="8">
        <v>3.8586367837877424E-2</v>
      </c>
      <c r="BC660" s="8">
        <v>0.10467087424414352</v>
      </c>
      <c r="BD660" s="8">
        <v>0.23263875796206449</v>
      </c>
      <c r="BE660" s="8">
        <v>5.2762512501551596E-2</v>
      </c>
      <c r="BF660" s="8">
        <v>0.17895557618627905</v>
      </c>
      <c r="BG660" s="8">
        <v>0.48365446298877457</v>
      </c>
      <c r="BH660" s="8">
        <v>1.1480710981693939E-5</v>
      </c>
      <c r="BI660" s="8">
        <v>0.44697584524812894</v>
      </c>
      <c r="BJ660" s="8">
        <v>1.3911637659487099</v>
      </c>
      <c r="BK660" s="8">
        <v>1.3331570384237099</v>
      </c>
      <c r="BL660" s="8">
        <v>1.300722069375968</v>
      </c>
    </row>
    <row r="661" spans="1:64" x14ac:dyDescent="0.25">
      <c r="A661" s="7">
        <v>524113</v>
      </c>
      <c r="B661" s="7" t="s">
        <v>692</v>
      </c>
      <c r="C661" s="8">
        <f t="shared" si="180"/>
        <v>9.4513735941370983E-2</v>
      </c>
      <c r="D661" s="8">
        <f t="shared" si="181"/>
        <v>3.4652307098220966E-2</v>
      </c>
      <c r="E661" s="8">
        <f t="shared" si="182"/>
        <v>0.10756312740537097</v>
      </c>
      <c r="F661" s="8">
        <f t="shared" si="183"/>
        <v>0.17984641908787097</v>
      </c>
      <c r="G661" s="8">
        <f t="shared" si="184"/>
        <v>6.5179965541188725E-2</v>
      </c>
      <c r="H661" s="8">
        <f t="shared" si="185"/>
        <v>0.16681772405458065</v>
      </c>
      <c r="I661" s="8">
        <f t="shared" si="186"/>
        <v>0.12110945373217742</v>
      </c>
      <c r="J661" s="8">
        <f t="shared" si="187"/>
        <v>4.0149182543651608E-2</v>
      </c>
      <c r="K661" s="8">
        <f t="shared" si="188"/>
        <v>9.6682261372483883E-2</v>
      </c>
      <c r="L661" s="8">
        <f t="shared" si="189"/>
        <v>0.10055134597082256</v>
      </c>
      <c r="M661" s="8">
        <f t="shared" si="190"/>
        <v>3.4897701933148395E-2</v>
      </c>
      <c r="N661" s="8">
        <f t="shared" si="191"/>
        <v>0.12208806035511292</v>
      </c>
      <c r="O661" s="8">
        <f t="shared" si="192"/>
        <v>0.20088818579025805</v>
      </c>
      <c r="P661" s="8">
        <f t="shared" si="193"/>
        <v>1.1131732649091937E-6</v>
      </c>
      <c r="Q661" s="8">
        <f t="shared" si="194"/>
        <v>0.12278328893899995</v>
      </c>
      <c r="R661" s="8">
        <f t="shared" si="195"/>
        <v>1</v>
      </c>
      <c r="S661" s="8">
        <f t="shared" si="196"/>
        <v>0.7828118506187095</v>
      </c>
      <c r="T661" s="8">
        <f t="shared" si="197"/>
        <v>0.62891025248677435</v>
      </c>
      <c r="W661" s="7">
        <v>524113</v>
      </c>
      <c r="X661" s="7" t="s">
        <v>692</v>
      </c>
      <c r="Y661" s="364">
        <v>0</v>
      </c>
      <c r="Z661" s="364">
        <v>0</v>
      </c>
      <c r="AA661" s="364">
        <v>0</v>
      </c>
      <c r="AB661" s="364">
        <v>0</v>
      </c>
      <c r="AC661" s="364">
        <v>0</v>
      </c>
      <c r="AD661" s="364">
        <v>0</v>
      </c>
      <c r="AE661" s="364">
        <v>0</v>
      </c>
      <c r="AF661" s="364">
        <v>0</v>
      </c>
      <c r="AG661" s="364">
        <v>0</v>
      </c>
      <c r="AH661" s="364">
        <v>0</v>
      </c>
      <c r="AI661" s="364">
        <v>0</v>
      </c>
      <c r="AJ661" s="364">
        <v>0</v>
      </c>
      <c r="AK661" s="364">
        <v>0</v>
      </c>
      <c r="AL661" s="364">
        <v>0</v>
      </c>
      <c r="AM661" s="364">
        <v>0</v>
      </c>
      <c r="AN661" s="364">
        <v>1</v>
      </c>
      <c r="AO661" s="364">
        <v>0</v>
      </c>
      <c r="AP661" s="364">
        <v>0</v>
      </c>
      <c r="AS661" s="7">
        <v>524113</v>
      </c>
      <c r="AT661" s="7" t="s">
        <v>692</v>
      </c>
      <c r="AU661" s="8">
        <v>9.4513735941370983E-2</v>
      </c>
      <c r="AV661" s="8">
        <v>3.4652307098220966E-2</v>
      </c>
      <c r="AW661" s="8">
        <v>0.10756312740537097</v>
      </c>
      <c r="AX661" s="8">
        <v>0.17984641908787097</v>
      </c>
      <c r="AY661" s="8">
        <v>6.5179965541188725E-2</v>
      </c>
      <c r="AZ661" s="8">
        <v>0.16681772405458065</v>
      </c>
      <c r="BA661" s="8">
        <v>0.12110945373217742</v>
      </c>
      <c r="BB661" s="8">
        <v>4.0149182543651608E-2</v>
      </c>
      <c r="BC661" s="8">
        <v>9.6682261372483883E-2</v>
      </c>
      <c r="BD661" s="8">
        <v>0.10055134597082256</v>
      </c>
      <c r="BE661" s="8">
        <v>3.4897701933148395E-2</v>
      </c>
      <c r="BF661" s="8">
        <v>0.12208806035511292</v>
      </c>
      <c r="BG661" s="8">
        <v>0.20088818579025805</v>
      </c>
      <c r="BH661" s="8">
        <v>1.1131732649091937E-6</v>
      </c>
      <c r="BI661" s="8">
        <v>0.12278328893899995</v>
      </c>
      <c r="BJ661" s="8">
        <v>1.2367291704446772</v>
      </c>
      <c r="BK661" s="8">
        <v>0.7828118506187095</v>
      </c>
      <c r="BL661" s="8">
        <v>0.62891025248677435</v>
      </c>
    </row>
    <row r="662" spans="1:64" x14ac:dyDescent="0.25">
      <c r="A662" s="7">
        <v>524114</v>
      </c>
      <c r="B662" s="7" t="s">
        <v>693</v>
      </c>
      <c r="C662" s="8">
        <f t="shared" si="180"/>
        <v>0.26495080708617752</v>
      </c>
      <c r="D662" s="8">
        <f t="shared" si="181"/>
        <v>0.11132054788488872</v>
      </c>
      <c r="E662" s="8">
        <f t="shared" si="182"/>
        <v>0.22914922118898387</v>
      </c>
      <c r="F662" s="8">
        <f t="shared" si="183"/>
        <v>0.83730686716288705</v>
      </c>
      <c r="G662" s="8">
        <f t="shared" si="184"/>
        <v>0.36878971627119678</v>
      </c>
      <c r="H662" s="8">
        <f t="shared" si="185"/>
        <v>0.52929845554117261</v>
      </c>
      <c r="I662" s="8">
        <f t="shared" si="186"/>
        <v>0.58460329935627442</v>
      </c>
      <c r="J662" s="8">
        <f t="shared" si="187"/>
        <v>0.25249092271163215</v>
      </c>
      <c r="K662" s="8">
        <f t="shared" si="188"/>
        <v>0.3288148285618871</v>
      </c>
      <c r="L662" s="8">
        <f t="shared" si="189"/>
        <v>0.28968017217246778</v>
      </c>
      <c r="M662" s="8">
        <f t="shared" si="190"/>
        <v>0.12183758727264675</v>
      </c>
      <c r="N662" s="8">
        <f t="shared" si="191"/>
        <v>0.31020552845191929</v>
      </c>
      <c r="O662" s="8">
        <f t="shared" si="192"/>
        <v>0.44722943563588757</v>
      </c>
      <c r="P662" s="8">
        <f t="shared" si="193"/>
        <v>1.6804817405581611E-6</v>
      </c>
      <c r="Q662" s="8">
        <f t="shared" si="194"/>
        <v>0.15402913130967735</v>
      </c>
      <c r="R662" s="8">
        <f t="shared" si="195"/>
        <v>1</v>
      </c>
      <c r="S662" s="8">
        <f t="shared" si="196"/>
        <v>2.6547498776843552</v>
      </c>
      <c r="T662" s="8">
        <f t="shared" si="197"/>
        <v>2.0852638893388713</v>
      </c>
      <c r="W662" s="7">
        <v>524114</v>
      </c>
      <c r="X662" s="7" t="s">
        <v>693</v>
      </c>
      <c r="Y662" s="364">
        <v>0</v>
      </c>
      <c r="Z662" s="364">
        <v>0</v>
      </c>
      <c r="AA662" s="364">
        <v>0</v>
      </c>
      <c r="AB662" s="364">
        <v>0</v>
      </c>
      <c r="AC662" s="364">
        <v>0</v>
      </c>
      <c r="AD662" s="364">
        <v>0</v>
      </c>
      <c r="AE662" s="364">
        <v>0</v>
      </c>
      <c r="AF662" s="364">
        <v>0</v>
      </c>
      <c r="AG662" s="364">
        <v>0</v>
      </c>
      <c r="AH662" s="364">
        <v>0</v>
      </c>
      <c r="AI662" s="364">
        <v>0</v>
      </c>
      <c r="AJ662" s="364">
        <v>0</v>
      </c>
      <c r="AK662" s="364">
        <v>0</v>
      </c>
      <c r="AL662" s="364">
        <v>0</v>
      </c>
      <c r="AM662" s="364">
        <v>0</v>
      </c>
      <c r="AN662" s="364">
        <v>1</v>
      </c>
      <c r="AO662" s="364">
        <v>0</v>
      </c>
      <c r="AP662" s="364">
        <v>0</v>
      </c>
      <c r="AS662" s="7">
        <v>524114</v>
      </c>
      <c r="AT662" s="7" t="s">
        <v>693</v>
      </c>
      <c r="AU662" s="8">
        <v>0.26495080708617752</v>
      </c>
      <c r="AV662" s="8">
        <v>0.11132054788488872</v>
      </c>
      <c r="AW662" s="8">
        <v>0.22914922118898387</v>
      </c>
      <c r="AX662" s="8">
        <v>0.83730686716288705</v>
      </c>
      <c r="AY662" s="8">
        <v>0.36878971627119678</v>
      </c>
      <c r="AZ662" s="8">
        <v>0.52929845554117261</v>
      </c>
      <c r="BA662" s="8">
        <v>0.58460329935627442</v>
      </c>
      <c r="BB662" s="8">
        <v>0.25249092271163215</v>
      </c>
      <c r="BC662" s="8">
        <v>0.3288148285618871</v>
      </c>
      <c r="BD662" s="8">
        <v>0.28968017217246778</v>
      </c>
      <c r="BE662" s="8">
        <v>0.12183758727264675</v>
      </c>
      <c r="BF662" s="8">
        <v>0.31020552845191929</v>
      </c>
      <c r="BG662" s="8">
        <v>0.44722943563588757</v>
      </c>
      <c r="BH662" s="8">
        <v>1.6804817405581611E-6</v>
      </c>
      <c r="BI662" s="8">
        <v>0.15402913130967735</v>
      </c>
      <c r="BJ662" s="8">
        <v>1.6054221890635485</v>
      </c>
      <c r="BK662" s="8">
        <v>2.6547498776843552</v>
      </c>
      <c r="BL662" s="8">
        <v>2.0852638893388713</v>
      </c>
    </row>
    <row r="663" spans="1:64" x14ac:dyDescent="0.25">
      <c r="A663" s="7">
        <v>524126</v>
      </c>
      <c r="B663" s="7" t="s">
        <v>694</v>
      </c>
      <c r="C663" s="8">
        <f t="shared" si="180"/>
        <v>0.24086919097164522</v>
      </c>
      <c r="D663" s="8">
        <f t="shared" si="181"/>
        <v>0.10087181343111612</v>
      </c>
      <c r="E663" s="8">
        <f t="shared" si="182"/>
        <v>0.21339636811458065</v>
      </c>
      <c r="F663" s="8">
        <f t="shared" si="183"/>
        <v>0.80125148270727431</v>
      </c>
      <c r="G663" s="8">
        <f t="shared" si="184"/>
        <v>0.34918237169483535</v>
      </c>
      <c r="H663" s="8">
        <f t="shared" si="185"/>
        <v>0.52967397478277434</v>
      </c>
      <c r="I663" s="8">
        <f t="shared" si="186"/>
        <v>0.52925004718059687</v>
      </c>
      <c r="J663" s="8">
        <f t="shared" si="187"/>
        <v>0.22832576424684028</v>
      </c>
      <c r="K663" s="8">
        <f t="shared" si="188"/>
        <v>0.31030982019737097</v>
      </c>
      <c r="L663" s="8">
        <f t="shared" si="189"/>
        <v>0.26359699014529031</v>
      </c>
      <c r="M663" s="8">
        <f t="shared" si="190"/>
        <v>0.11054310002630478</v>
      </c>
      <c r="N663" s="8">
        <f t="shared" si="191"/>
        <v>0.28758908948387096</v>
      </c>
      <c r="O663" s="8">
        <f t="shared" si="192"/>
        <v>0.40797754307338685</v>
      </c>
      <c r="P663" s="8">
        <f t="shared" si="193"/>
        <v>1.359791577781096E-6</v>
      </c>
      <c r="Q663" s="8">
        <f t="shared" si="194"/>
        <v>0.1408808841217743</v>
      </c>
      <c r="R663" s="8">
        <f t="shared" si="195"/>
        <v>1</v>
      </c>
      <c r="S663" s="8">
        <f t="shared" si="196"/>
        <v>2.5188142807980642</v>
      </c>
      <c r="T663" s="8">
        <f t="shared" si="197"/>
        <v>1.9065953090443544</v>
      </c>
      <c r="W663" s="7">
        <v>524126</v>
      </c>
      <c r="X663" s="7" t="s">
        <v>694</v>
      </c>
      <c r="Y663" s="364">
        <v>0</v>
      </c>
      <c r="Z663" s="364">
        <v>0</v>
      </c>
      <c r="AA663" s="364">
        <v>0</v>
      </c>
      <c r="AB663" s="364">
        <v>0</v>
      </c>
      <c r="AC663" s="364">
        <v>0</v>
      </c>
      <c r="AD663" s="364">
        <v>0</v>
      </c>
      <c r="AE663" s="364">
        <v>0</v>
      </c>
      <c r="AF663" s="364">
        <v>0</v>
      </c>
      <c r="AG663" s="364">
        <v>0</v>
      </c>
      <c r="AH663" s="364">
        <v>0</v>
      </c>
      <c r="AI663" s="364">
        <v>0</v>
      </c>
      <c r="AJ663" s="364">
        <v>0</v>
      </c>
      <c r="AK663" s="364">
        <v>0</v>
      </c>
      <c r="AL663" s="364">
        <v>0</v>
      </c>
      <c r="AM663" s="364">
        <v>0</v>
      </c>
      <c r="AN663" s="364">
        <v>1</v>
      </c>
      <c r="AO663" s="364">
        <v>0</v>
      </c>
      <c r="AP663" s="364">
        <v>0</v>
      </c>
      <c r="AS663" s="7">
        <v>524126</v>
      </c>
      <c r="AT663" s="7" t="s">
        <v>694</v>
      </c>
      <c r="AU663" s="8">
        <v>0.24086919097164522</v>
      </c>
      <c r="AV663" s="8">
        <v>0.10087181343111612</v>
      </c>
      <c r="AW663" s="8">
        <v>0.21339636811458065</v>
      </c>
      <c r="AX663" s="8">
        <v>0.80125148270727431</v>
      </c>
      <c r="AY663" s="8">
        <v>0.34918237169483535</v>
      </c>
      <c r="AZ663" s="8">
        <v>0.52967397478277434</v>
      </c>
      <c r="BA663" s="8">
        <v>0.52925004718059687</v>
      </c>
      <c r="BB663" s="8">
        <v>0.22832576424684028</v>
      </c>
      <c r="BC663" s="8">
        <v>0.31030982019737097</v>
      </c>
      <c r="BD663" s="8">
        <v>0.26359699014529031</v>
      </c>
      <c r="BE663" s="8">
        <v>0.11054310002630478</v>
      </c>
      <c r="BF663" s="8">
        <v>0.28758908948387096</v>
      </c>
      <c r="BG663" s="8">
        <v>0.40797754307338685</v>
      </c>
      <c r="BH663" s="8">
        <v>1.359791577781096E-6</v>
      </c>
      <c r="BI663" s="8">
        <v>0.1408808841217743</v>
      </c>
      <c r="BJ663" s="8">
        <v>1.5551373725170967</v>
      </c>
      <c r="BK663" s="8">
        <v>2.5188142807980642</v>
      </c>
      <c r="BL663" s="8">
        <v>1.9065953090443544</v>
      </c>
    </row>
    <row r="664" spans="1:64" x14ac:dyDescent="0.25">
      <c r="A664" s="7">
        <v>524127</v>
      </c>
      <c r="B664" s="7" t="s">
        <v>695</v>
      </c>
      <c r="C664" s="8">
        <f t="shared" si="180"/>
        <v>0.26248427745500003</v>
      </c>
      <c r="D664" s="8">
        <f t="shared" si="181"/>
        <v>0.10116422362999999</v>
      </c>
      <c r="E664" s="8">
        <f t="shared" si="182"/>
        <v>0.11862036934</v>
      </c>
      <c r="F664" s="8">
        <f t="shared" si="183"/>
        <v>0.52250668127900002</v>
      </c>
      <c r="G664" s="8">
        <f t="shared" si="184"/>
        <v>0.19985388463699999</v>
      </c>
      <c r="H664" s="8">
        <f t="shared" si="185"/>
        <v>0.107577647171</v>
      </c>
      <c r="I664" s="8">
        <f t="shared" si="186"/>
        <v>0.59040274554700001</v>
      </c>
      <c r="J664" s="8">
        <f t="shared" si="187"/>
        <v>0.22882595535799999</v>
      </c>
      <c r="K664" s="8">
        <f t="shared" si="188"/>
        <v>9.54787994995E-2</v>
      </c>
      <c r="L664" s="8">
        <f t="shared" si="189"/>
        <v>0.284158919999</v>
      </c>
      <c r="M664" s="8">
        <f t="shared" si="190"/>
        <v>0.109495694055</v>
      </c>
      <c r="N664" s="8">
        <f t="shared" si="191"/>
        <v>0.18248443466200001</v>
      </c>
      <c r="O664" s="8">
        <f t="shared" si="192"/>
        <v>0.486287482494</v>
      </c>
      <c r="P664" s="8">
        <f t="shared" si="193"/>
        <v>3.3746152841600001E-6</v>
      </c>
      <c r="Q664" s="8">
        <f t="shared" si="194"/>
        <v>0.16752663623700001</v>
      </c>
      <c r="R664" s="8">
        <f t="shared" si="195"/>
        <v>1.48226887042</v>
      </c>
      <c r="S664" s="8">
        <f t="shared" si="196"/>
        <v>1.8299382130899999</v>
      </c>
      <c r="T664" s="8">
        <f t="shared" si="197"/>
        <v>1.9147075004</v>
      </c>
      <c r="W664" s="7">
        <v>524127</v>
      </c>
      <c r="X664" s="7" t="s">
        <v>695</v>
      </c>
      <c r="Y664" s="364">
        <v>0.26248427745500003</v>
      </c>
      <c r="Z664" s="364">
        <v>0.10116422362999999</v>
      </c>
      <c r="AA664" s="364">
        <v>0.11862036934</v>
      </c>
      <c r="AB664" s="364">
        <v>0.52250668127900002</v>
      </c>
      <c r="AC664" s="364">
        <v>0.19985388463699999</v>
      </c>
      <c r="AD664" s="364">
        <v>0.107577647171</v>
      </c>
      <c r="AE664" s="364">
        <v>0.59040274554700001</v>
      </c>
      <c r="AF664" s="364">
        <v>0.22882595535799999</v>
      </c>
      <c r="AG664" s="364">
        <v>9.54787994995E-2</v>
      </c>
      <c r="AH664" s="364">
        <v>0.284158919999</v>
      </c>
      <c r="AI664" s="364">
        <v>0.109495694055</v>
      </c>
      <c r="AJ664" s="364">
        <v>0.18248443466200001</v>
      </c>
      <c r="AK664" s="364">
        <v>0.486287482494</v>
      </c>
      <c r="AL664" s="364">
        <v>3.3746152841600001E-6</v>
      </c>
      <c r="AM664" s="364">
        <v>0.16752663623700001</v>
      </c>
      <c r="AN664" s="364">
        <v>1.48226887042</v>
      </c>
      <c r="AO664" s="364">
        <v>1.8299382130899999</v>
      </c>
      <c r="AP664" s="364">
        <v>1.9147075004</v>
      </c>
      <c r="AS664" s="7">
        <v>524127</v>
      </c>
      <c r="AT664" s="7" t="s">
        <v>695</v>
      </c>
      <c r="AU664" s="8">
        <v>0.18081407706933875</v>
      </c>
      <c r="AV664" s="8">
        <v>7.6596567908256447E-2</v>
      </c>
      <c r="AW664" s="8">
        <v>0.16477429001525806</v>
      </c>
      <c r="AX664" s="8">
        <v>0.65343284668411283</v>
      </c>
      <c r="AY664" s="8">
        <v>0.28156194193091938</v>
      </c>
      <c r="AZ664" s="8">
        <v>0.44015990998440319</v>
      </c>
      <c r="BA664" s="8">
        <v>0.39840541217669351</v>
      </c>
      <c r="BB664" s="8">
        <v>0.17415874862803868</v>
      </c>
      <c r="BC664" s="8">
        <v>0.24754979638197583</v>
      </c>
      <c r="BD664" s="8">
        <v>0.19837760484896774</v>
      </c>
      <c r="BE664" s="8">
        <v>8.4174277260248398E-2</v>
      </c>
      <c r="BF664" s="8">
        <v>0.22025752953145164</v>
      </c>
      <c r="BG664" s="8">
        <v>0.29804757048038694</v>
      </c>
      <c r="BH664" s="8">
        <v>9.2092980852793559E-7</v>
      </c>
      <c r="BI664" s="8">
        <v>0.1026767565247096</v>
      </c>
      <c r="BJ664" s="8">
        <v>1.4221833220896776</v>
      </c>
      <c r="BK664" s="8">
        <v>1.9880579244058065</v>
      </c>
      <c r="BL664" s="8">
        <v>1.4330204087995158</v>
      </c>
    </row>
    <row r="665" spans="1:64" x14ac:dyDescent="0.25">
      <c r="A665" s="7">
        <v>524128</v>
      </c>
      <c r="B665" s="7" t="s">
        <v>696</v>
      </c>
      <c r="C665" s="8">
        <f t="shared" si="180"/>
        <v>8.4631477896145141E-2</v>
      </c>
      <c r="D665" s="8">
        <f t="shared" si="181"/>
        <v>3.9369625634072578E-2</v>
      </c>
      <c r="E665" s="8">
        <f t="shared" si="182"/>
        <v>8.2543637452370963E-2</v>
      </c>
      <c r="F665" s="8">
        <f t="shared" si="183"/>
        <v>0.1883957364563871</v>
      </c>
      <c r="G665" s="8">
        <f t="shared" si="184"/>
        <v>8.9681321135096775E-2</v>
      </c>
      <c r="H665" s="8">
        <f t="shared" si="185"/>
        <v>0.14338285365630646</v>
      </c>
      <c r="I665" s="8">
        <f t="shared" si="186"/>
        <v>0.18757114513590326</v>
      </c>
      <c r="J665" s="8">
        <f t="shared" si="187"/>
        <v>9.0358895390875785E-2</v>
      </c>
      <c r="K665" s="8">
        <f t="shared" si="188"/>
        <v>0.1294909197392258</v>
      </c>
      <c r="L665" s="8">
        <f t="shared" si="189"/>
        <v>9.3502724691338718E-2</v>
      </c>
      <c r="M665" s="8">
        <f t="shared" si="190"/>
        <v>4.3465823062601619E-2</v>
      </c>
      <c r="N665" s="8">
        <f t="shared" si="191"/>
        <v>0.10922343541249999</v>
      </c>
      <c r="O665" s="8">
        <f t="shared" si="192"/>
        <v>0.12550505704306453</v>
      </c>
      <c r="P665" s="8">
        <f t="shared" si="193"/>
        <v>5.1927681233749996E-7</v>
      </c>
      <c r="Q665" s="8">
        <f t="shared" si="194"/>
        <v>4.2895998975967735E-2</v>
      </c>
      <c r="R665" s="8">
        <f t="shared" si="195"/>
        <v>1</v>
      </c>
      <c r="S665" s="8">
        <f t="shared" si="196"/>
        <v>0.67952442737725816</v>
      </c>
      <c r="T665" s="8">
        <f t="shared" si="197"/>
        <v>0.66548708929806455</v>
      </c>
      <c r="W665" s="7">
        <v>524128</v>
      </c>
      <c r="X665" s="7" t="s">
        <v>696</v>
      </c>
      <c r="Y665" s="364">
        <v>0</v>
      </c>
      <c r="Z665" s="364">
        <v>0</v>
      </c>
      <c r="AA665" s="364">
        <v>0</v>
      </c>
      <c r="AB665" s="364">
        <v>0</v>
      </c>
      <c r="AC665" s="364">
        <v>0</v>
      </c>
      <c r="AD665" s="364">
        <v>0</v>
      </c>
      <c r="AE665" s="364">
        <v>0</v>
      </c>
      <c r="AF665" s="364">
        <v>0</v>
      </c>
      <c r="AG665" s="364">
        <v>0</v>
      </c>
      <c r="AH665" s="364">
        <v>0</v>
      </c>
      <c r="AI665" s="364">
        <v>0</v>
      </c>
      <c r="AJ665" s="364">
        <v>0</v>
      </c>
      <c r="AK665" s="364">
        <v>0</v>
      </c>
      <c r="AL665" s="364">
        <v>0</v>
      </c>
      <c r="AM665" s="364">
        <v>0</v>
      </c>
      <c r="AN665" s="364">
        <v>1</v>
      </c>
      <c r="AO665" s="364">
        <v>0</v>
      </c>
      <c r="AP665" s="364">
        <v>0</v>
      </c>
      <c r="AS665" s="7">
        <v>524128</v>
      </c>
      <c r="AT665" s="7" t="s">
        <v>696</v>
      </c>
      <c r="AU665" s="8">
        <v>8.4631477896145141E-2</v>
      </c>
      <c r="AV665" s="8">
        <v>3.9369625634072578E-2</v>
      </c>
      <c r="AW665" s="8">
        <v>8.2543637452370963E-2</v>
      </c>
      <c r="AX665" s="8">
        <v>0.1883957364563871</v>
      </c>
      <c r="AY665" s="8">
        <v>8.9681321135096775E-2</v>
      </c>
      <c r="AZ665" s="8">
        <v>0.14338285365630646</v>
      </c>
      <c r="BA665" s="8">
        <v>0.18757114513590326</v>
      </c>
      <c r="BB665" s="8">
        <v>9.0358895390875785E-2</v>
      </c>
      <c r="BC665" s="8">
        <v>0.1294909197392258</v>
      </c>
      <c r="BD665" s="8">
        <v>9.3502724691338718E-2</v>
      </c>
      <c r="BE665" s="8">
        <v>4.3465823062601619E-2</v>
      </c>
      <c r="BF665" s="8">
        <v>0.10922343541249999</v>
      </c>
      <c r="BG665" s="8">
        <v>0.12550505704306453</v>
      </c>
      <c r="BH665" s="8">
        <v>5.1927681233749996E-7</v>
      </c>
      <c r="BI665" s="8">
        <v>4.2895998975967735E-2</v>
      </c>
      <c r="BJ665" s="8">
        <v>1.2065463538856451</v>
      </c>
      <c r="BK665" s="8">
        <v>0.67952442737725816</v>
      </c>
      <c r="BL665" s="8">
        <v>0.66548708929806455</v>
      </c>
    </row>
    <row r="666" spans="1:64" x14ac:dyDescent="0.25">
      <c r="A666" s="7">
        <v>524130</v>
      </c>
      <c r="B666" s="7" t="s">
        <v>697</v>
      </c>
      <c r="C666" s="8">
        <f t="shared" si="180"/>
        <v>8.0656945984677431E-2</v>
      </c>
      <c r="D666" s="8">
        <f t="shared" si="181"/>
        <v>3.7486604072112899E-2</v>
      </c>
      <c r="E666" s="8">
        <f t="shared" si="182"/>
        <v>7.9013834699645166E-2</v>
      </c>
      <c r="F666" s="8">
        <f t="shared" si="183"/>
        <v>0.32544547984603234</v>
      </c>
      <c r="G666" s="8">
        <f t="shared" si="184"/>
        <v>0.16180269359990321</v>
      </c>
      <c r="H666" s="8">
        <f t="shared" si="185"/>
        <v>0.26157141458353228</v>
      </c>
      <c r="I666" s="8">
        <f t="shared" si="186"/>
        <v>0.17509744894106452</v>
      </c>
      <c r="J666" s="8">
        <f t="shared" si="187"/>
        <v>8.4753847637512911E-2</v>
      </c>
      <c r="K666" s="8">
        <f t="shared" si="188"/>
        <v>0.12430861986453226</v>
      </c>
      <c r="L666" s="8">
        <f t="shared" si="189"/>
        <v>8.9069107939612896E-2</v>
      </c>
      <c r="M666" s="8">
        <f t="shared" si="190"/>
        <v>4.144460333741451E-2</v>
      </c>
      <c r="N666" s="8">
        <f t="shared" si="191"/>
        <v>0.10403733038430643</v>
      </c>
      <c r="O666" s="8">
        <f t="shared" si="192"/>
        <v>0.11770302683412906</v>
      </c>
      <c r="P666" s="8">
        <f t="shared" si="193"/>
        <v>2.7624319418001614E-7</v>
      </c>
      <c r="Q666" s="8">
        <f t="shared" si="194"/>
        <v>4.0800390532967731E-2</v>
      </c>
      <c r="R666" s="8">
        <f t="shared" si="195"/>
        <v>1</v>
      </c>
      <c r="S666" s="8">
        <f t="shared" si="196"/>
        <v>0.99075668480354839</v>
      </c>
      <c r="T666" s="8">
        <f t="shared" si="197"/>
        <v>0.62609540031387101</v>
      </c>
      <c r="W666" s="7">
        <v>524130</v>
      </c>
      <c r="X666" s="7" t="s">
        <v>697</v>
      </c>
      <c r="Y666" s="364">
        <v>0</v>
      </c>
      <c r="Z666" s="364">
        <v>0</v>
      </c>
      <c r="AA666" s="364">
        <v>0</v>
      </c>
      <c r="AB666" s="364">
        <v>0</v>
      </c>
      <c r="AC666" s="364">
        <v>0</v>
      </c>
      <c r="AD666" s="364">
        <v>0</v>
      </c>
      <c r="AE666" s="364">
        <v>0</v>
      </c>
      <c r="AF666" s="364">
        <v>0</v>
      </c>
      <c r="AG666" s="364">
        <v>0</v>
      </c>
      <c r="AH666" s="364">
        <v>0</v>
      </c>
      <c r="AI666" s="364">
        <v>0</v>
      </c>
      <c r="AJ666" s="364">
        <v>0</v>
      </c>
      <c r="AK666" s="364">
        <v>0</v>
      </c>
      <c r="AL666" s="364">
        <v>0</v>
      </c>
      <c r="AM666" s="364">
        <v>0</v>
      </c>
      <c r="AN666" s="364">
        <v>1</v>
      </c>
      <c r="AO666" s="364">
        <v>0</v>
      </c>
      <c r="AP666" s="364">
        <v>0</v>
      </c>
      <c r="AS666" s="7">
        <v>524130</v>
      </c>
      <c r="AT666" s="7" t="s">
        <v>697</v>
      </c>
      <c r="AU666" s="8">
        <v>8.0656945984677431E-2</v>
      </c>
      <c r="AV666" s="8">
        <v>3.7486604072112899E-2</v>
      </c>
      <c r="AW666" s="8">
        <v>7.9013834699645166E-2</v>
      </c>
      <c r="AX666" s="8">
        <v>0.32544547984603234</v>
      </c>
      <c r="AY666" s="8">
        <v>0.16180269359990321</v>
      </c>
      <c r="AZ666" s="8">
        <v>0.26157141458353228</v>
      </c>
      <c r="BA666" s="8">
        <v>0.17509744894106452</v>
      </c>
      <c r="BB666" s="8">
        <v>8.4753847637512911E-2</v>
      </c>
      <c r="BC666" s="8">
        <v>0.12430861986453226</v>
      </c>
      <c r="BD666" s="8">
        <v>8.9069107939612896E-2</v>
      </c>
      <c r="BE666" s="8">
        <v>4.144460333741451E-2</v>
      </c>
      <c r="BF666" s="8">
        <v>0.10403733038430643</v>
      </c>
      <c r="BG666" s="8">
        <v>0.11770302683412906</v>
      </c>
      <c r="BH666" s="8">
        <v>2.7624319418001614E-7</v>
      </c>
      <c r="BI666" s="8">
        <v>4.0800390532967731E-2</v>
      </c>
      <c r="BJ666" s="8">
        <v>1.197157384756613</v>
      </c>
      <c r="BK666" s="8">
        <v>0.99075668480354839</v>
      </c>
      <c r="BL666" s="8">
        <v>0.62609540031387101</v>
      </c>
    </row>
    <row r="667" spans="1:64" x14ac:dyDescent="0.25">
      <c r="A667" s="7">
        <v>524210</v>
      </c>
      <c r="B667" s="7" t="s">
        <v>698</v>
      </c>
      <c r="C667" s="8">
        <f t="shared" si="180"/>
        <v>0.30411172572900003</v>
      </c>
      <c r="D667" s="8">
        <f t="shared" si="181"/>
        <v>0.12506933843000001</v>
      </c>
      <c r="E667" s="8">
        <f t="shared" si="182"/>
        <v>9.50563190324E-2</v>
      </c>
      <c r="F667" s="8">
        <f t="shared" si="183"/>
        <v>0.31904509371000001</v>
      </c>
      <c r="G667" s="8">
        <f t="shared" si="184"/>
        <v>0.13239005956800001</v>
      </c>
      <c r="H667" s="8">
        <f t="shared" si="185"/>
        <v>6.7434860938600003E-2</v>
      </c>
      <c r="I667" s="8">
        <f t="shared" si="186"/>
        <v>0.30683905972699999</v>
      </c>
      <c r="J667" s="8">
        <f t="shared" si="187"/>
        <v>0.125834985776</v>
      </c>
      <c r="K667" s="8">
        <f t="shared" si="188"/>
        <v>4.4672783796699998E-2</v>
      </c>
      <c r="L667" s="8">
        <f t="shared" si="189"/>
        <v>0.30491755827799999</v>
      </c>
      <c r="M667" s="8">
        <f t="shared" si="190"/>
        <v>0.12540731609700001</v>
      </c>
      <c r="N667" s="8">
        <f t="shared" si="191"/>
        <v>0.12890769491199999</v>
      </c>
      <c r="O667" s="8">
        <f t="shared" si="192"/>
        <v>0.52511244352399999</v>
      </c>
      <c r="P667" s="8">
        <f t="shared" si="193"/>
        <v>6.2309506736100003E-6</v>
      </c>
      <c r="Q667" s="8">
        <f t="shared" si="194"/>
        <v>0.37833263505100001</v>
      </c>
      <c r="R667" s="8">
        <f t="shared" si="195"/>
        <v>1.52423738319</v>
      </c>
      <c r="S667" s="8">
        <f t="shared" si="196"/>
        <v>1.51887001422</v>
      </c>
      <c r="T667" s="8">
        <f t="shared" si="197"/>
        <v>1.4773468293000001</v>
      </c>
      <c r="W667" s="7">
        <v>524210</v>
      </c>
      <c r="X667" s="7" t="s">
        <v>698</v>
      </c>
      <c r="Y667" s="364">
        <v>0.30411172572900003</v>
      </c>
      <c r="Z667" s="364">
        <v>0.12506933843000001</v>
      </c>
      <c r="AA667" s="364">
        <v>9.50563190324E-2</v>
      </c>
      <c r="AB667" s="364">
        <v>0.31904509371000001</v>
      </c>
      <c r="AC667" s="364">
        <v>0.13239005956800001</v>
      </c>
      <c r="AD667" s="364">
        <v>6.7434860938600003E-2</v>
      </c>
      <c r="AE667" s="364">
        <v>0.30683905972699999</v>
      </c>
      <c r="AF667" s="364">
        <v>0.125834985776</v>
      </c>
      <c r="AG667" s="364">
        <v>4.4672783796699998E-2</v>
      </c>
      <c r="AH667" s="364">
        <v>0.30491755827799999</v>
      </c>
      <c r="AI667" s="364">
        <v>0.12540731609700001</v>
      </c>
      <c r="AJ667" s="364">
        <v>0.12890769491199999</v>
      </c>
      <c r="AK667" s="364">
        <v>0.52511244352399999</v>
      </c>
      <c r="AL667" s="364">
        <v>6.2309506736100003E-6</v>
      </c>
      <c r="AM667" s="364">
        <v>0.37833263505100001</v>
      </c>
      <c r="AN667" s="364">
        <v>1.52423738319</v>
      </c>
      <c r="AO667" s="364">
        <v>1.51887001422</v>
      </c>
      <c r="AP667" s="364">
        <v>1.4773468293000001</v>
      </c>
      <c r="AS667" s="7">
        <v>524210</v>
      </c>
      <c r="AT667" s="7" t="s">
        <v>698</v>
      </c>
      <c r="AU667" s="8">
        <v>0.2992124870446613</v>
      </c>
      <c r="AV667" s="8">
        <v>0.13268873464304048</v>
      </c>
      <c r="AW667" s="8">
        <v>0.20629949516115642</v>
      </c>
      <c r="AX667" s="8">
        <v>0.33085253575036616</v>
      </c>
      <c r="AY667" s="8">
        <v>0.15080438894332224</v>
      </c>
      <c r="AZ667" s="8">
        <v>0.2105843750461549</v>
      </c>
      <c r="BA667" s="8">
        <v>0.30316683755171608</v>
      </c>
      <c r="BB667" s="8">
        <v>0.1341219133836842</v>
      </c>
      <c r="BC667" s="8">
        <v>0.14853481415655001</v>
      </c>
      <c r="BD667" s="8">
        <v>0.30158935003898862</v>
      </c>
      <c r="BE667" s="8">
        <v>0.13417462582986953</v>
      </c>
      <c r="BF667" s="8">
        <v>0.25388839541040326</v>
      </c>
      <c r="BG667" s="8">
        <v>0.5251118414180006</v>
      </c>
      <c r="BH667" s="8">
        <v>4.8149715490624184E-6</v>
      </c>
      <c r="BI667" s="8">
        <v>0.37833105593562882</v>
      </c>
      <c r="BJ667" s="8">
        <v>1.638200716848226</v>
      </c>
      <c r="BK667" s="8">
        <v>1.6922412997398393</v>
      </c>
      <c r="BL667" s="8">
        <v>1.5858219521888708</v>
      </c>
    </row>
    <row r="668" spans="1:64" x14ac:dyDescent="0.25">
      <c r="A668" s="7">
        <v>524291</v>
      </c>
      <c r="B668" s="7" t="s">
        <v>699</v>
      </c>
      <c r="C668" s="8">
        <f t="shared" si="180"/>
        <v>0.30424184648000002</v>
      </c>
      <c r="D668" s="8">
        <f t="shared" si="181"/>
        <v>0.12509226997299999</v>
      </c>
      <c r="E668" s="8">
        <f t="shared" si="182"/>
        <v>9.2965597007200002E-2</v>
      </c>
      <c r="F668" s="8">
        <f t="shared" si="183"/>
        <v>3.9274725380100003E-2</v>
      </c>
      <c r="G668" s="8">
        <f t="shared" si="184"/>
        <v>1.6297606513799998E-2</v>
      </c>
      <c r="H668" s="8">
        <f t="shared" si="185"/>
        <v>7.9073339677599996E-3</v>
      </c>
      <c r="I668" s="8">
        <f t="shared" si="186"/>
        <v>0.30725680937200001</v>
      </c>
      <c r="J668" s="8">
        <f t="shared" si="187"/>
        <v>0.125995106153</v>
      </c>
      <c r="K668" s="8">
        <f t="shared" si="188"/>
        <v>4.2761566863399998E-2</v>
      </c>
      <c r="L668" s="8">
        <f t="shared" si="189"/>
        <v>0.30510127767900003</v>
      </c>
      <c r="M668" s="8">
        <f t="shared" si="190"/>
        <v>0.12542355938499999</v>
      </c>
      <c r="N668" s="8">
        <f t="shared" si="191"/>
        <v>0.12674332180100001</v>
      </c>
      <c r="O668" s="8">
        <f t="shared" si="192"/>
        <v>0.52514273215399998</v>
      </c>
      <c r="P668" s="8">
        <f t="shared" si="193"/>
        <v>5.0624630330000003E-5</v>
      </c>
      <c r="Q668" s="8">
        <f t="shared" si="194"/>
        <v>0.37791926832299999</v>
      </c>
      <c r="R668" s="8">
        <f t="shared" si="195"/>
        <v>1.52229971346</v>
      </c>
      <c r="S668" s="8">
        <f t="shared" si="196"/>
        <v>1.0634796658600001</v>
      </c>
      <c r="T668" s="8">
        <f t="shared" si="197"/>
        <v>1.47601348239</v>
      </c>
      <c r="W668" s="7">
        <v>524291</v>
      </c>
      <c r="X668" s="7" t="s">
        <v>699</v>
      </c>
      <c r="Y668" s="364">
        <v>0.30424184648000002</v>
      </c>
      <c r="Z668" s="364">
        <v>0.12509226997299999</v>
      </c>
      <c r="AA668" s="364">
        <v>9.2965597007200002E-2</v>
      </c>
      <c r="AB668" s="364">
        <v>3.9274725380100003E-2</v>
      </c>
      <c r="AC668" s="364">
        <v>1.6297606513799998E-2</v>
      </c>
      <c r="AD668" s="364">
        <v>7.9073339677599996E-3</v>
      </c>
      <c r="AE668" s="364">
        <v>0.30725680937200001</v>
      </c>
      <c r="AF668" s="364">
        <v>0.125995106153</v>
      </c>
      <c r="AG668" s="364">
        <v>4.2761566863399998E-2</v>
      </c>
      <c r="AH668" s="364">
        <v>0.30510127767900003</v>
      </c>
      <c r="AI668" s="364">
        <v>0.12542355938499999</v>
      </c>
      <c r="AJ668" s="364">
        <v>0.12674332180100001</v>
      </c>
      <c r="AK668" s="364">
        <v>0.52514273215399998</v>
      </c>
      <c r="AL668" s="364">
        <v>5.0624630330000003E-5</v>
      </c>
      <c r="AM668" s="364">
        <v>0.37791926832299999</v>
      </c>
      <c r="AN668" s="364">
        <v>1.52229971346</v>
      </c>
      <c r="AO668" s="364">
        <v>1.0634796658600001</v>
      </c>
      <c r="AP668" s="364">
        <v>1.47601348239</v>
      </c>
      <c r="AS668" s="7">
        <v>524291</v>
      </c>
      <c r="AT668" s="7" t="s">
        <v>699</v>
      </c>
      <c r="AU668" s="8">
        <v>0.29067061353588541</v>
      </c>
      <c r="AV668" s="8">
        <v>0.12959949936486567</v>
      </c>
      <c r="AW668" s="8">
        <v>0.20148648824098064</v>
      </c>
      <c r="AX668" s="8">
        <v>0.16265135352326771</v>
      </c>
      <c r="AY668" s="8">
        <v>7.5514935625831267E-2</v>
      </c>
      <c r="AZ668" s="8">
        <v>0.10911775954856871</v>
      </c>
      <c r="BA668" s="8">
        <v>0.29485367072416285</v>
      </c>
      <c r="BB668" s="8">
        <v>0.1311768300112986</v>
      </c>
      <c r="BC668" s="8">
        <v>0.1456623846284468</v>
      </c>
      <c r="BD668" s="8">
        <v>0.29311561438992745</v>
      </c>
      <c r="BE668" s="8">
        <v>0.13108545193767085</v>
      </c>
      <c r="BF668" s="8">
        <v>0.24782934731651612</v>
      </c>
      <c r="BG668" s="8">
        <v>0.50820057633512838</v>
      </c>
      <c r="BH668" s="8">
        <v>1.2035115113932256E-5</v>
      </c>
      <c r="BI668" s="8">
        <v>0.36572739184533903</v>
      </c>
      <c r="BJ668" s="8">
        <v>1.6217566011420974</v>
      </c>
      <c r="BK668" s="8">
        <v>1.3150259841814518</v>
      </c>
      <c r="BL668" s="8">
        <v>1.5394380466543547</v>
      </c>
    </row>
    <row r="669" spans="1:64" x14ac:dyDescent="0.25">
      <c r="A669" s="7">
        <v>524292</v>
      </c>
      <c r="B669" s="7" t="s">
        <v>1258</v>
      </c>
      <c r="C669" s="8">
        <f t="shared" si="180"/>
        <v>0.30418526761999998</v>
      </c>
      <c r="D669" s="8">
        <f t="shared" si="181"/>
        <v>0.12507223933700001</v>
      </c>
      <c r="E669" s="8">
        <f t="shared" si="182"/>
        <v>0.100229652315</v>
      </c>
      <c r="F669" s="8">
        <f t="shared" si="183"/>
        <v>0.219736713271</v>
      </c>
      <c r="G669" s="8">
        <f t="shared" si="184"/>
        <v>9.1187265886900001E-2</v>
      </c>
      <c r="H669" s="8">
        <f t="shared" si="185"/>
        <v>5.1283673016600001E-2</v>
      </c>
      <c r="I669" s="8">
        <f t="shared" si="186"/>
        <v>0.30759745771500002</v>
      </c>
      <c r="J669" s="8">
        <f t="shared" si="187"/>
        <v>0.12613499931899999</v>
      </c>
      <c r="K669" s="8">
        <f t="shared" si="188"/>
        <v>4.93111412065E-2</v>
      </c>
      <c r="L669" s="8">
        <f t="shared" si="189"/>
        <v>0.30504850144500001</v>
      </c>
      <c r="M669" s="8">
        <f t="shared" si="190"/>
        <v>0.125427270008</v>
      </c>
      <c r="N669" s="8">
        <f t="shared" si="191"/>
        <v>0.13459076126200001</v>
      </c>
      <c r="O669" s="8">
        <f t="shared" si="192"/>
        <v>0.52503984528699998</v>
      </c>
      <c r="P669" s="8">
        <f t="shared" si="193"/>
        <v>9.04660124558E-6</v>
      </c>
      <c r="Q669" s="8">
        <f t="shared" si="194"/>
        <v>0.37743568284200002</v>
      </c>
      <c r="R669" s="8">
        <f t="shared" si="195"/>
        <v>1.5294871592699999</v>
      </c>
      <c r="S669" s="8">
        <f t="shared" si="196"/>
        <v>1.3622076521699999</v>
      </c>
      <c r="T669" s="8">
        <f t="shared" si="197"/>
        <v>1.4830435982400001</v>
      </c>
      <c r="W669" s="7">
        <v>524292</v>
      </c>
      <c r="X669" s="7" t="s">
        <v>1258</v>
      </c>
      <c r="Y669" s="364">
        <v>0.30418526761999998</v>
      </c>
      <c r="Z669" s="364">
        <v>0.12507223933700001</v>
      </c>
      <c r="AA669" s="364">
        <v>0.100229652315</v>
      </c>
      <c r="AB669" s="364">
        <v>0.219736713271</v>
      </c>
      <c r="AC669" s="364">
        <v>9.1187265886900001E-2</v>
      </c>
      <c r="AD669" s="364">
        <v>5.1283673016600001E-2</v>
      </c>
      <c r="AE669" s="364">
        <v>0.30759745771500002</v>
      </c>
      <c r="AF669" s="364">
        <v>0.12613499931899999</v>
      </c>
      <c r="AG669" s="364">
        <v>4.93111412065E-2</v>
      </c>
      <c r="AH669" s="364">
        <v>0.30504850144500001</v>
      </c>
      <c r="AI669" s="364">
        <v>0.125427270008</v>
      </c>
      <c r="AJ669" s="364">
        <v>0.13459076126200001</v>
      </c>
      <c r="AK669" s="364">
        <v>0.52503984528699998</v>
      </c>
      <c r="AL669" s="364">
        <v>9.04660124558E-6</v>
      </c>
      <c r="AM669" s="364">
        <v>0.37743568284200002</v>
      </c>
      <c r="AN669" s="364">
        <v>1.5294871592699999</v>
      </c>
      <c r="AO669" s="364">
        <v>1.3622076521699999</v>
      </c>
      <c r="AP669" s="364">
        <v>1.4830435982400001</v>
      </c>
      <c r="AS669" s="7">
        <v>524292</v>
      </c>
      <c r="AT669" s="7" t="s">
        <v>1258</v>
      </c>
      <c r="AU669" s="8">
        <v>0.2905987134347402</v>
      </c>
      <c r="AV669" s="8">
        <v>0.12959085308309923</v>
      </c>
      <c r="AW669" s="8">
        <v>0.20187828396317906</v>
      </c>
      <c r="AX669" s="8">
        <v>0.18437629144090162</v>
      </c>
      <c r="AY669" s="8">
        <v>8.603919124834386E-2</v>
      </c>
      <c r="AZ669" s="8">
        <v>0.12917967510990924</v>
      </c>
      <c r="BA669" s="8">
        <v>0.29518812178254039</v>
      </c>
      <c r="BB669" s="8">
        <v>0.13133827742596407</v>
      </c>
      <c r="BC669" s="8">
        <v>0.14613716596599033</v>
      </c>
      <c r="BD669" s="8">
        <v>0.29304066368698872</v>
      </c>
      <c r="BE669" s="8">
        <v>0.13110057420949675</v>
      </c>
      <c r="BF669" s="8">
        <v>0.24835730576114518</v>
      </c>
      <c r="BG669" s="8">
        <v>0.50810114808643614</v>
      </c>
      <c r="BH669" s="8">
        <v>1.2496066414831773E-5</v>
      </c>
      <c r="BI669" s="8">
        <v>0.36525861164506401</v>
      </c>
      <c r="BJ669" s="8">
        <v>1.6220662375780657</v>
      </c>
      <c r="BK669" s="8">
        <v>1.3673387061861293</v>
      </c>
      <c r="BL669" s="8">
        <v>1.5404071135617741</v>
      </c>
    </row>
    <row r="670" spans="1:64" x14ac:dyDescent="0.25">
      <c r="A670" s="7">
        <v>524298</v>
      </c>
      <c r="B670" s="7" t="s">
        <v>700</v>
      </c>
      <c r="C670" s="8">
        <f t="shared" si="180"/>
        <v>0.30412344268399999</v>
      </c>
      <c r="D670" s="8">
        <f t="shared" si="181"/>
        <v>0.12504126008200001</v>
      </c>
      <c r="E670" s="8">
        <f t="shared" si="182"/>
        <v>9.2978583874900003E-2</v>
      </c>
      <c r="F670" s="8">
        <f t="shared" si="183"/>
        <v>3.9065006805699999E-2</v>
      </c>
      <c r="G670" s="8">
        <f t="shared" si="184"/>
        <v>1.6210739717900002E-2</v>
      </c>
      <c r="H670" s="8">
        <f t="shared" si="185"/>
        <v>7.8645934933999993E-3</v>
      </c>
      <c r="I670" s="8">
        <f t="shared" si="186"/>
        <v>0.30713021552699998</v>
      </c>
      <c r="J670" s="8">
        <f t="shared" si="187"/>
        <v>0.125940885251</v>
      </c>
      <c r="K670" s="8">
        <f t="shared" si="188"/>
        <v>4.27239781853E-2</v>
      </c>
      <c r="L670" s="8">
        <f t="shared" si="189"/>
        <v>0.30498888876199998</v>
      </c>
      <c r="M670" s="8">
        <f t="shared" si="190"/>
        <v>0.12539168902299999</v>
      </c>
      <c r="N670" s="8">
        <f t="shared" si="191"/>
        <v>0.12681702708199999</v>
      </c>
      <c r="O670" s="8">
        <f t="shared" si="192"/>
        <v>0.52505970150199999</v>
      </c>
      <c r="P670" s="8">
        <f t="shared" si="193"/>
        <v>5.0875873336900001E-5</v>
      </c>
      <c r="Q670" s="8">
        <f t="shared" si="194"/>
        <v>0.37792566918800002</v>
      </c>
      <c r="R670" s="8">
        <f t="shared" si="195"/>
        <v>1.52214328664</v>
      </c>
      <c r="S670" s="8">
        <f t="shared" si="196"/>
        <v>1.0631403400199999</v>
      </c>
      <c r="T670" s="8">
        <f t="shared" si="197"/>
        <v>1.4757950789600001</v>
      </c>
      <c r="W670" s="7">
        <v>524298</v>
      </c>
      <c r="X670" s="7" t="s">
        <v>700</v>
      </c>
      <c r="Y670" s="364">
        <v>0.30412344268399999</v>
      </c>
      <c r="Z670" s="364">
        <v>0.12504126008200001</v>
      </c>
      <c r="AA670" s="364">
        <v>9.2978583874900003E-2</v>
      </c>
      <c r="AB670" s="364">
        <v>3.9065006805699999E-2</v>
      </c>
      <c r="AC670" s="364">
        <v>1.6210739717900002E-2</v>
      </c>
      <c r="AD670" s="364">
        <v>7.8645934933999993E-3</v>
      </c>
      <c r="AE670" s="364">
        <v>0.30713021552699998</v>
      </c>
      <c r="AF670" s="364">
        <v>0.125940885251</v>
      </c>
      <c r="AG670" s="364">
        <v>4.27239781853E-2</v>
      </c>
      <c r="AH670" s="364">
        <v>0.30498888876199998</v>
      </c>
      <c r="AI670" s="364">
        <v>0.12539168902299999</v>
      </c>
      <c r="AJ670" s="364">
        <v>0.12681702708199999</v>
      </c>
      <c r="AK670" s="364">
        <v>0.52505970150199999</v>
      </c>
      <c r="AL670" s="364">
        <v>5.0875873336900001E-5</v>
      </c>
      <c r="AM670" s="364">
        <v>0.37792566918800002</v>
      </c>
      <c r="AN670" s="364">
        <v>1.52214328664</v>
      </c>
      <c r="AO670" s="364">
        <v>1.0631403400199999</v>
      </c>
      <c r="AP670" s="364">
        <v>1.4757950789600001</v>
      </c>
      <c r="AS670" s="7">
        <v>524298</v>
      </c>
      <c r="AT670" s="7" t="s">
        <v>700</v>
      </c>
      <c r="AU670" s="8">
        <v>0.29058442920833716</v>
      </c>
      <c r="AV670" s="8">
        <v>0.12957053089965948</v>
      </c>
      <c r="AW670" s="8">
        <v>0.20193453715646931</v>
      </c>
      <c r="AX670" s="8">
        <v>0.17739035418026133</v>
      </c>
      <c r="AY670" s="8">
        <v>8.4682059806632917E-2</v>
      </c>
      <c r="AZ670" s="8">
        <v>0.12303612743243371</v>
      </c>
      <c r="BA670" s="8">
        <v>0.29477168304652096</v>
      </c>
      <c r="BB670" s="8">
        <v>0.13114546283672726</v>
      </c>
      <c r="BC670" s="8">
        <v>0.14603974957516613</v>
      </c>
      <c r="BD670" s="8">
        <v>0.29303175562823869</v>
      </c>
      <c r="BE670" s="8">
        <v>0.13107420152559418</v>
      </c>
      <c r="BF670" s="8">
        <v>0.24843658131261293</v>
      </c>
      <c r="BG670" s="8">
        <v>0.50812424170345094</v>
      </c>
      <c r="BH670" s="8">
        <v>1.3716572596318712E-5</v>
      </c>
      <c r="BI670" s="8">
        <v>0.36573327651154819</v>
      </c>
      <c r="BJ670" s="8">
        <v>1.6220862714582254</v>
      </c>
      <c r="BK670" s="8">
        <v>1.3528504769035479</v>
      </c>
      <c r="BL670" s="8">
        <v>1.5396956051356459</v>
      </c>
    </row>
    <row r="671" spans="1:64" x14ac:dyDescent="0.25">
      <c r="A671" s="7">
        <v>525110</v>
      </c>
      <c r="B671" s="7" t="s">
        <v>701</v>
      </c>
      <c r="C671" s="8">
        <f t="shared" si="180"/>
        <v>0.16575437721616132</v>
      </c>
      <c r="D671" s="8">
        <f t="shared" si="181"/>
        <v>4.8365360359583866E-2</v>
      </c>
      <c r="E671" s="8">
        <f t="shared" si="182"/>
        <v>8.4755489442217738E-2</v>
      </c>
      <c r="F671" s="8">
        <f t="shared" si="183"/>
        <v>0.29350561416604842</v>
      </c>
      <c r="G671" s="8">
        <f t="shared" si="184"/>
        <v>7.85925462789E-2</v>
      </c>
      <c r="H671" s="8">
        <f t="shared" si="185"/>
        <v>0.14730614612365647</v>
      </c>
      <c r="I671" s="8">
        <f t="shared" si="186"/>
        <v>0.21556290359953229</v>
      </c>
      <c r="J671" s="8">
        <f t="shared" si="187"/>
        <v>5.3366950714093551E-2</v>
      </c>
      <c r="K671" s="8">
        <f t="shared" si="188"/>
        <v>7.9032653954677401E-2</v>
      </c>
      <c r="L671" s="8">
        <f t="shared" si="189"/>
        <v>0.23693313215053227</v>
      </c>
      <c r="M671" s="8">
        <f t="shared" si="190"/>
        <v>7.2640955710653224E-2</v>
      </c>
      <c r="N671" s="8">
        <f t="shared" si="191"/>
        <v>0.13176905580436934</v>
      </c>
      <c r="O671" s="8">
        <f t="shared" si="192"/>
        <v>0.16681939604475801</v>
      </c>
      <c r="P671" s="8">
        <f t="shared" si="193"/>
        <v>2.0448020052724514E-6</v>
      </c>
      <c r="Q671" s="8">
        <f t="shared" si="194"/>
        <v>0.15674890921290321</v>
      </c>
      <c r="R671" s="8">
        <f t="shared" si="195"/>
        <v>1</v>
      </c>
      <c r="S671" s="8">
        <f t="shared" si="196"/>
        <v>0.95488817753645183</v>
      </c>
      <c r="T671" s="8">
        <f t="shared" si="197"/>
        <v>0.78344637923580662</v>
      </c>
      <c r="W671" s="7">
        <v>525110</v>
      </c>
      <c r="X671" s="7" t="s">
        <v>701</v>
      </c>
      <c r="Y671" s="364">
        <v>0</v>
      </c>
      <c r="Z671" s="364">
        <v>0</v>
      </c>
      <c r="AA671" s="364">
        <v>0</v>
      </c>
      <c r="AB671" s="364">
        <v>0</v>
      </c>
      <c r="AC671" s="364">
        <v>0</v>
      </c>
      <c r="AD671" s="364">
        <v>0</v>
      </c>
      <c r="AE671" s="364">
        <v>0</v>
      </c>
      <c r="AF671" s="364">
        <v>0</v>
      </c>
      <c r="AG671" s="364">
        <v>0</v>
      </c>
      <c r="AH671" s="364">
        <v>0</v>
      </c>
      <c r="AI671" s="364">
        <v>0</v>
      </c>
      <c r="AJ671" s="364">
        <v>0</v>
      </c>
      <c r="AK671" s="364">
        <v>0</v>
      </c>
      <c r="AL671" s="364">
        <v>0</v>
      </c>
      <c r="AM671" s="364">
        <v>0</v>
      </c>
      <c r="AN671" s="364">
        <v>1</v>
      </c>
      <c r="AO671" s="364">
        <v>0</v>
      </c>
      <c r="AP671" s="364">
        <v>0</v>
      </c>
      <c r="AS671" s="7">
        <v>525110</v>
      </c>
      <c r="AT671" s="7" t="s">
        <v>701</v>
      </c>
      <c r="AU671" s="8">
        <v>0.16575437721616132</v>
      </c>
      <c r="AV671" s="8">
        <v>4.8365360359583866E-2</v>
      </c>
      <c r="AW671" s="8">
        <v>8.4755489442217738E-2</v>
      </c>
      <c r="AX671" s="8">
        <v>0.29350561416604842</v>
      </c>
      <c r="AY671" s="8">
        <v>7.85925462789E-2</v>
      </c>
      <c r="AZ671" s="8">
        <v>0.14730614612365647</v>
      </c>
      <c r="BA671" s="8">
        <v>0.21556290359953229</v>
      </c>
      <c r="BB671" s="8">
        <v>5.3366950714093551E-2</v>
      </c>
      <c r="BC671" s="8">
        <v>7.9032653954677401E-2</v>
      </c>
      <c r="BD671" s="8">
        <v>0.23693313215053227</v>
      </c>
      <c r="BE671" s="8">
        <v>7.2640955710653224E-2</v>
      </c>
      <c r="BF671" s="8">
        <v>0.13176905580436934</v>
      </c>
      <c r="BG671" s="8">
        <v>0.16681939604475801</v>
      </c>
      <c r="BH671" s="8">
        <v>2.0448020052724514E-6</v>
      </c>
      <c r="BI671" s="8">
        <v>0.15674890921290321</v>
      </c>
      <c r="BJ671" s="8">
        <v>1.2988752270177419</v>
      </c>
      <c r="BK671" s="8">
        <v>0.95488817753645183</v>
      </c>
      <c r="BL671" s="8">
        <v>0.78344637923580662</v>
      </c>
    </row>
    <row r="672" spans="1:64" x14ac:dyDescent="0.25">
      <c r="A672" s="7">
        <v>525120</v>
      </c>
      <c r="B672" s="7" t="s">
        <v>702</v>
      </c>
      <c r="C672" s="8">
        <f t="shared" si="180"/>
        <v>0.235846264103</v>
      </c>
      <c r="D672" s="8">
        <f t="shared" si="181"/>
        <v>4.3052822254799998E-2</v>
      </c>
      <c r="E672" s="8">
        <f t="shared" si="182"/>
        <v>4.4392778362E-2</v>
      </c>
      <c r="F672" s="8">
        <f t="shared" si="183"/>
        <v>0.22890476857399999</v>
      </c>
      <c r="G672" s="8">
        <f t="shared" si="184"/>
        <v>3.0203817318199998E-2</v>
      </c>
      <c r="H672" s="8">
        <f t="shared" si="185"/>
        <v>2.7743614628499998E-2</v>
      </c>
      <c r="I672" s="8">
        <f t="shared" si="186"/>
        <v>0.28622051228299999</v>
      </c>
      <c r="J672" s="8">
        <f t="shared" si="187"/>
        <v>4.358536298E-2</v>
      </c>
      <c r="K672" s="8">
        <f t="shared" si="188"/>
        <v>3.2249416737799998E-2</v>
      </c>
      <c r="L672" s="8">
        <f t="shared" si="189"/>
        <v>0.32225396475099999</v>
      </c>
      <c r="M672" s="8">
        <f t="shared" si="190"/>
        <v>6.1268926690600002E-2</v>
      </c>
      <c r="N672" s="8">
        <f t="shared" si="191"/>
        <v>7.3474725262399995E-2</v>
      </c>
      <c r="O672" s="8">
        <f t="shared" si="192"/>
        <v>0.38301666934700002</v>
      </c>
      <c r="P672" s="8">
        <f t="shared" si="193"/>
        <v>1.05990039994E-5</v>
      </c>
      <c r="Q672" s="8">
        <f t="shared" si="194"/>
        <v>0.36000245789899998</v>
      </c>
      <c r="R672" s="8">
        <f t="shared" si="195"/>
        <v>1.32329186472</v>
      </c>
      <c r="S672" s="8">
        <f t="shared" si="196"/>
        <v>1.28685220052</v>
      </c>
      <c r="T672" s="8">
        <f t="shared" si="197"/>
        <v>1.362055292</v>
      </c>
      <c r="W672" s="7">
        <v>525120</v>
      </c>
      <c r="X672" s="7" t="s">
        <v>702</v>
      </c>
      <c r="Y672" s="364">
        <v>0.235846264103</v>
      </c>
      <c r="Z672" s="364">
        <v>4.3052822254799998E-2</v>
      </c>
      <c r="AA672" s="364">
        <v>4.4392778362E-2</v>
      </c>
      <c r="AB672" s="364">
        <v>0.22890476857399999</v>
      </c>
      <c r="AC672" s="364">
        <v>3.0203817318199998E-2</v>
      </c>
      <c r="AD672" s="364">
        <v>2.7743614628499998E-2</v>
      </c>
      <c r="AE672" s="364">
        <v>0.28622051228299999</v>
      </c>
      <c r="AF672" s="364">
        <v>4.358536298E-2</v>
      </c>
      <c r="AG672" s="364">
        <v>3.2249416737799998E-2</v>
      </c>
      <c r="AH672" s="364">
        <v>0.32225396475099999</v>
      </c>
      <c r="AI672" s="364">
        <v>6.1268926690600002E-2</v>
      </c>
      <c r="AJ672" s="364">
        <v>7.3474725262399995E-2</v>
      </c>
      <c r="AK672" s="364">
        <v>0.38301666934700002</v>
      </c>
      <c r="AL672" s="364">
        <v>1.05990039994E-5</v>
      </c>
      <c r="AM672" s="364">
        <v>0.36000245789899998</v>
      </c>
      <c r="AN672" s="364">
        <v>1.32329186472</v>
      </c>
      <c r="AO672" s="364">
        <v>1.28685220052</v>
      </c>
      <c r="AP672" s="364">
        <v>1.362055292</v>
      </c>
      <c r="AS672" s="7">
        <v>525120</v>
      </c>
      <c r="AT672" s="7" t="s">
        <v>702</v>
      </c>
      <c r="AU672" s="8">
        <v>0.30188988769916769</v>
      </c>
      <c r="AV672" s="8">
        <v>7.7987979001875804E-2</v>
      </c>
      <c r="AW672" s="8">
        <v>0.12675636485744352</v>
      </c>
      <c r="AX672" s="8">
        <v>0.2422524326554</v>
      </c>
      <c r="AY672" s="8">
        <v>5.3992258029913524E-2</v>
      </c>
      <c r="AZ672" s="8">
        <v>8.6730628158558074E-2</v>
      </c>
      <c r="BA672" s="8">
        <v>0.3925259294608629</v>
      </c>
      <c r="BB672" s="8">
        <v>8.5603811211520969E-2</v>
      </c>
      <c r="BC672" s="8">
        <v>0.11577442292452902</v>
      </c>
      <c r="BD672" s="8">
        <v>0.42983414801470959</v>
      </c>
      <c r="BE672" s="8">
        <v>0.11569384643239357</v>
      </c>
      <c r="BF672" s="8">
        <v>0.19852060845330005</v>
      </c>
      <c r="BG672" s="8">
        <v>0.33977204525877441</v>
      </c>
      <c r="BH672" s="8">
        <v>9.0607868699822629E-6</v>
      </c>
      <c r="BI672" s="8">
        <v>0.319356900173355</v>
      </c>
      <c r="BJ672" s="8">
        <v>1.5066390702685488</v>
      </c>
      <c r="BK672" s="8">
        <v>1.2700704801345162</v>
      </c>
      <c r="BL672" s="8">
        <v>1.4810025506935485</v>
      </c>
    </row>
    <row r="673" spans="1:64" x14ac:dyDescent="0.25">
      <c r="A673" s="7">
        <v>525190</v>
      </c>
      <c r="B673" s="7" t="s">
        <v>703</v>
      </c>
      <c r="C673" s="8">
        <f t="shared" si="180"/>
        <v>9.8248456377758045E-2</v>
      </c>
      <c r="D673" s="8">
        <f t="shared" si="181"/>
        <v>2.7984237719562897E-2</v>
      </c>
      <c r="E673" s="8">
        <f t="shared" si="182"/>
        <v>5.0511342786712911E-2</v>
      </c>
      <c r="F673" s="8">
        <f t="shared" si="183"/>
        <v>0.10245190416158387</v>
      </c>
      <c r="G673" s="8">
        <f t="shared" si="184"/>
        <v>3.2782144774391939E-2</v>
      </c>
      <c r="H673" s="8">
        <f t="shared" si="185"/>
        <v>6.0872367604053235E-2</v>
      </c>
      <c r="I673" s="8">
        <f t="shared" si="186"/>
        <v>0.12730325201366127</v>
      </c>
      <c r="J673" s="8">
        <f t="shared" si="187"/>
        <v>3.0638276925480646E-2</v>
      </c>
      <c r="K673" s="8">
        <f t="shared" si="188"/>
        <v>4.6918908379883877E-2</v>
      </c>
      <c r="L673" s="8">
        <f t="shared" si="189"/>
        <v>0.13992682268316128</v>
      </c>
      <c r="M673" s="8">
        <f t="shared" si="190"/>
        <v>4.1832121656308056E-2</v>
      </c>
      <c r="N673" s="8">
        <f t="shared" si="191"/>
        <v>7.8271007845859678E-2</v>
      </c>
      <c r="O673" s="8">
        <f t="shared" si="192"/>
        <v>0.1050912106862097</v>
      </c>
      <c r="P673" s="8">
        <f t="shared" si="193"/>
        <v>2.8228307793082262E-6</v>
      </c>
      <c r="Q673" s="8">
        <f t="shared" si="194"/>
        <v>9.8681195897338675E-2</v>
      </c>
      <c r="R673" s="8">
        <f t="shared" si="195"/>
        <v>1</v>
      </c>
      <c r="S673" s="8">
        <f t="shared" si="196"/>
        <v>0.47029835202387099</v>
      </c>
      <c r="T673" s="8">
        <f t="shared" si="197"/>
        <v>0.47905075989999996</v>
      </c>
      <c r="W673" s="7">
        <v>525190</v>
      </c>
      <c r="X673" s="7" t="s">
        <v>703</v>
      </c>
      <c r="Y673" s="364">
        <v>0</v>
      </c>
      <c r="Z673" s="364">
        <v>0</v>
      </c>
      <c r="AA673" s="364">
        <v>0</v>
      </c>
      <c r="AB673" s="364">
        <v>0</v>
      </c>
      <c r="AC673" s="364">
        <v>0</v>
      </c>
      <c r="AD673" s="364">
        <v>0</v>
      </c>
      <c r="AE673" s="364">
        <v>0</v>
      </c>
      <c r="AF673" s="364">
        <v>0</v>
      </c>
      <c r="AG673" s="364">
        <v>0</v>
      </c>
      <c r="AH673" s="364">
        <v>0</v>
      </c>
      <c r="AI673" s="364">
        <v>0</v>
      </c>
      <c r="AJ673" s="364">
        <v>0</v>
      </c>
      <c r="AK673" s="364">
        <v>0</v>
      </c>
      <c r="AL673" s="364">
        <v>0</v>
      </c>
      <c r="AM673" s="364">
        <v>0</v>
      </c>
      <c r="AN673" s="364">
        <v>1</v>
      </c>
      <c r="AO673" s="364">
        <v>0</v>
      </c>
      <c r="AP673" s="364">
        <v>0</v>
      </c>
      <c r="AS673" s="7">
        <v>525190</v>
      </c>
      <c r="AT673" s="7" t="s">
        <v>703</v>
      </c>
      <c r="AU673" s="8">
        <v>9.8248456377758045E-2</v>
      </c>
      <c r="AV673" s="8">
        <v>2.7984237719562897E-2</v>
      </c>
      <c r="AW673" s="8">
        <v>5.0511342786712911E-2</v>
      </c>
      <c r="AX673" s="8">
        <v>0.10245190416158387</v>
      </c>
      <c r="AY673" s="8">
        <v>3.2782144774391939E-2</v>
      </c>
      <c r="AZ673" s="8">
        <v>6.0872367604053235E-2</v>
      </c>
      <c r="BA673" s="8">
        <v>0.12730325201366127</v>
      </c>
      <c r="BB673" s="8">
        <v>3.0638276925480646E-2</v>
      </c>
      <c r="BC673" s="8">
        <v>4.6918908379883877E-2</v>
      </c>
      <c r="BD673" s="8">
        <v>0.13992682268316128</v>
      </c>
      <c r="BE673" s="8">
        <v>4.1832121656308056E-2</v>
      </c>
      <c r="BF673" s="8">
        <v>7.8271007845859678E-2</v>
      </c>
      <c r="BG673" s="8">
        <v>0.1050912106862097</v>
      </c>
      <c r="BH673" s="8">
        <v>2.8228307793082262E-6</v>
      </c>
      <c r="BI673" s="8">
        <v>9.8681195897338675E-2</v>
      </c>
      <c r="BJ673" s="8">
        <v>1.1767440368840321</v>
      </c>
      <c r="BK673" s="8">
        <v>0.47029835202387099</v>
      </c>
      <c r="BL673" s="8">
        <v>0.47905075989999996</v>
      </c>
    </row>
    <row r="674" spans="1:64" x14ac:dyDescent="0.25">
      <c r="A674" s="7">
        <v>525910</v>
      </c>
      <c r="B674" s="7" t="s">
        <v>704</v>
      </c>
      <c r="C674" s="8">
        <f t="shared" si="180"/>
        <v>0.235914025019</v>
      </c>
      <c r="D674" s="8">
        <f t="shared" si="181"/>
        <v>4.3119665625799997E-2</v>
      </c>
      <c r="E674" s="8">
        <f t="shared" si="182"/>
        <v>4.4331568588599997E-2</v>
      </c>
      <c r="F674" s="8">
        <f t="shared" si="183"/>
        <v>0.70824572743900005</v>
      </c>
      <c r="G674" s="8">
        <f t="shared" si="184"/>
        <v>9.3557070732700004E-2</v>
      </c>
      <c r="H674" s="8">
        <f t="shared" si="185"/>
        <v>8.5973462291299999E-2</v>
      </c>
      <c r="I674" s="8">
        <f t="shared" si="186"/>
        <v>0.28587879694700002</v>
      </c>
      <c r="J674" s="8">
        <f t="shared" si="187"/>
        <v>4.3594890038699999E-2</v>
      </c>
      <c r="K674" s="8">
        <f t="shared" si="188"/>
        <v>3.2245662351000001E-2</v>
      </c>
      <c r="L674" s="8">
        <f t="shared" si="189"/>
        <v>0.32232727952399998</v>
      </c>
      <c r="M674" s="8">
        <f t="shared" si="190"/>
        <v>6.1361515111100003E-2</v>
      </c>
      <c r="N674" s="8">
        <f t="shared" si="191"/>
        <v>7.3299308179800002E-2</v>
      </c>
      <c r="O674" s="8">
        <f t="shared" si="192"/>
        <v>0.38300656235300001</v>
      </c>
      <c r="P674" s="8">
        <f t="shared" si="193"/>
        <v>3.4259955045900001E-6</v>
      </c>
      <c r="Q674" s="8">
        <f t="shared" si="194"/>
        <v>0.360516977972</v>
      </c>
      <c r="R674" s="8">
        <f t="shared" si="195"/>
        <v>1.32336525923</v>
      </c>
      <c r="S674" s="8">
        <f t="shared" si="196"/>
        <v>1.8877762604599999</v>
      </c>
      <c r="T674" s="8">
        <f t="shared" si="197"/>
        <v>1.3617193493399999</v>
      </c>
      <c r="W674" s="7">
        <v>525910</v>
      </c>
      <c r="X674" s="7" t="s">
        <v>704</v>
      </c>
      <c r="Y674" s="364">
        <v>0.235914025019</v>
      </c>
      <c r="Z674" s="364">
        <v>4.3119665625799997E-2</v>
      </c>
      <c r="AA674" s="364">
        <v>4.4331568588599997E-2</v>
      </c>
      <c r="AB674" s="364">
        <v>0.70824572743900005</v>
      </c>
      <c r="AC674" s="364">
        <v>9.3557070732700004E-2</v>
      </c>
      <c r="AD674" s="364">
        <v>8.5973462291299999E-2</v>
      </c>
      <c r="AE674" s="364">
        <v>0.28587879694700002</v>
      </c>
      <c r="AF674" s="364">
        <v>4.3594890038699999E-2</v>
      </c>
      <c r="AG674" s="364">
        <v>3.2245662351000001E-2</v>
      </c>
      <c r="AH674" s="364">
        <v>0.32232727952399998</v>
      </c>
      <c r="AI674" s="364">
        <v>6.1361515111100003E-2</v>
      </c>
      <c r="AJ674" s="364">
        <v>7.3299308179800002E-2</v>
      </c>
      <c r="AK674" s="364">
        <v>0.38300656235300001</v>
      </c>
      <c r="AL674" s="364">
        <v>3.4259955045900001E-6</v>
      </c>
      <c r="AM674" s="364">
        <v>0.360516977972</v>
      </c>
      <c r="AN674" s="364">
        <v>1.32336525923</v>
      </c>
      <c r="AO674" s="364">
        <v>1.8877762604599999</v>
      </c>
      <c r="AP674" s="364">
        <v>1.3617193493399999</v>
      </c>
      <c r="AS674" s="7">
        <v>525910</v>
      </c>
      <c r="AT674" s="7" t="s">
        <v>704</v>
      </c>
      <c r="AU674" s="8">
        <v>0.25342124412605643</v>
      </c>
      <c r="AV674" s="8">
        <v>6.5100554027156449E-2</v>
      </c>
      <c r="AW674" s="8">
        <v>9.9014934601020968E-2</v>
      </c>
      <c r="AX674" s="8">
        <v>0.55835036199701582</v>
      </c>
      <c r="AY674" s="8">
        <v>0.12425762045228386</v>
      </c>
      <c r="AZ674" s="8">
        <v>0.17752265512746454</v>
      </c>
      <c r="BA674" s="8">
        <v>0.32887634356965639</v>
      </c>
      <c r="BB674" s="8">
        <v>7.1338958506438704E-2</v>
      </c>
      <c r="BC674" s="8">
        <v>8.9636081432308085E-2</v>
      </c>
      <c r="BD674" s="8">
        <v>0.35960843537758058</v>
      </c>
      <c r="BE674" s="8">
        <v>9.6268915863164523E-2</v>
      </c>
      <c r="BF674" s="8">
        <v>0.15559116031980003</v>
      </c>
      <c r="BG674" s="8">
        <v>0.28416594747632246</v>
      </c>
      <c r="BH674" s="8">
        <v>2.5118194383632249E-6</v>
      </c>
      <c r="BI674" s="8">
        <v>0.26747979081883899</v>
      </c>
      <c r="BJ674" s="8">
        <v>1.4175367327548394</v>
      </c>
      <c r="BK674" s="8">
        <v>1.602064508544516</v>
      </c>
      <c r="BL674" s="8">
        <v>1.2317868673798389</v>
      </c>
    </row>
    <row r="675" spans="1:64" x14ac:dyDescent="0.25">
      <c r="A675" s="7">
        <v>525920</v>
      </c>
      <c r="B675" s="7" t="s">
        <v>705</v>
      </c>
      <c r="C675" s="8">
        <f t="shared" si="180"/>
        <v>0.25136878175576616</v>
      </c>
      <c r="D675" s="8">
        <f t="shared" si="181"/>
        <v>6.7423646719285482E-2</v>
      </c>
      <c r="E675" s="8">
        <f t="shared" si="182"/>
        <v>0.11480793041037739</v>
      </c>
      <c r="F675" s="8">
        <f t="shared" si="183"/>
        <v>0.54425498910135495</v>
      </c>
      <c r="G675" s="8">
        <f t="shared" si="184"/>
        <v>0.12257538566822744</v>
      </c>
      <c r="H675" s="8">
        <f t="shared" si="185"/>
        <v>0.18738120368804356</v>
      </c>
      <c r="I675" s="8">
        <f t="shared" si="186"/>
        <v>0.32769884723393872</v>
      </c>
      <c r="J675" s="8">
        <f t="shared" si="187"/>
        <v>7.4567048873964509E-2</v>
      </c>
      <c r="K675" s="8">
        <f t="shared" si="188"/>
        <v>0.10638725849171292</v>
      </c>
      <c r="L675" s="8">
        <f t="shared" si="189"/>
        <v>0.35809552301125797</v>
      </c>
      <c r="M675" s="8">
        <f t="shared" si="190"/>
        <v>0.10019805097059839</v>
      </c>
      <c r="N675" s="8">
        <f t="shared" si="191"/>
        <v>0.17901671530185162</v>
      </c>
      <c r="O675" s="8">
        <f t="shared" si="192"/>
        <v>0.27182874923135492</v>
      </c>
      <c r="P675" s="8">
        <f t="shared" si="193"/>
        <v>3.006054118351612E-6</v>
      </c>
      <c r="Q675" s="8">
        <f t="shared" si="194"/>
        <v>0.25494979856122568</v>
      </c>
      <c r="R675" s="8">
        <f t="shared" si="195"/>
        <v>1</v>
      </c>
      <c r="S675" s="8">
        <f t="shared" si="196"/>
        <v>1.5638889978125807</v>
      </c>
      <c r="T675" s="8">
        <f t="shared" si="197"/>
        <v>1.2183289610509678</v>
      </c>
      <c r="W675" s="7">
        <v>525920</v>
      </c>
      <c r="X675" s="7" t="s">
        <v>705</v>
      </c>
      <c r="Y675" s="364">
        <v>0</v>
      </c>
      <c r="Z675" s="364">
        <v>0</v>
      </c>
      <c r="AA675" s="364">
        <v>0</v>
      </c>
      <c r="AB675" s="364">
        <v>0</v>
      </c>
      <c r="AC675" s="364">
        <v>0</v>
      </c>
      <c r="AD675" s="364">
        <v>0</v>
      </c>
      <c r="AE675" s="364">
        <v>0</v>
      </c>
      <c r="AF675" s="364">
        <v>0</v>
      </c>
      <c r="AG675" s="364">
        <v>0</v>
      </c>
      <c r="AH675" s="364">
        <v>0</v>
      </c>
      <c r="AI675" s="364">
        <v>0</v>
      </c>
      <c r="AJ675" s="364">
        <v>0</v>
      </c>
      <c r="AK675" s="364">
        <v>0</v>
      </c>
      <c r="AL675" s="364">
        <v>0</v>
      </c>
      <c r="AM675" s="364">
        <v>0</v>
      </c>
      <c r="AN675" s="364">
        <v>1</v>
      </c>
      <c r="AO675" s="364">
        <v>0</v>
      </c>
      <c r="AP675" s="364">
        <v>0</v>
      </c>
      <c r="AS675" s="7">
        <v>525920</v>
      </c>
      <c r="AT675" s="7" t="s">
        <v>705</v>
      </c>
      <c r="AU675" s="8">
        <v>0.25136878175576616</v>
      </c>
      <c r="AV675" s="8">
        <v>6.7423646719285482E-2</v>
      </c>
      <c r="AW675" s="8">
        <v>0.11480793041037739</v>
      </c>
      <c r="AX675" s="8">
        <v>0.54425498910135495</v>
      </c>
      <c r="AY675" s="8">
        <v>0.12257538566822744</v>
      </c>
      <c r="AZ675" s="8">
        <v>0.18738120368804356</v>
      </c>
      <c r="BA675" s="8">
        <v>0.32769884723393872</v>
      </c>
      <c r="BB675" s="8">
        <v>7.4567048873964509E-2</v>
      </c>
      <c r="BC675" s="8">
        <v>0.10638725849171292</v>
      </c>
      <c r="BD675" s="8">
        <v>0.35809552301125797</v>
      </c>
      <c r="BE675" s="8">
        <v>0.10019805097059839</v>
      </c>
      <c r="BF675" s="8">
        <v>0.17901671530185162</v>
      </c>
      <c r="BG675" s="8">
        <v>0.27182874923135492</v>
      </c>
      <c r="BH675" s="8">
        <v>3.006054118351612E-6</v>
      </c>
      <c r="BI675" s="8">
        <v>0.25494979856122568</v>
      </c>
      <c r="BJ675" s="8">
        <v>1.4336003588856454</v>
      </c>
      <c r="BK675" s="8">
        <v>1.5638889978125807</v>
      </c>
      <c r="BL675" s="8">
        <v>1.2183289610509678</v>
      </c>
    </row>
    <row r="676" spans="1:64" x14ac:dyDescent="0.25">
      <c r="A676" s="7">
        <v>525990</v>
      </c>
      <c r="B676" s="7" t="s">
        <v>706</v>
      </c>
      <c r="C676" s="8">
        <f t="shared" si="180"/>
        <v>0.235523302411</v>
      </c>
      <c r="D676" s="8">
        <f t="shared" si="181"/>
        <v>4.2984479244500003E-2</v>
      </c>
      <c r="E676" s="8">
        <f t="shared" si="182"/>
        <v>4.4442954069700003E-2</v>
      </c>
      <c r="F676" s="8">
        <f t="shared" si="183"/>
        <v>0.846582263354</v>
      </c>
      <c r="G676" s="8">
        <f t="shared" si="184"/>
        <v>0.111664201081</v>
      </c>
      <c r="H676" s="8">
        <f t="shared" si="185"/>
        <v>0.102834780047</v>
      </c>
      <c r="I676" s="8">
        <f t="shared" si="186"/>
        <v>0.28608558622699998</v>
      </c>
      <c r="J676" s="8">
        <f t="shared" si="187"/>
        <v>4.3553687929099999E-2</v>
      </c>
      <c r="K676" s="8">
        <f t="shared" si="188"/>
        <v>3.2312125017400002E-2</v>
      </c>
      <c r="L676" s="8">
        <f t="shared" si="189"/>
        <v>0.32183182312000003</v>
      </c>
      <c r="M676" s="8">
        <f t="shared" si="190"/>
        <v>6.1182886186100002E-2</v>
      </c>
      <c r="N676" s="8">
        <f t="shared" si="191"/>
        <v>7.3565843426800004E-2</v>
      </c>
      <c r="O676" s="8">
        <f t="shared" si="192"/>
        <v>0.38295418023</v>
      </c>
      <c r="P676" s="8">
        <f t="shared" si="193"/>
        <v>2.8624257976799999E-6</v>
      </c>
      <c r="Q676" s="8">
        <f t="shared" si="194"/>
        <v>0.359695857678</v>
      </c>
      <c r="R676" s="8">
        <f t="shared" si="195"/>
        <v>1.3229507357300001</v>
      </c>
      <c r="S676" s="8">
        <f t="shared" si="196"/>
        <v>2.06108124448</v>
      </c>
      <c r="T676" s="8">
        <f t="shared" si="197"/>
        <v>1.3619513991700001</v>
      </c>
      <c r="W676" s="7">
        <v>525990</v>
      </c>
      <c r="X676" s="7" t="s">
        <v>706</v>
      </c>
      <c r="Y676" s="364">
        <v>0.235523302411</v>
      </c>
      <c r="Z676" s="364">
        <v>4.2984479244500003E-2</v>
      </c>
      <c r="AA676" s="364">
        <v>4.4442954069700003E-2</v>
      </c>
      <c r="AB676" s="364">
        <v>0.846582263354</v>
      </c>
      <c r="AC676" s="364">
        <v>0.111664201081</v>
      </c>
      <c r="AD676" s="364">
        <v>0.102834780047</v>
      </c>
      <c r="AE676" s="364">
        <v>0.28608558622699998</v>
      </c>
      <c r="AF676" s="364">
        <v>4.3553687929099999E-2</v>
      </c>
      <c r="AG676" s="364">
        <v>3.2312125017400002E-2</v>
      </c>
      <c r="AH676" s="364">
        <v>0.32183182312000003</v>
      </c>
      <c r="AI676" s="364">
        <v>6.1182886186100002E-2</v>
      </c>
      <c r="AJ676" s="364">
        <v>7.3565843426800004E-2</v>
      </c>
      <c r="AK676" s="364">
        <v>0.38295418023</v>
      </c>
      <c r="AL676" s="364">
        <v>2.8624257976799999E-6</v>
      </c>
      <c r="AM676" s="364">
        <v>0.359695857678</v>
      </c>
      <c r="AN676" s="364">
        <v>1.3229507357300001</v>
      </c>
      <c r="AO676" s="364">
        <v>2.06108124448</v>
      </c>
      <c r="AP676" s="364">
        <v>1.3619513991700001</v>
      </c>
      <c r="AS676" s="7">
        <v>525990</v>
      </c>
      <c r="AT676" s="7" t="s">
        <v>706</v>
      </c>
      <c r="AU676" s="8">
        <v>0.27123102132865312</v>
      </c>
      <c r="AV676" s="8">
        <v>7.022430150998063E-2</v>
      </c>
      <c r="AW676" s="8">
        <v>0.11358648683052258</v>
      </c>
      <c r="AX676" s="8">
        <v>0.68568083409153224</v>
      </c>
      <c r="AY676" s="8">
        <v>0.15354980666509518</v>
      </c>
      <c r="AZ676" s="8">
        <v>0.23119022881345166</v>
      </c>
      <c r="BA676" s="8">
        <v>0.35258086927599191</v>
      </c>
      <c r="BB676" s="8">
        <v>7.7207018066543578E-2</v>
      </c>
      <c r="BC676" s="8">
        <v>0.10402316966636614</v>
      </c>
      <c r="BD676" s="8">
        <v>0.38543026513664519</v>
      </c>
      <c r="BE676" s="8">
        <v>0.10415575515208225</v>
      </c>
      <c r="BF676" s="8">
        <v>0.17796433924711938</v>
      </c>
      <c r="BG676" s="8">
        <v>0.30265955307387099</v>
      </c>
      <c r="BH676" s="8">
        <v>2.4243278986458071E-6</v>
      </c>
      <c r="BI676" s="8">
        <v>0.284275958922387</v>
      </c>
      <c r="BJ676" s="8">
        <v>1.4550401967654834</v>
      </c>
      <c r="BK676" s="8">
        <v>1.8607466760211286</v>
      </c>
      <c r="BL676" s="8">
        <v>1.3241336376541935</v>
      </c>
    </row>
    <row r="677" spans="1:64" x14ac:dyDescent="0.25">
      <c r="A677" s="7">
        <v>531110</v>
      </c>
      <c r="B677" s="7" t="s">
        <v>707</v>
      </c>
      <c r="C677" s="8">
        <f t="shared" si="180"/>
        <v>0.18223358981900001</v>
      </c>
      <c r="D677" s="8">
        <f t="shared" si="181"/>
        <v>2.8533602723200002E-2</v>
      </c>
      <c r="E677" s="8">
        <f t="shared" si="182"/>
        <v>5.6783440079100002E-2</v>
      </c>
      <c r="F677" s="8">
        <f t="shared" si="183"/>
        <v>0.26606560463399997</v>
      </c>
      <c r="G677" s="8">
        <f t="shared" si="184"/>
        <v>3.6412041303799998E-2</v>
      </c>
      <c r="H677" s="8">
        <f t="shared" si="185"/>
        <v>4.5601186999899998E-2</v>
      </c>
      <c r="I677" s="8">
        <f t="shared" si="186"/>
        <v>0.20354082370400001</v>
      </c>
      <c r="J677" s="8">
        <f t="shared" si="187"/>
        <v>3.02744661571E-2</v>
      </c>
      <c r="K677" s="8">
        <f t="shared" si="188"/>
        <v>3.8825956458999999E-2</v>
      </c>
      <c r="L677" s="8">
        <f t="shared" si="189"/>
        <v>0.23474841762599999</v>
      </c>
      <c r="M677" s="8">
        <f t="shared" si="190"/>
        <v>3.6759230509599998E-2</v>
      </c>
      <c r="N677" s="8">
        <f t="shared" si="191"/>
        <v>9.4608437131000006E-2</v>
      </c>
      <c r="O677" s="8">
        <f t="shared" si="192"/>
        <v>0.401967623256</v>
      </c>
      <c r="P677" s="8">
        <f t="shared" si="193"/>
        <v>6.2502096407999999E-6</v>
      </c>
      <c r="Q677" s="8">
        <f t="shared" si="194"/>
        <v>0.31503502421000001</v>
      </c>
      <c r="R677" s="8">
        <f t="shared" si="195"/>
        <v>1.2675506326199999</v>
      </c>
      <c r="S677" s="8">
        <f t="shared" si="196"/>
        <v>1.34807883294</v>
      </c>
      <c r="T677" s="8">
        <f t="shared" si="197"/>
        <v>1.2726412463200001</v>
      </c>
      <c r="W677" s="7">
        <v>531110</v>
      </c>
      <c r="X677" s="7" t="s">
        <v>707</v>
      </c>
      <c r="Y677" s="364">
        <v>0.18223358981900001</v>
      </c>
      <c r="Z677" s="364">
        <v>2.8533602723200002E-2</v>
      </c>
      <c r="AA677" s="364">
        <v>5.6783440079100002E-2</v>
      </c>
      <c r="AB677" s="364">
        <v>0.26606560463399997</v>
      </c>
      <c r="AC677" s="364">
        <v>3.6412041303799998E-2</v>
      </c>
      <c r="AD677" s="364">
        <v>4.5601186999899998E-2</v>
      </c>
      <c r="AE677" s="364">
        <v>0.20354082370400001</v>
      </c>
      <c r="AF677" s="364">
        <v>3.02744661571E-2</v>
      </c>
      <c r="AG677" s="364">
        <v>3.8825956458999999E-2</v>
      </c>
      <c r="AH677" s="364">
        <v>0.23474841762599999</v>
      </c>
      <c r="AI677" s="364">
        <v>3.6759230509599998E-2</v>
      </c>
      <c r="AJ677" s="364">
        <v>9.4608437131000006E-2</v>
      </c>
      <c r="AK677" s="364">
        <v>0.401967623256</v>
      </c>
      <c r="AL677" s="364">
        <v>6.2502096407999999E-6</v>
      </c>
      <c r="AM677" s="364">
        <v>0.31503502421000001</v>
      </c>
      <c r="AN677" s="364">
        <v>1.2675506326199999</v>
      </c>
      <c r="AO677" s="364">
        <v>1.34807883294</v>
      </c>
      <c r="AP677" s="364">
        <v>1.2726412463200001</v>
      </c>
      <c r="AS677" s="7">
        <v>531110</v>
      </c>
      <c r="AT677" s="7" t="s">
        <v>707</v>
      </c>
      <c r="AU677" s="8">
        <v>0.27855411638645161</v>
      </c>
      <c r="AV677" s="8">
        <v>6.9659583758169358E-2</v>
      </c>
      <c r="AW677" s="8">
        <v>0.17013200834471767</v>
      </c>
      <c r="AX677" s="8">
        <v>0.3415481989182258</v>
      </c>
      <c r="AY677" s="8">
        <v>7.3938016900664497E-2</v>
      </c>
      <c r="AZ677" s="8">
        <v>0.13990598892962747</v>
      </c>
      <c r="BA677" s="8">
        <v>0.32023914361448386</v>
      </c>
      <c r="BB677" s="8">
        <v>7.8700755948269349E-2</v>
      </c>
      <c r="BC677" s="8">
        <v>0.16447390185269037</v>
      </c>
      <c r="BD677" s="8">
        <v>0.36649292952346774</v>
      </c>
      <c r="BE677" s="8">
        <v>9.3748572460640264E-2</v>
      </c>
      <c r="BF677" s="8">
        <v>0.25534630313195639</v>
      </c>
      <c r="BG677" s="8">
        <v>0.40196918987264485</v>
      </c>
      <c r="BH677" s="8">
        <v>6.0685527354593561E-6</v>
      </c>
      <c r="BI677" s="8">
        <v>0.31503332949016127</v>
      </c>
      <c r="BJ677" s="8">
        <v>1.5183473213924197</v>
      </c>
      <c r="BK677" s="8">
        <v>1.5553922047491937</v>
      </c>
      <c r="BL677" s="8">
        <v>1.5634154143187105</v>
      </c>
    </row>
    <row r="678" spans="1:64" x14ac:dyDescent="0.25">
      <c r="A678" s="7">
        <v>531120</v>
      </c>
      <c r="B678" s="7" t="s">
        <v>708</v>
      </c>
      <c r="C678" s="8">
        <f t="shared" si="180"/>
        <v>0.182205407092</v>
      </c>
      <c r="D678" s="8">
        <f t="shared" si="181"/>
        <v>2.8530082408499999E-2</v>
      </c>
      <c r="E678" s="8">
        <f t="shared" si="182"/>
        <v>5.6956590553299997E-2</v>
      </c>
      <c r="F678" s="8">
        <f t="shared" si="183"/>
        <v>0.29688927025799999</v>
      </c>
      <c r="G678" s="8">
        <f t="shared" si="184"/>
        <v>4.06544765966E-2</v>
      </c>
      <c r="H678" s="8">
        <f t="shared" si="185"/>
        <v>5.0986566497499997E-2</v>
      </c>
      <c r="I678" s="8">
        <f t="shared" si="186"/>
        <v>0.203885419022</v>
      </c>
      <c r="J678" s="8">
        <f t="shared" si="187"/>
        <v>3.0336556129500002E-2</v>
      </c>
      <c r="K678" s="8">
        <f t="shared" si="188"/>
        <v>3.8986516236499999E-2</v>
      </c>
      <c r="L678" s="8">
        <f t="shared" si="189"/>
        <v>0.23480218104</v>
      </c>
      <c r="M678" s="8">
        <f t="shared" si="190"/>
        <v>3.6772398357400003E-2</v>
      </c>
      <c r="N678" s="8">
        <f t="shared" si="191"/>
        <v>9.4961709151899998E-2</v>
      </c>
      <c r="O678" s="8">
        <f t="shared" si="192"/>
        <v>0.401780163202</v>
      </c>
      <c r="P678" s="8">
        <f t="shared" si="193"/>
        <v>5.5973619779100001E-6</v>
      </c>
      <c r="Q678" s="8">
        <f t="shared" si="194"/>
        <v>0.314347887474</v>
      </c>
      <c r="R678" s="8">
        <f t="shared" si="195"/>
        <v>1.26769208005</v>
      </c>
      <c r="S678" s="8">
        <f t="shared" si="196"/>
        <v>1.38853031335</v>
      </c>
      <c r="T678" s="8">
        <f t="shared" si="197"/>
        <v>1.2732084913899999</v>
      </c>
      <c r="W678" s="7">
        <v>531120</v>
      </c>
      <c r="X678" s="7" t="s">
        <v>708</v>
      </c>
      <c r="Y678" s="364">
        <v>0.182205407092</v>
      </c>
      <c r="Z678" s="364">
        <v>2.8530082408499999E-2</v>
      </c>
      <c r="AA678" s="364">
        <v>5.6956590553299997E-2</v>
      </c>
      <c r="AB678" s="364">
        <v>0.29688927025799999</v>
      </c>
      <c r="AC678" s="364">
        <v>4.06544765966E-2</v>
      </c>
      <c r="AD678" s="364">
        <v>5.0986566497499997E-2</v>
      </c>
      <c r="AE678" s="364">
        <v>0.203885419022</v>
      </c>
      <c r="AF678" s="364">
        <v>3.0336556129500002E-2</v>
      </c>
      <c r="AG678" s="364">
        <v>3.8986516236499999E-2</v>
      </c>
      <c r="AH678" s="364">
        <v>0.23480218104</v>
      </c>
      <c r="AI678" s="364">
        <v>3.6772398357400003E-2</v>
      </c>
      <c r="AJ678" s="364">
        <v>9.4961709151899998E-2</v>
      </c>
      <c r="AK678" s="364">
        <v>0.401780163202</v>
      </c>
      <c r="AL678" s="364">
        <v>5.5973619779100001E-6</v>
      </c>
      <c r="AM678" s="364">
        <v>0.314347887474</v>
      </c>
      <c r="AN678" s="364">
        <v>1.26769208005</v>
      </c>
      <c r="AO678" s="364">
        <v>1.38853031335</v>
      </c>
      <c r="AP678" s="364">
        <v>1.2732084913899999</v>
      </c>
      <c r="AS678" s="7">
        <v>531120</v>
      </c>
      <c r="AT678" s="7" t="s">
        <v>708</v>
      </c>
      <c r="AU678" s="8">
        <v>0.27845583562529025</v>
      </c>
      <c r="AV678" s="8">
        <v>6.9636106209293544E-2</v>
      </c>
      <c r="AW678" s="8">
        <v>0.17030967632994357</v>
      </c>
      <c r="AX678" s="8">
        <v>0.52270411257366134</v>
      </c>
      <c r="AY678" s="8">
        <v>0.11275220250771936</v>
      </c>
      <c r="AZ678" s="8">
        <v>0.21405132091798706</v>
      </c>
      <c r="BA678" s="8">
        <v>0.32076037462427426</v>
      </c>
      <c r="BB678" s="8">
        <v>7.8847302092583851E-2</v>
      </c>
      <c r="BC678" s="8">
        <v>0.16489254830639516</v>
      </c>
      <c r="BD678" s="8">
        <v>0.36652035824070966</v>
      </c>
      <c r="BE678" s="8">
        <v>9.3760392062500017E-2</v>
      </c>
      <c r="BF678" s="8">
        <v>0.25572919655065318</v>
      </c>
      <c r="BG678" s="8">
        <v>0.40178112304706515</v>
      </c>
      <c r="BH678" s="8">
        <v>3.9991901611766123E-6</v>
      </c>
      <c r="BI678" s="8">
        <v>0.31434557033816113</v>
      </c>
      <c r="BJ678" s="8">
        <v>1.518403231067903</v>
      </c>
      <c r="BK678" s="8">
        <v>1.8495044101932256</v>
      </c>
      <c r="BL678" s="8">
        <v>1.5644969992172577</v>
      </c>
    </row>
    <row r="679" spans="1:64" x14ac:dyDescent="0.25">
      <c r="A679" s="7">
        <v>531130</v>
      </c>
      <c r="B679" s="7" t="s">
        <v>709</v>
      </c>
      <c r="C679" s="8">
        <f t="shared" si="180"/>
        <v>0.18226484048200001</v>
      </c>
      <c r="D679" s="8">
        <f t="shared" si="181"/>
        <v>2.8541378851900001E-2</v>
      </c>
      <c r="E679" s="8">
        <f t="shared" si="182"/>
        <v>5.68059411054E-2</v>
      </c>
      <c r="F679" s="8">
        <f t="shared" si="183"/>
        <v>0.21937113633800001</v>
      </c>
      <c r="G679" s="8">
        <f t="shared" si="184"/>
        <v>3.0022881647699999E-2</v>
      </c>
      <c r="H679" s="8">
        <f t="shared" si="185"/>
        <v>3.7277678815199999E-2</v>
      </c>
      <c r="I679" s="8">
        <f t="shared" si="186"/>
        <v>0.20519375323899999</v>
      </c>
      <c r="J679" s="8">
        <f t="shared" si="187"/>
        <v>3.0520678008700002E-2</v>
      </c>
      <c r="K679" s="8">
        <f t="shared" si="188"/>
        <v>3.8962167061699998E-2</v>
      </c>
      <c r="L679" s="8">
        <f t="shared" si="189"/>
        <v>0.235374991211</v>
      </c>
      <c r="M679" s="8">
        <f t="shared" si="190"/>
        <v>3.6863387093900003E-2</v>
      </c>
      <c r="N679" s="8">
        <f t="shared" si="191"/>
        <v>9.4984202471599999E-2</v>
      </c>
      <c r="O679" s="8">
        <f t="shared" si="192"/>
        <v>0.400939706738</v>
      </c>
      <c r="P679" s="8">
        <f t="shared" si="193"/>
        <v>7.5824577406900001E-6</v>
      </c>
      <c r="Q679" s="8">
        <f t="shared" si="194"/>
        <v>0.31258309558000003</v>
      </c>
      <c r="R679" s="8">
        <f t="shared" si="195"/>
        <v>1.2676121604399999</v>
      </c>
      <c r="S679" s="8">
        <f t="shared" si="196"/>
        <v>1.2866716968</v>
      </c>
      <c r="T679" s="8">
        <f t="shared" si="197"/>
        <v>1.2746765983099999</v>
      </c>
      <c r="W679" s="7">
        <v>531130</v>
      </c>
      <c r="X679" s="7" t="s">
        <v>709</v>
      </c>
      <c r="Y679" s="364">
        <v>0.18226484048200001</v>
      </c>
      <c r="Z679" s="364">
        <v>2.8541378851900001E-2</v>
      </c>
      <c r="AA679" s="364">
        <v>5.68059411054E-2</v>
      </c>
      <c r="AB679" s="364">
        <v>0.21937113633800001</v>
      </c>
      <c r="AC679" s="364">
        <v>3.0022881647699999E-2</v>
      </c>
      <c r="AD679" s="364">
        <v>3.7277678815199999E-2</v>
      </c>
      <c r="AE679" s="364">
        <v>0.20519375323899999</v>
      </c>
      <c r="AF679" s="364">
        <v>3.0520678008700002E-2</v>
      </c>
      <c r="AG679" s="364">
        <v>3.8962167061699998E-2</v>
      </c>
      <c r="AH679" s="364">
        <v>0.235374991211</v>
      </c>
      <c r="AI679" s="364">
        <v>3.6863387093900003E-2</v>
      </c>
      <c r="AJ679" s="364">
        <v>9.4984202471599999E-2</v>
      </c>
      <c r="AK679" s="364">
        <v>0.400939706738</v>
      </c>
      <c r="AL679" s="364">
        <v>7.5824577406900001E-6</v>
      </c>
      <c r="AM679" s="364">
        <v>0.31258309558000003</v>
      </c>
      <c r="AN679" s="364">
        <v>1.2676121604399999</v>
      </c>
      <c r="AO679" s="364">
        <v>1.2866716968</v>
      </c>
      <c r="AP679" s="364">
        <v>1.2746765983099999</v>
      </c>
      <c r="AS679" s="7">
        <v>531130</v>
      </c>
      <c r="AT679" s="7" t="s">
        <v>709</v>
      </c>
      <c r="AU679" s="8">
        <v>0.27857879588816137</v>
      </c>
      <c r="AV679" s="8">
        <v>6.9669393218087086E-2</v>
      </c>
      <c r="AW679" s="8">
        <v>0.17075278374367095</v>
      </c>
      <c r="AX679" s="8">
        <v>0.38111672275588704</v>
      </c>
      <c r="AY679" s="8">
        <v>8.2367025944540317E-2</v>
      </c>
      <c r="AZ679" s="8">
        <v>0.15558915178861937</v>
      </c>
      <c r="BA679" s="8">
        <v>0.32280757512483865</v>
      </c>
      <c r="BB679" s="8">
        <v>7.9330351436848384E-2</v>
      </c>
      <c r="BC679" s="8">
        <v>0.1662341669760645</v>
      </c>
      <c r="BD679" s="8">
        <v>0.36744769643514513</v>
      </c>
      <c r="BE679" s="8">
        <v>9.4002417208888717E-2</v>
      </c>
      <c r="BF679" s="8">
        <v>0.256760010230071</v>
      </c>
      <c r="BG679" s="8">
        <v>0.40093778544422626</v>
      </c>
      <c r="BH679" s="8">
        <v>5.825736667967903E-6</v>
      </c>
      <c r="BI679" s="8">
        <v>0.31258391353580667</v>
      </c>
      <c r="BJ679" s="8">
        <v>1.5190025857529033</v>
      </c>
      <c r="BK679" s="8">
        <v>1.6190729004891935</v>
      </c>
      <c r="BL679" s="8">
        <v>1.5683720935374192</v>
      </c>
    </row>
    <row r="680" spans="1:64" x14ac:dyDescent="0.25">
      <c r="A680" s="7">
        <v>531190</v>
      </c>
      <c r="B680" s="7" t="s">
        <v>710</v>
      </c>
      <c r="C680" s="8">
        <f t="shared" si="180"/>
        <v>0.182231347524</v>
      </c>
      <c r="D680" s="8">
        <f t="shared" si="181"/>
        <v>2.8536131161100001E-2</v>
      </c>
      <c r="E680" s="8">
        <f t="shared" si="182"/>
        <v>5.7002642753099998E-2</v>
      </c>
      <c r="F680" s="8">
        <f t="shared" si="183"/>
        <v>0.20718585389700001</v>
      </c>
      <c r="G680" s="8">
        <f t="shared" si="184"/>
        <v>2.8366805994400002E-2</v>
      </c>
      <c r="H680" s="8">
        <f t="shared" si="185"/>
        <v>3.5399776020600002E-2</v>
      </c>
      <c r="I680" s="8">
        <f t="shared" si="186"/>
        <v>0.205117914821</v>
      </c>
      <c r="J680" s="8">
        <f t="shared" si="187"/>
        <v>3.0516630346499998E-2</v>
      </c>
      <c r="K680" s="8">
        <f t="shared" si="188"/>
        <v>3.9125948995999998E-2</v>
      </c>
      <c r="L680" s="8">
        <f t="shared" si="189"/>
        <v>0.234909538207</v>
      </c>
      <c r="M680" s="8">
        <f t="shared" si="190"/>
        <v>3.6791899505000003E-2</v>
      </c>
      <c r="N680" s="8">
        <f t="shared" si="191"/>
        <v>9.5127544625300001E-2</v>
      </c>
      <c r="O680" s="8">
        <f t="shared" si="192"/>
        <v>0.401647112315</v>
      </c>
      <c r="P680" s="8">
        <f t="shared" si="193"/>
        <v>8.0231970054899998E-6</v>
      </c>
      <c r="Q680" s="8">
        <f t="shared" si="194"/>
        <v>0.31255142479499998</v>
      </c>
      <c r="R680" s="8">
        <f t="shared" si="195"/>
        <v>1.2677701214399999</v>
      </c>
      <c r="S680" s="8">
        <f t="shared" si="196"/>
        <v>1.27095243591</v>
      </c>
      <c r="T680" s="8">
        <f t="shared" si="197"/>
        <v>1.2747604941599999</v>
      </c>
      <c r="W680" s="7">
        <v>531190</v>
      </c>
      <c r="X680" s="7" t="s">
        <v>710</v>
      </c>
      <c r="Y680" s="364">
        <v>0.182231347524</v>
      </c>
      <c r="Z680" s="364">
        <v>2.8536131161100001E-2</v>
      </c>
      <c r="AA680" s="364">
        <v>5.7002642753099998E-2</v>
      </c>
      <c r="AB680" s="364">
        <v>0.20718585389700001</v>
      </c>
      <c r="AC680" s="364">
        <v>2.8366805994400002E-2</v>
      </c>
      <c r="AD680" s="364">
        <v>3.5399776020600002E-2</v>
      </c>
      <c r="AE680" s="364">
        <v>0.205117914821</v>
      </c>
      <c r="AF680" s="364">
        <v>3.0516630346499998E-2</v>
      </c>
      <c r="AG680" s="364">
        <v>3.9125948995999998E-2</v>
      </c>
      <c r="AH680" s="364">
        <v>0.234909538207</v>
      </c>
      <c r="AI680" s="364">
        <v>3.6791899505000003E-2</v>
      </c>
      <c r="AJ680" s="364">
        <v>9.5127544625300001E-2</v>
      </c>
      <c r="AK680" s="364">
        <v>0.401647112315</v>
      </c>
      <c r="AL680" s="364">
        <v>8.0231970054899998E-6</v>
      </c>
      <c r="AM680" s="364">
        <v>0.31255142479499998</v>
      </c>
      <c r="AN680" s="364">
        <v>1.2677701214399999</v>
      </c>
      <c r="AO680" s="364">
        <v>1.27095243591</v>
      </c>
      <c r="AP680" s="364">
        <v>1.2747604941599999</v>
      </c>
      <c r="AS680" s="7">
        <v>531190</v>
      </c>
      <c r="AT680" s="7" t="s">
        <v>710</v>
      </c>
      <c r="AU680" s="8">
        <v>0.2785049990450485</v>
      </c>
      <c r="AV680" s="8">
        <v>6.9647491447390311E-2</v>
      </c>
      <c r="AW680" s="8">
        <v>0.1708617706563097</v>
      </c>
      <c r="AX680" s="8">
        <v>0.53543787440566137</v>
      </c>
      <c r="AY680" s="8">
        <v>0.11708708772763872</v>
      </c>
      <c r="AZ680" s="8">
        <v>0.22039076792598547</v>
      </c>
      <c r="BA680" s="8">
        <v>0.32269956224991936</v>
      </c>
      <c r="BB680" s="8">
        <v>7.9312222420233863E-2</v>
      </c>
      <c r="BC680" s="8">
        <v>0.16631218005426765</v>
      </c>
      <c r="BD680" s="8">
        <v>0.36669910090661301</v>
      </c>
      <c r="BE680" s="8">
        <v>9.3805042375590328E-2</v>
      </c>
      <c r="BF680" s="8">
        <v>0.25651513436417567</v>
      </c>
      <c r="BG680" s="8">
        <v>0.40164483268685514</v>
      </c>
      <c r="BH680" s="8">
        <v>4.1730507620708075E-6</v>
      </c>
      <c r="BI680" s="8">
        <v>0.31255377520814526</v>
      </c>
      <c r="BJ680" s="8">
        <v>1.519014261148548</v>
      </c>
      <c r="BK680" s="8">
        <v>1.8729141171559678</v>
      </c>
      <c r="BL680" s="8">
        <v>1.5683239647243552</v>
      </c>
    </row>
    <row r="681" spans="1:64" x14ac:dyDescent="0.25">
      <c r="A681" s="7">
        <v>531210</v>
      </c>
      <c r="B681" s="7" t="s">
        <v>711</v>
      </c>
      <c r="C681" s="8">
        <f t="shared" si="180"/>
        <v>0.18221619137299999</v>
      </c>
      <c r="D681" s="8">
        <f t="shared" si="181"/>
        <v>2.8533615818399999E-2</v>
      </c>
      <c r="E681" s="8">
        <f t="shared" si="182"/>
        <v>5.7088084205999999E-2</v>
      </c>
      <c r="F681" s="8">
        <f t="shared" si="183"/>
        <v>0.14745923743</v>
      </c>
      <c r="G681" s="8">
        <f t="shared" si="184"/>
        <v>2.0192536504400001E-2</v>
      </c>
      <c r="H681" s="8">
        <f t="shared" si="185"/>
        <v>2.53219755927E-2</v>
      </c>
      <c r="I681" s="8">
        <f t="shared" si="186"/>
        <v>0.20453525128200001</v>
      </c>
      <c r="J681" s="8">
        <f t="shared" si="187"/>
        <v>3.0434170920499999E-2</v>
      </c>
      <c r="K681" s="8">
        <f t="shared" si="188"/>
        <v>3.9143153425099997E-2</v>
      </c>
      <c r="L681" s="8">
        <f t="shared" si="189"/>
        <v>0.23530465729899999</v>
      </c>
      <c r="M681" s="8">
        <f t="shared" si="190"/>
        <v>3.6854062980300001E-2</v>
      </c>
      <c r="N681" s="8">
        <f t="shared" si="191"/>
        <v>9.5406783295199998E-2</v>
      </c>
      <c r="O681" s="8">
        <f t="shared" si="192"/>
        <v>0.40093646994100002</v>
      </c>
      <c r="P681" s="8">
        <f t="shared" si="193"/>
        <v>1.12711591357E-5</v>
      </c>
      <c r="Q681" s="8">
        <f t="shared" si="194"/>
        <v>0.31338231960099999</v>
      </c>
      <c r="R681" s="8">
        <f t="shared" si="195"/>
        <v>1.2678378913999999</v>
      </c>
      <c r="S681" s="8">
        <f t="shared" si="196"/>
        <v>1.1929737495299999</v>
      </c>
      <c r="T681" s="8">
        <f t="shared" si="197"/>
        <v>1.27411257563</v>
      </c>
      <c r="W681" s="7">
        <v>531210</v>
      </c>
      <c r="X681" s="7" t="s">
        <v>711</v>
      </c>
      <c r="Y681" s="364">
        <v>0.18221619137299999</v>
      </c>
      <c r="Z681" s="364">
        <v>2.8533615818399999E-2</v>
      </c>
      <c r="AA681" s="364">
        <v>5.7088084205999999E-2</v>
      </c>
      <c r="AB681" s="364">
        <v>0.14745923743</v>
      </c>
      <c r="AC681" s="364">
        <v>2.0192536504400001E-2</v>
      </c>
      <c r="AD681" s="364">
        <v>2.53219755927E-2</v>
      </c>
      <c r="AE681" s="364">
        <v>0.20453525128200001</v>
      </c>
      <c r="AF681" s="364">
        <v>3.0434170920499999E-2</v>
      </c>
      <c r="AG681" s="364">
        <v>3.9143153425099997E-2</v>
      </c>
      <c r="AH681" s="364">
        <v>0.23530465729899999</v>
      </c>
      <c r="AI681" s="364">
        <v>3.6854062980300001E-2</v>
      </c>
      <c r="AJ681" s="364">
        <v>9.5406783295199998E-2</v>
      </c>
      <c r="AK681" s="364">
        <v>0.40093646994100002</v>
      </c>
      <c r="AL681" s="364">
        <v>1.12711591357E-5</v>
      </c>
      <c r="AM681" s="364">
        <v>0.31338231960099999</v>
      </c>
      <c r="AN681" s="364">
        <v>1.2678378913999999</v>
      </c>
      <c r="AO681" s="364">
        <v>1.1929737495299999</v>
      </c>
      <c r="AP681" s="364">
        <v>1.27411257563</v>
      </c>
      <c r="AS681" s="7">
        <v>531210</v>
      </c>
      <c r="AT681" s="7" t="s">
        <v>711</v>
      </c>
      <c r="AU681" s="8">
        <v>0.2784625912694193</v>
      </c>
      <c r="AV681" s="8">
        <v>6.9642490175833918E-2</v>
      </c>
      <c r="AW681" s="8">
        <v>0.17064016622568548</v>
      </c>
      <c r="AX681" s="8">
        <v>0.25338824696111295</v>
      </c>
      <c r="AY681" s="8">
        <v>5.3497321181809672E-2</v>
      </c>
      <c r="AZ681" s="8">
        <v>9.9412384228733885E-2</v>
      </c>
      <c r="BA681" s="8">
        <v>0.32175582007774189</v>
      </c>
      <c r="BB681" s="8">
        <v>7.9094823816833859E-2</v>
      </c>
      <c r="BC681" s="8">
        <v>0.16565960760733869</v>
      </c>
      <c r="BD681" s="8">
        <v>0.36728740121579029</v>
      </c>
      <c r="BE681" s="8">
        <v>9.3967149452487062E-2</v>
      </c>
      <c r="BF681" s="8">
        <v>0.25672936811484359</v>
      </c>
      <c r="BG681" s="8">
        <v>0.40093470526643588</v>
      </c>
      <c r="BH681" s="8">
        <v>8.3801522935199998E-6</v>
      </c>
      <c r="BI681" s="8">
        <v>0.31338317510417774</v>
      </c>
      <c r="BJ681" s="8">
        <v>1.5187436347679031</v>
      </c>
      <c r="BK681" s="8">
        <v>1.4062995652754831</v>
      </c>
      <c r="BL681" s="8">
        <v>1.5665086385990319</v>
      </c>
    </row>
    <row r="682" spans="1:64" x14ac:dyDescent="0.25">
      <c r="A682" s="7">
        <v>531311</v>
      </c>
      <c r="B682" s="7" t="s">
        <v>712</v>
      </c>
      <c r="C682" s="8">
        <f t="shared" si="180"/>
        <v>0.18222991767899999</v>
      </c>
      <c r="D682" s="8">
        <f t="shared" si="181"/>
        <v>2.8532841766800002E-2</v>
      </c>
      <c r="E682" s="8">
        <f t="shared" si="182"/>
        <v>5.8684481641500003E-2</v>
      </c>
      <c r="F682" s="8">
        <f t="shared" si="183"/>
        <v>0.17536314219499999</v>
      </c>
      <c r="G682" s="8">
        <f t="shared" si="184"/>
        <v>2.4005186102799999E-2</v>
      </c>
      <c r="H682" s="8">
        <f t="shared" si="185"/>
        <v>3.1773818431899997E-2</v>
      </c>
      <c r="I682" s="8">
        <f t="shared" si="186"/>
        <v>0.203925432741</v>
      </c>
      <c r="J682" s="8">
        <f t="shared" si="187"/>
        <v>3.0335476748800001E-2</v>
      </c>
      <c r="K682" s="8">
        <f t="shared" si="188"/>
        <v>4.0882342839200003E-2</v>
      </c>
      <c r="L682" s="8">
        <f t="shared" si="189"/>
        <v>0.23509279503</v>
      </c>
      <c r="M682" s="8">
        <f t="shared" si="190"/>
        <v>3.68137166562E-2</v>
      </c>
      <c r="N682" s="8">
        <f t="shared" si="191"/>
        <v>9.7430935225699997E-2</v>
      </c>
      <c r="O682" s="8">
        <f t="shared" si="192"/>
        <v>0.401364320281</v>
      </c>
      <c r="P682" s="8">
        <f t="shared" si="193"/>
        <v>9.4800506086899995E-6</v>
      </c>
      <c r="Q682" s="8">
        <f t="shared" si="194"/>
        <v>0.314386931486</v>
      </c>
      <c r="R682" s="8">
        <f t="shared" si="195"/>
        <v>1.26944724109</v>
      </c>
      <c r="S682" s="8">
        <f t="shared" si="196"/>
        <v>1.2311421467300001</v>
      </c>
      <c r="T682" s="8">
        <f t="shared" si="197"/>
        <v>1.2751432523299999</v>
      </c>
      <c r="W682" s="7">
        <v>531311</v>
      </c>
      <c r="X682" s="7" t="s">
        <v>712</v>
      </c>
      <c r="Y682" s="364">
        <v>0.18222991767899999</v>
      </c>
      <c r="Z682" s="364">
        <v>2.8532841766800002E-2</v>
      </c>
      <c r="AA682" s="364">
        <v>5.8684481641500003E-2</v>
      </c>
      <c r="AB682" s="364">
        <v>0.17536314219499999</v>
      </c>
      <c r="AC682" s="364">
        <v>2.4005186102799999E-2</v>
      </c>
      <c r="AD682" s="364">
        <v>3.1773818431899997E-2</v>
      </c>
      <c r="AE682" s="364">
        <v>0.203925432741</v>
      </c>
      <c r="AF682" s="364">
        <v>3.0335476748800001E-2</v>
      </c>
      <c r="AG682" s="364">
        <v>4.0882342839200003E-2</v>
      </c>
      <c r="AH682" s="364">
        <v>0.23509279503</v>
      </c>
      <c r="AI682" s="364">
        <v>3.68137166562E-2</v>
      </c>
      <c r="AJ682" s="364">
        <v>9.7430935225699997E-2</v>
      </c>
      <c r="AK682" s="364">
        <v>0.401364320281</v>
      </c>
      <c r="AL682" s="364">
        <v>9.4800506086899995E-6</v>
      </c>
      <c r="AM682" s="364">
        <v>0.314386931486</v>
      </c>
      <c r="AN682" s="364">
        <v>1.26944724109</v>
      </c>
      <c r="AO682" s="364">
        <v>1.2311421467300001</v>
      </c>
      <c r="AP682" s="364">
        <v>1.2751432523299999</v>
      </c>
      <c r="AS682" s="7">
        <v>531311</v>
      </c>
      <c r="AT682" s="7" t="s">
        <v>712</v>
      </c>
      <c r="AU682" s="8">
        <v>0.27851809442320957</v>
      </c>
      <c r="AV682" s="8">
        <v>6.9647826182238692E-2</v>
      </c>
      <c r="AW682" s="8">
        <v>0.17371859712082097</v>
      </c>
      <c r="AX682" s="8">
        <v>0.24946378944330799</v>
      </c>
      <c r="AY682" s="8">
        <v>5.5554352286588705E-2</v>
      </c>
      <c r="AZ682" s="8">
        <v>0.10614374943701931</v>
      </c>
      <c r="BA682" s="8">
        <v>0.32083205452080632</v>
      </c>
      <c r="BB682" s="8">
        <v>7.8849869004766135E-2</v>
      </c>
      <c r="BC682" s="8">
        <v>0.16891138466033068</v>
      </c>
      <c r="BD682" s="8">
        <v>0.36699237215445157</v>
      </c>
      <c r="BE682" s="8">
        <v>9.3872432900861238E-2</v>
      </c>
      <c r="BF682" s="8">
        <v>0.26077800104373722</v>
      </c>
      <c r="BG682" s="8">
        <v>0.40136604671901671</v>
      </c>
      <c r="BH682" s="8">
        <v>9.3049956630972588E-6</v>
      </c>
      <c r="BI682" s="8">
        <v>0.3143875638334514</v>
      </c>
      <c r="BJ682" s="8">
        <v>1.5218829048237099</v>
      </c>
      <c r="BK682" s="8">
        <v>1.411160278263871</v>
      </c>
      <c r="BL682" s="8">
        <v>1.5685900823790324</v>
      </c>
    </row>
    <row r="683" spans="1:64" x14ac:dyDescent="0.25">
      <c r="A683" s="7">
        <v>531312</v>
      </c>
      <c r="B683" s="7" t="s">
        <v>713</v>
      </c>
      <c r="C683" s="8">
        <f t="shared" si="180"/>
        <v>0.18228830640400001</v>
      </c>
      <c r="D683" s="8">
        <f t="shared" si="181"/>
        <v>2.8543151641399998E-2</v>
      </c>
      <c r="E683" s="8">
        <f t="shared" si="182"/>
        <v>5.8465008158900003E-2</v>
      </c>
      <c r="F683" s="8">
        <f t="shared" si="183"/>
        <v>0.25466537167600001</v>
      </c>
      <c r="G683" s="8">
        <f t="shared" si="184"/>
        <v>3.4842919666100002E-2</v>
      </c>
      <c r="H683" s="8">
        <f t="shared" si="185"/>
        <v>4.58061231682E-2</v>
      </c>
      <c r="I683" s="8">
        <f t="shared" si="186"/>
        <v>0.20409366676499999</v>
      </c>
      <c r="J683" s="8">
        <f t="shared" si="187"/>
        <v>3.0351327098100001E-2</v>
      </c>
      <c r="K683" s="8">
        <f t="shared" si="188"/>
        <v>4.0663266993199998E-2</v>
      </c>
      <c r="L683" s="8">
        <f t="shared" si="189"/>
        <v>0.23521286101899999</v>
      </c>
      <c r="M683" s="8">
        <f t="shared" si="190"/>
        <v>3.6833188212600003E-2</v>
      </c>
      <c r="N683" s="8">
        <f t="shared" si="191"/>
        <v>9.7149414095700007E-2</v>
      </c>
      <c r="O683" s="8">
        <f t="shared" si="192"/>
        <v>0.40129255300900002</v>
      </c>
      <c r="P683" s="8">
        <f t="shared" si="193"/>
        <v>6.5334410981099997E-6</v>
      </c>
      <c r="Q683" s="8">
        <f t="shared" si="194"/>
        <v>0.31433814593800002</v>
      </c>
      <c r="R683" s="8">
        <f t="shared" si="195"/>
        <v>1.2692964661999999</v>
      </c>
      <c r="S683" s="8">
        <f t="shared" si="196"/>
        <v>1.33531441451</v>
      </c>
      <c r="T683" s="8">
        <f t="shared" si="197"/>
        <v>1.27510826086</v>
      </c>
      <c r="W683" s="7">
        <v>531312</v>
      </c>
      <c r="X683" s="7" t="s">
        <v>713</v>
      </c>
      <c r="Y683" s="364">
        <v>0.18228830640400001</v>
      </c>
      <c r="Z683" s="364">
        <v>2.8543151641399998E-2</v>
      </c>
      <c r="AA683" s="364">
        <v>5.8465008158900003E-2</v>
      </c>
      <c r="AB683" s="364">
        <v>0.25466537167600001</v>
      </c>
      <c r="AC683" s="364">
        <v>3.4842919666100002E-2</v>
      </c>
      <c r="AD683" s="364">
        <v>4.58061231682E-2</v>
      </c>
      <c r="AE683" s="364">
        <v>0.20409366676499999</v>
      </c>
      <c r="AF683" s="364">
        <v>3.0351327098100001E-2</v>
      </c>
      <c r="AG683" s="364">
        <v>4.0663266993199998E-2</v>
      </c>
      <c r="AH683" s="364">
        <v>0.23521286101899999</v>
      </c>
      <c r="AI683" s="364">
        <v>3.6833188212600003E-2</v>
      </c>
      <c r="AJ683" s="364">
        <v>9.7149414095700007E-2</v>
      </c>
      <c r="AK683" s="364">
        <v>0.40129255300900002</v>
      </c>
      <c r="AL683" s="364">
        <v>6.5334410981099997E-6</v>
      </c>
      <c r="AM683" s="364">
        <v>0.31433814593800002</v>
      </c>
      <c r="AN683" s="364">
        <v>1.2692964661999999</v>
      </c>
      <c r="AO683" s="364">
        <v>1.33531441451</v>
      </c>
      <c r="AP683" s="364">
        <v>1.27510826086</v>
      </c>
      <c r="AS683" s="7">
        <v>531312</v>
      </c>
      <c r="AT683" s="7" t="s">
        <v>713</v>
      </c>
      <c r="AU683" s="8">
        <v>0.27863840104930637</v>
      </c>
      <c r="AV683" s="8">
        <v>6.9677663585124214E-2</v>
      </c>
      <c r="AW683" s="8">
        <v>0.17378117176105162</v>
      </c>
      <c r="AX683" s="8">
        <v>0.32526613614658706</v>
      </c>
      <c r="AY683" s="8">
        <v>7.3528300312773409E-2</v>
      </c>
      <c r="AZ683" s="8">
        <v>0.13912410877934195</v>
      </c>
      <c r="BA683" s="8">
        <v>0.32110142635096778</v>
      </c>
      <c r="BB683" s="8">
        <v>7.8895909963456454E-2</v>
      </c>
      <c r="BC683" s="8">
        <v>0.16903973603661934</v>
      </c>
      <c r="BD683" s="8">
        <v>0.36722578834830649</v>
      </c>
      <c r="BE683" s="8">
        <v>9.3929772522512917E-2</v>
      </c>
      <c r="BF683" s="8">
        <v>0.2609335766229306</v>
      </c>
      <c r="BG683" s="8">
        <v>0.40129291334727429</v>
      </c>
      <c r="BH683" s="8">
        <v>7.6686695163446779E-6</v>
      </c>
      <c r="BI683" s="8">
        <v>0.31433630016680641</v>
      </c>
      <c r="BJ683" s="8">
        <v>1.5220956234922582</v>
      </c>
      <c r="BK683" s="8">
        <v>1.537918545239032</v>
      </c>
      <c r="BL683" s="8">
        <v>1.569037072351291</v>
      </c>
    </row>
    <row r="684" spans="1:64" x14ac:dyDescent="0.25">
      <c r="A684" s="7">
        <v>531320</v>
      </c>
      <c r="B684" s="7" t="s">
        <v>714</v>
      </c>
      <c r="C684" s="8">
        <f t="shared" si="180"/>
        <v>0.182390285702</v>
      </c>
      <c r="D684" s="8">
        <f t="shared" si="181"/>
        <v>2.8574406245299999E-2</v>
      </c>
      <c r="E684" s="8">
        <f t="shared" si="182"/>
        <v>5.8594948867500003E-2</v>
      </c>
      <c r="F684" s="8">
        <f t="shared" si="183"/>
        <v>0.165269327971</v>
      </c>
      <c r="G684" s="8">
        <f t="shared" si="184"/>
        <v>2.2619482711200001E-2</v>
      </c>
      <c r="H684" s="8">
        <f t="shared" si="185"/>
        <v>2.9722489292600001E-2</v>
      </c>
      <c r="I684" s="8">
        <f t="shared" si="186"/>
        <v>0.205254113489</v>
      </c>
      <c r="J684" s="8">
        <f t="shared" si="187"/>
        <v>3.0527381641099999E-2</v>
      </c>
      <c r="K684" s="8">
        <f t="shared" si="188"/>
        <v>4.0939704185299998E-2</v>
      </c>
      <c r="L684" s="8">
        <f t="shared" si="189"/>
        <v>0.23563212819000001</v>
      </c>
      <c r="M684" s="8">
        <f t="shared" si="190"/>
        <v>3.6929966781800001E-2</v>
      </c>
      <c r="N684" s="8">
        <f t="shared" si="191"/>
        <v>9.7498456757800001E-2</v>
      </c>
      <c r="O684" s="8">
        <f t="shared" si="192"/>
        <v>0.40065486418399998</v>
      </c>
      <c r="P684" s="8">
        <f t="shared" si="193"/>
        <v>1.0074362039600001E-5</v>
      </c>
      <c r="Q684" s="8">
        <f t="shared" si="194"/>
        <v>0.31284652055399997</v>
      </c>
      <c r="R684" s="8">
        <f t="shared" si="195"/>
        <v>1.2695596408100001</v>
      </c>
      <c r="S684" s="8">
        <f t="shared" si="196"/>
        <v>1.21761129998</v>
      </c>
      <c r="T684" s="8">
        <f t="shared" si="197"/>
        <v>1.2767211993200001</v>
      </c>
      <c r="W684" s="7">
        <v>531320</v>
      </c>
      <c r="X684" s="7" t="s">
        <v>714</v>
      </c>
      <c r="Y684" s="364">
        <v>0.182390285702</v>
      </c>
      <c r="Z684" s="364">
        <v>2.8574406245299999E-2</v>
      </c>
      <c r="AA684" s="364">
        <v>5.8594948867500003E-2</v>
      </c>
      <c r="AB684" s="364">
        <v>0.165269327971</v>
      </c>
      <c r="AC684" s="364">
        <v>2.2619482711200001E-2</v>
      </c>
      <c r="AD684" s="364">
        <v>2.9722489292600001E-2</v>
      </c>
      <c r="AE684" s="364">
        <v>0.205254113489</v>
      </c>
      <c r="AF684" s="364">
        <v>3.0527381641099999E-2</v>
      </c>
      <c r="AG684" s="364">
        <v>4.0939704185299998E-2</v>
      </c>
      <c r="AH684" s="364">
        <v>0.23563212819000001</v>
      </c>
      <c r="AI684" s="364">
        <v>3.6929966781800001E-2</v>
      </c>
      <c r="AJ684" s="364">
        <v>9.7498456757800001E-2</v>
      </c>
      <c r="AK684" s="364">
        <v>0.40065486418399998</v>
      </c>
      <c r="AL684" s="364">
        <v>1.0074362039600001E-5</v>
      </c>
      <c r="AM684" s="364">
        <v>0.31284652055399997</v>
      </c>
      <c r="AN684" s="364">
        <v>1.2695596408100001</v>
      </c>
      <c r="AO684" s="364">
        <v>1.21761129998</v>
      </c>
      <c r="AP684" s="364">
        <v>1.2767211993200001</v>
      </c>
      <c r="AS684" s="7">
        <v>531320</v>
      </c>
      <c r="AT684" s="7" t="s">
        <v>714</v>
      </c>
      <c r="AU684" s="8">
        <v>0.22903570705325807</v>
      </c>
      <c r="AV684" s="8">
        <v>6.0733333794609677E-2</v>
      </c>
      <c r="AW684" s="8">
        <v>0.15081381881651129</v>
      </c>
      <c r="AX684" s="8">
        <v>0.26785335078275807</v>
      </c>
      <c r="AY684" s="8">
        <v>5.927217797884516E-2</v>
      </c>
      <c r="AZ684" s="8">
        <v>0.11697891718560161</v>
      </c>
      <c r="BA684" s="8">
        <v>0.26616236372783875</v>
      </c>
      <c r="BB684" s="8">
        <v>6.9464596806674189E-2</v>
      </c>
      <c r="BC684" s="8">
        <v>0.14950593130283713</v>
      </c>
      <c r="BD684" s="8">
        <v>0.30383437679437103</v>
      </c>
      <c r="BE684" s="8">
        <v>8.242042096310484E-2</v>
      </c>
      <c r="BF684" s="8">
        <v>0.22620392665602906</v>
      </c>
      <c r="BG684" s="8">
        <v>0.31018586697522571</v>
      </c>
      <c r="BH684" s="8">
        <v>5.0896109398674197E-6</v>
      </c>
      <c r="BI684" s="8">
        <v>0.24220225718522595</v>
      </c>
      <c r="BJ684" s="8">
        <v>1.4405828596641936</v>
      </c>
      <c r="BK684" s="8">
        <v>1.2182979943340322</v>
      </c>
      <c r="BL684" s="8">
        <v>1.2593296660309679</v>
      </c>
    </row>
    <row r="685" spans="1:64" x14ac:dyDescent="0.25">
      <c r="A685" s="7">
        <v>531390</v>
      </c>
      <c r="B685" s="7" t="s">
        <v>715</v>
      </c>
      <c r="C685" s="8">
        <f t="shared" si="180"/>
        <v>0.182235421978</v>
      </c>
      <c r="D685" s="8">
        <f t="shared" si="181"/>
        <v>2.8535291233099998E-2</v>
      </c>
      <c r="E685" s="8">
        <f t="shared" si="182"/>
        <v>5.8827753906900003E-2</v>
      </c>
      <c r="F685" s="8">
        <f t="shared" si="183"/>
        <v>0.27428670591799997</v>
      </c>
      <c r="G685" s="8">
        <f t="shared" si="184"/>
        <v>3.7545564165600002E-2</v>
      </c>
      <c r="H685" s="8">
        <f t="shared" si="185"/>
        <v>4.9764980446699997E-2</v>
      </c>
      <c r="I685" s="8">
        <f t="shared" si="186"/>
        <v>0.20433016496500001</v>
      </c>
      <c r="J685" s="8">
        <f t="shared" si="187"/>
        <v>3.0396557265400002E-2</v>
      </c>
      <c r="K685" s="8">
        <f t="shared" si="188"/>
        <v>4.1051896326299998E-2</v>
      </c>
      <c r="L685" s="8">
        <f t="shared" si="189"/>
        <v>0.23534340776599999</v>
      </c>
      <c r="M685" s="8">
        <f t="shared" si="190"/>
        <v>3.68561605364E-2</v>
      </c>
      <c r="N685" s="8">
        <f t="shared" si="191"/>
        <v>9.7781117815500002E-2</v>
      </c>
      <c r="O685" s="8">
        <f t="shared" si="192"/>
        <v>0.40093739946599999</v>
      </c>
      <c r="P685" s="8">
        <f t="shared" si="193"/>
        <v>6.0619928547300004E-6</v>
      </c>
      <c r="Q685" s="8">
        <f t="shared" si="194"/>
        <v>0.31379151113199999</v>
      </c>
      <c r="R685" s="8">
        <f t="shared" si="195"/>
        <v>1.26959846712</v>
      </c>
      <c r="S685" s="8">
        <f t="shared" si="196"/>
        <v>1.36159725053</v>
      </c>
      <c r="T685" s="8">
        <f t="shared" si="197"/>
        <v>1.27577861856</v>
      </c>
      <c r="W685" s="7">
        <v>531390</v>
      </c>
      <c r="X685" s="7" t="s">
        <v>715</v>
      </c>
      <c r="Y685" s="364">
        <v>0.182235421978</v>
      </c>
      <c r="Z685" s="364">
        <v>2.8535291233099998E-2</v>
      </c>
      <c r="AA685" s="364">
        <v>5.8827753906900003E-2</v>
      </c>
      <c r="AB685" s="364">
        <v>0.27428670591799997</v>
      </c>
      <c r="AC685" s="364">
        <v>3.7545564165600002E-2</v>
      </c>
      <c r="AD685" s="364">
        <v>4.9764980446699997E-2</v>
      </c>
      <c r="AE685" s="364">
        <v>0.20433016496500001</v>
      </c>
      <c r="AF685" s="364">
        <v>3.0396557265400002E-2</v>
      </c>
      <c r="AG685" s="364">
        <v>4.1051896326299998E-2</v>
      </c>
      <c r="AH685" s="364">
        <v>0.23534340776599999</v>
      </c>
      <c r="AI685" s="364">
        <v>3.68561605364E-2</v>
      </c>
      <c r="AJ685" s="364">
        <v>9.7781117815500002E-2</v>
      </c>
      <c r="AK685" s="364">
        <v>0.40093739946599999</v>
      </c>
      <c r="AL685" s="364">
        <v>6.0619928547300004E-6</v>
      </c>
      <c r="AM685" s="364">
        <v>0.31379151113199999</v>
      </c>
      <c r="AN685" s="364">
        <v>1.26959846712</v>
      </c>
      <c r="AO685" s="364">
        <v>1.36159725053</v>
      </c>
      <c r="AP685" s="364">
        <v>1.27577861856</v>
      </c>
      <c r="AS685" s="7">
        <v>531390</v>
      </c>
      <c r="AT685" s="7" t="s">
        <v>715</v>
      </c>
      <c r="AU685" s="8">
        <v>0.27852916747145168</v>
      </c>
      <c r="AV685" s="8">
        <v>6.9655773070009683E-2</v>
      </c>
      <c r="AW685" s="8">
        <v>0.1742317593013597</v>
      </c>
      <c r="AX685" s="8">
        <v>0.27602691480670488</v>
      </c>
      <c r="AY685" s="8">
        <v>5.9325524643691945E-2</v>
      </c>
      <c r="AZ685" s="8">
        <v>0.11413312784609519</v>
      </c>
      <c r="BA685" s="8">
        <v>0.3214592536012581</v>
      </c>
      <c r="BB685" s="8">
        <v>7.9008230048743577E-2</v>
      </c>
      <c r="BC685" s="8">
        <v>0.16974569753556287</v>
      </c>
      <c r="BD685" s="8">
        <v>0.36738573594554846</v>
      </c>
      <c r="BE685" s="8">
        <v>9.3984708867653241E-2</v>
      </c>
      <c r="BF685" s="8">
        <v>0.26181647960636784</v>
      </c>
      <c r="BG685" s="8">
        <v>0.40093558981441907</v>
      </c>
      <c r="BH685" s="8">
        <v>7.7694979332724167E-6</v>
      </c>
      <c r="BI685" s="8">
        <v>0.31379192188367688</v>
      </c>
      <c r="BJ685" s="8">
        <v>1.5224166998424196</v>
      </c>
      <c r="BK685" s="8">
        <v>1.4494855672959677</v>
      </c>
      <c r="BL685" s="8">
        <v>1.5702099553787092</v>
      </c>
    </row>
    <row r="686" spans="1:64" x14ac:dyDescent="0.25">
      <c r="A686" s="7">
        <v>532111</v>
      </c>
      <c r="B686" s="7" t="s">
        <v>716</v>
      </c>
      <c r="C686" s="8">
        <f t="shared" si="180"/>
        <v>0.18988400278364517</v>
      </c>
      <c r="D686" s="8">
        <f t="shared" si="181"/>
        <v>5.0165566515246771E-2</v>
      </c>
      <c r="E686" s="8">
        <f t="shared" si="182"/>
        <v>0.18915858705430325</v>
      </c>
      <c r="F686" s="8">
        <f t="shared" si="183"/>
        <v>0.58332478409461308</v>
      </c>
      <c r="G686" s="8">
        <f t="shared" si="184"/>
        <v>0.15148199667444837</v>
      </c>
      <c r="H686" s="8">
        <f t="shared" si="185"/>
        <v>0.32323006802385323</v>
      </c>
      <c r="I686" s="8">
        <f t="shared" si="186"/>
        <v>0.61034652347969354</v>
      </c>
      <c r="J686" s="8">
        <f t="shared" si="187"/>
        <v>0.16073412932516451</v>
      </c>
      <c r="K686" s="8">
        <f t="shared" si="188"/>
        <v>0.40598699927980653</v>
      </c>
      <c r="L686" s="8">
        <f t="shared" si="189"/>
        <v>0.23501307219335482</v>
      </c>
      <c r="M686" s="8">
        <f t="shared" si="190"/>
        <v>6.4071042584382273E-2</v>
      </c>
      <c r="N686" s="8">
        <f t="shared" si="191"/>
        <v>0.28702846035508062</v>
      </c>
      <c r="O686" s="8">
        <f t="shared" si="192"/>
        <v>0.35834850268225787</v>
      </c>
      <c r="P686" s="8">
        <f t="shared" si="193"/>
        <v>2.1174987597099681E-6</v>
      </c>
      <c r="Q686" s="8">
        <f t="shared" si="194"/>
        <v>9.5582905289516046E-2</v>
      </c>
      <c r="R686" s="8">
        <f t="shared" si="195"/>
        <v>1</v>
      </c>
      <c r="S686" s="8">
        <f t="shared" si="196"/>
        <v>1.8967481391145156</v>
      </c>
      <c r="T686" s="8">
        <f t="shared" si="197"/>
        <v>2.01577894240758</v>
      </c>
      <c r="W686" s="7">
        <v>532111</v>
      </c>
      <c r="X686" s="7" t="s">
        <v>716</v>
      </c>
      <c r="Y686" s="364">
        <v>0</v>
      </c>
      <c r="Z686" s="364">
        <v>0</v>
      </c>
      <c r="AA686" s="364">
        <v>0</v>
      </c>
      <c r="AB686" s="364">
        <v>0</v>
      </c>
      <c r="AC686" s="364">
        <v>0</v>
      </c>
      <c r="AD686" s="364">
        <v>0</v>
      </c>
      <c r="AE686" s="364">
        <v>0</v>
      </c>
      <c r="AF686" s="364">
        <v>0</v>
      </c>
      <c r="AG686" s="364">
        <v>0</v>
      </c>
      <c r="AH686" s="364">
        <v>0</v>
      </c>
      <c r="AI686" s="364">
        <v>0</v>
      </c>
      <c r="AJ686" s="364">
        <v>0</v>
      </c>
      <c r="AK686" s="364">
        <v>0</v>
      </c>
      <c r="AL686" s="364">
        <v>0</v>
      </c>
      <c r="AM686" s="364">
        <v>0</v>
      </c>
      <c r="AN686" s="364">
        <v>1</v>
      </c>
      <c r="AO686" s="364">
        <v>0</v>
      </c>
      <c r="AP686" s="364">
        <v>0</v>
      </c>
      <c r="AS686" s="7">
        <v>532111</v>
      </c>
      <c r="AT686" s="7" t="s">
        <v>716</v>
      </c>
      <c r="AU686" s="8">
        <v>0.18988400278364517</v>
      </c>
      <c r="AV686" s="8">
        <v>5.0165566515246771E-2</v>
      </c>
      <c r="AW686" s="8">
        <v>0.18915858705430325</v>
      </c>
      <c r="AX686" s="8">
        <v>0.58332478409461308</v>
      </c>
      <c r="AY686" s="8">
        <v>0.15148199667444837</v>
      </c>
      <c r="AZ686" s="8">
        <v>0.32323006802385323</v>
      </c>
      <c r="BA686" s="8">
        <v>0.61034652347969354</v>
      </c>
      <c r="BB686" s="8">
        <v>0.16073412932516451</v>
      </c>
      <c r="BC686" s="8">
        <v>0.40598699927980653</v>
      </c>
      <c r="BD686" s="8">
        <v>0.23501307219335482</v>
      </c>
      <c r="BE686" s="8">
        <v>6.4071042584382273E-2</v>
      </c>
      <c r="BF686" s="8">
        <v>0.28702846035508062</v>
      </c>
      <c r="BG686" s="8">
        <v>0.35834850268225787</v>
      </c>
      <c r="BH686" s="8">
        <v>2.1174987597099681E-6</v>
      </c>
      <c r="BI686" s="8">
        <v>9.5582905289516046E-2</v>
      </c>
      <c r="BJ686" s="8">
        <v>1.4292081563537096</v>
      </c>
      <c r="BK686" s="8">
        <v>1.8967481391145156</v>
      </c>
      <c r="BL686" s="8">
        <v>2.01577894240758</v>
      </c>
    </row>
    <row r="687" spans="1:64" x14ac:dyDescent="0.25">
      <c r="A687" s="7">
        <v>532112</v>
      </c>
      <c r="B687" s="7" t="s">
        <v>717</v>
      </c>
      <c r="C687" s="8">
        <f t="shared" si="180"/>
        <v>0.11420815074377418</v>
      </c>
      <c r="D687" s="8">
        <f t="shared" si="181"/>
        <v>3.4822619279622581E-2</v>
      </c>
      <c r="E687" s="8">
        <f t="shared" si="182"/>
        <v>0.11746877068456453</v>
      </c>
      <c r="F687" s="8">
        <f t="shared" si="183"/>
        <v>0.26780479565416121</v>
      </c>
      <c r="G687" s="8">
        <f t="shared" si="184"/>
        <v>8.7188006064405174E-2</v>
      </c>
      <c r="H687" s="8">
        <f t="shared" si="185"/>
        <v>0.18201451019378548</v>
      </c>
      <c r="I687" s="8">
        <f t="shared" si="186"/>
        <v>0.37283332344775805</v>
      </c>
      <c r="J687" s="8">
        <f t="shared" si="187"/>
        <v>0.11357036779616936</v>
      </c>
      <c r="K687" s="8">
        <f t="shared" si="188"/>
        <v>0.26209631127048388</v>
      </c>
      <c r="L687" s="8">
        <f t="shared" si="189"/>
        <v>0.14281693274493545</v>
      </c>
      <c r="M687" s="8">
        <f t="shared" si="190"/>
        <v>4.4753379274625804E-2</v>
      </c>
      <c r="N687" s="8">
        <f t="shared" si="191"/>
        <v>0.17686180179966127</v>
      </c>
      <c r="O687" s="8">
        <f t="shared" si="192"/>
        <v>0.18630337485074189</v>
      </c>
      <c r="P687" s="8">
        <f t="shared" si="193"/>
        <v>4.8205915423585474E-6</v>
      </c>
      <c r="Q687" s="8">
        <f t="shared" si="194"/>
        <v>4.937290212380642E-2</v>
      </c>
      <c r="R687" s="8">
        <f t="shared" si="195"/>
        <v>1</v>
      </c>
      <c r="S687" s="8">
        <f t="shared" si="196"/>
        <v>0.97249118288016134</v>
      </c>
      <c r="T687" s="8">
        <f t="shared" si="197"/>
        <v>1.183985486385484</v>
      </c>
      <c r="W687" s="7">
        <v>532112</v>
      </c>
      <c r="X687" s="7" t="s">
        <v>717</v>
      </c>
      <c r="Y687" s="364">
        <v>0</v>
      </c>
      <c r="Z687" s="364">
        <v>0</v>
      </c>
      <c r="AA687" s="364">
        <v>0</v>
      </c>
      <c r="AB687" s="364">
        <v>0</v>
      </c>
      <c r="AC687" s="364">
        <v>0</v>
      </c>
      <c r="AD687" s="364">
        <v>0</v>
      </c>
      <c r="AE687" s="364">
        <v>0</v>
      </c>
      <c r="AF687" s="364">
        <v>0</v>
      </c>
      <c r="AG687" s="364">
        <v>0</v>
      </c>
      <c r="AH687" s="364">
        <v>0</v>
      </c>
      <c r="AI687" s="364">
        <v>0</v>
      </c>
      <c r="AJ687" s="364">
        <v>0</v>
      </c>
      <c r="AK687" s="364">
        <v>0</v>
      </c>
      <c r="AL687" s="364">
        <v>0</v>
      </c>
      <c r="AM687" s="364">
        <v>0</v>
      </c>
      <c r="AN687" s="364">
        <v>1</v>
      </c>
      <c r="AO687" s="364">
        <v>0</v>
      </c>
      <c r="AP687" s="364">
        <v>0</v>
      </c>
      <c r="AS687" s="7">
        <v>532112</v>
      </c>
      <c r="AT687" s="7" t="s">
        <v>717</v>
      </c>
      <c r="AU687" s="8">
        <v>0.11420815074377418</v>
      </c>
      <c r="AV687" s="8">
        <v>3.4822619279622581E-2</v>
      </c>
      <c r="AW687" s="8">
        <v>0.11746877068456453</v>
      </c>
      <c r="AX687" s="8">
        <v>0.26780479565416121</v>
      </c>
      <c r="AY687" s="8">
        <v>8.7188006064405174E-2</v>
      </c>
      <c r="AZ687" s="8">
        <v>0.18201451019378548</v>
      </c>
      <c r="BA687" s="8">
        <v>0.37283332344775805</v>
      </c>
      <c r="BB687" s="8">
        <v>0.11357036779616936</v>
      </c>
      <c r="BC687" s="8">
        <v>0.26209631127048388</v>
      </c>
      <c r="BD687" s="8">
        <v>0.14281693274493545</v>
      </c>
      <c r="BE687" s="8">
        <v>4.4753379274625804E-2</v>
      </c>
      <c r="BF687" s="8">
        <v>0.17686180179966127</v>
      </c>
      <c r="BG687" s="8">
        <v>0.18630337485074189</v>
      </c>
      <c r="BH687" s="8">
        <v>4.8205915423585474E-6</v>
      </c>
      <c r="BI687" s="8">
        <v>4.937290212380642E-2</v>
      </c>
      <c r="BJ687" s="8">
        <v>1.2664995407082256</v>
      </c>
      <c r="BK687" s="8">
        <v>0.97249118288016134</v>
      </c>
      <c r="BL687" s="8">
        <v>1.183985486385484</v>
      </c>
    </row>
    <row r="688" spans="1:64" x14ac:dyDescent="0.25">
      <c r="A688" s="7">
        <v>532120</v>
      </c>
      <c r="B688" s="7" t="s">
        <v>718</v>
      </c>
      <c r="C688" s="8">
        <f t="shared" si="180"/>
        <v>0.17744314663969354</v>
      </c>
      <c r="D688" s="8">
        <f t="shared" si="181"/>
        <v>4.7952007386912902E-2</v>
      </c>
      <c r="E688" s="8">
        <f t="shared" si="182"/>
        <v>0.17725140563671934</v>
      </c>
      <c r="F688" s="8">
        <f t="shared" si="183"/>
        <v>0.69043011131853815</v>
      </c>
      <c r="G688" s="8">
        <f t="shared" si="184"/>
        <v>0.19017161099020624</v>
      </c>
      <c r="H688" s="8">
        <f t="shared" si="185"/>
        <v>0.39957064464706699</v>
      </c>
      <c r="I688" s="8">
        <f t="shared" si="186"/>
        <v>0.56933671961312926</v>
      </c>
      <c r="J688" s="8">
        <f t="shared" si="187"/>
        <v>0.15358669695405319</v>
      </c>
      <c r="K688" s="8">
        <f t="shared" si="188"/>
        <v>0.38156711017058054</v>
      </c>
      <c r="L688" s="8">
        <f t="shared" si="189"/>
        <v>0.21922452204617734</v>
      </c>
      <c r="M688" s="8">
        <f t="shared" si="190"/>
        <v>6.115619236358872E-2</v>
      </c>
      <c r="N688" s="8">
        <f t="shared" si="191"/>
        <v>0.26825755330391943</v>
      </c>
      <c r="O688" s="8">
        <f t="shared" si="192"/>
        <v>0.33119484677803218</v>
      </c>
      <c r="P688" s="8">
        <f t="shared" si="193"/>
        <v>4.7789847829620621E-6</v>
      </c>
      <c r="Q688" s="8">
        <f t="shared" si="194"/>
        <v>8.8385147614483836E-2</v>
      </c>
      <c r="R688" s="8">
        <f t="shared" si="195"/>
        <v>1</v>
      </c>
      <c r="S688" s="8">
        <f t="shared" si="196"/>
        <v>2.0543675282459675</v>
      </c>
      <c r="T688" s="8">
        <f t="shared" si="197"/>
        <v>1.8786856880277423</v>
      </c>
      <c r="W688" s="7">
        <v>532120</v>
      </c>
      <c r="X688" s="7" t="s">
        <v>718</v>
      </c>
      <c r="Y688" s="364">
        <v>0</v>
      </c>
      <c r="Z688" s="364">
        <v>0</v>
      </c>
      <c r="AA688" s="364">
        <v>0</v>
      </c>
      <c r="AB688" s="364">
        <v>0</v>
      </c>
      <c r="AC688" s="364">
        <v>0</v>
      </c>
      <c r="AD688" s="364">
        <v>0</v>
      </c>
      <c r="AE688" s="364">
        <v>0</v>
      </c>
      <c r="AF688" s="364">
        <v>0</v>
      </c>
      <c r="AG688" s="364">
        <v>0</v>
      </c>
      <c r="AH688" s="364">
        <v>0</v>
      </c>
      <c r="AI688" s="364">
        <v>0</v>
      </c>
      <c r="AJ688" s="364">
        <v>0</v>
      </c>
      <c r="AK688" s="364">
        <v>0</v>
      </c>
      <c r="AL688" s="364">
        <v>0</v>
      </c>
      <c r="AM688" s="364">
        <v>0</v>
      </c>
      <c r="AN688" s="364">
        <v>1</v>
      </c>
      <c r="AO688" s="364">
        <v>0</v>
      </c>
      <c r="AP688" s="364">
        <v>0</v>
      </c>
      <c r="AS688" s="7">
        <v>532120</v>
      </c>
      <c r="AT688" s="7" t="s">
        <v>718</v>
      </c>
      <c r="AU688" s="8">
        <v>0.17744314663969354</v>
      </c>
      <c r="AV688" s="8">
        <v>4.7952007386912902E-2</v>
      </c>
      <c r="AW688" s="8">
        <v>0.17725140563671934</v>
      </c>
      <c r="AX688" s="8">
        <v>0.69043011131853815</v>
      </c>
      <c r="AY688" s="8">
        <v>0.19017161099020624</v>
      </c>
      <c r="AZ688" s="8">
        <v>0.39957064464706699</v>
      </c>
      <c r="BA688" s="8">
        <v>0.56933671961312926</v>
      </c>
      <c r="BB688" s="8">
        <v>0.15358669695405319</v>
      </c>
      <c r="BC688" s="8">
        <v>0.38156711017058054</v>
      </c>
      <c r="BD688" s="8">
        <v>0.21922452204617734</v>
      </c>
      <c r="BE688" s="8">
        <v>6.115619236358872E-2</v>
      </c>
      <c r="BF688" s="8">
        <v>0.26825755330391943</v>
      </c>
      <c r="BG688" s="8">
        <v>0.33119484677803218</v>
      </c>
      <c r="BH688" s="8">
        <v>4.7789847829620621E-6</v>
      </c>
      <c r="BI688" s="8">
        <v>8.8385147614483836E-2</v>
      </c>
      <c r="BJ688" s="8">
        <v>1.4026449467598388</v>
      </c>
      <c r="BK688" s="8">
        <v>2.0543675282459675</v>
      </c>
      <c r="BL688" s="8">
        <v>1.8786856880277423</v>
      </c>
    </row>
    <row r="689" spans="1:64" x14ac:dyDescent="0.25">
      <c r="A689" s="7">
        <v>532210</v>
      </c>
      <c r="B689" s="7" t="s">
        <v>719</v>
      </c>
      <c r="C689" s="8">
        <f t="shared" si="180"/>
        <v>0.14206142926480647</v>
      </c>
      <c r="D689" s="8">
        <f t="shared" si="181"/>
        <v>4.0274437519495165E-2</v>
      </c>
      <c r="E689" s="8">
        <f t="shared" si="182"/>
        <v>0.14036191095235481</v>
      </c>
      <c r="F689" s="8">
        <f t="shared" si="183"/>
        <v>0.22440868900219357</v>
      </c>
      <c r="G689" s="8">
        <f t="shared" si="184"/>
        <v>6.2196734400216128E-2</v>
      </c>
      <c r="H689" s="8">
        <f t="shared" si="185"/>
        <v>0.15732965896859513</v>
      </c>
      <c r="I689" s="8">
        <f t="shared" si="186"/>
        <v>0.25537384941491931</v>
      </c>
      <c r="J689" s="8">
        <f t="shared" si="187"/>
        <v>6.1069333739196784E-2</v>
      </c>
      <c r="K689" s="8">
        <f t="shared" si="188"/>
        <v>0.17172607058201614</v>
      </c>
      <c r="L689" s="8">
        <f t="shared" si="189"/>
        <v>0.17041875145262905</v>
      </c>
      <c r="M689" s="8">
        <f t="shared" si="190"/>
        <v>4.5811119857209683E-2</v>
      </c>
      <c r="N689" s="8">
        <f t="shared" si="191"/>
        <v>0.17565406265396774</v>
      </c>
      <c r="O689" s="8">
        <f t="shared" si="192"/>
        <v>0.26480434429058064</v>
      </c>
      <c r="P689" s="8">
        <f t="shared" si="193"/>
        <v>2.3897906345979029E-6</v>
      </c>
      <c r="Q689" s="8">
        <f t="shared" si="194"/>
        <v>0.13250406531096787</v>
      </c>
      <c r="R689" s="8">
        <f t="shared" si="195"/>
        <v>1</v>
      </c>
      <c r="S689" s="8">
        <f t="shared" si="196"/>
        <v>0.99232217914548415</v>
      </c>
      <c r="T689" s="8">
        <f t="shared" si="197"/>
        <v>1.0365563505103226</v>
      </c>
      <c r="W689" s="7">
        <v>532210</v>
      </c>
      <c r="X689" s="7" t="s">
        <v>719</v>
      </c>
      <c r="Y689" s="364">
        <v>0</v>
      </c>
      <c r="Z689" s="364">
        <v>0</v>
      </c>
      <c r="AA689" s="364">
        <v>0</v>
      </c>
      <c r="AB689" s="364">
        <v>0</v>
      </c>
      <c r="AC689" s="364">
        <v>0</v>
      </c>
      <c r="AD689" s="364">
        <v>0</v>
      </c>
      <c r="AE689" s="364">
        <v>0</v>
      </c>
      <c r="AF689" s="364">
        <v>0</v>
      </c>
      <c r="AG689" s="364">
        <v>0</v>
      </c>
      <c r="AH689" s="364">
        <v>0</v>
      </c>
      <c r="AI689" s="364">
        <v>0</v>
      </c>
      <c r="AJ689" s="364">
        <v>0</v>
      </c>
      <c r="AK689" s="364">
        <v>0</v>
      </c>
      <c r="AL689" s="364">
        <v>0</v>
      </c>
      <c r="AM689" s="364">
        <v>0</v>
      </c>
      <c r="AN689" s="364">
        <v>1</v>
      </c>
      <c r="AO689" s="364">
        <v>0</v>
      </c>
      <c r="AP689" s="364">
        <v>0</v>
      </c>
      <c r="AS689" s="7">
        <v>532210</v>
      </c>
      <c r="AT689" s="7" t="s">
        <v>719</v>
      </c>
      <c r="AU689" s="8">
        <v>0.14206142926480647</v>
      </c>
      <c r="AV689" s="8">
        <v>4.0274437519495165E-2</v>
      </c>
      <c r="AW689" s="8">
        <v>0.14036191095235481</v>
      </c>
      <c r="AX689" s="8">
        <v>0.22440868900219357</v>
      </c>
      <c r="AY689" s="8">
        <v>6.2196734400216128E-2</v>
      </c>
      <c r="AZ689" s="8">
        <v>0.15732965896859513</v>
      </c>
      <c r="BA689" s="8">
        <v>0.25537384941491931</v>
      </c>
      <c r="BB689" s="8">
        <v>6.1069333739196784E-2</v>
      </c>
      <c r="BC689" s="8">
        <v>0.17172607058201614</v>
      </c>
      <c r="BD689" s="8">
        <v>0.17041875145262905</v>
      </c>
      <c r="BE689" s="8">
        <v>4.5811119857209683E-2</v>
      </c>
      <c r="BF689" s="8">
        <v>0.17565406265396774</v>
      </c>
      <c r="BG689" s="8">
        <v>0.26480434429058064</v>
      </c>
      <c r="BH689" s="8">
        <v>2.3897906345979029E-6</v>
      </c>
      <c r="BI689" s="8">
        <v>0.13250406531096787</v>
      </c>
      <c r="BJ689" s="8">
        <v>1.3226977777369353</v>
      </c>
      <c r="BK689" s="8">
        <v>0.99232217914548415</v>
      </c>
      <c r="BL689" s="8">
        <v>1.0365563505103226</v>
      </c>
    </row>
    <row r="690" spans="1:64" x14ac:dyDescent="0.25">
      <c r="A690" s="7">
        <v>532281</v>
      </c>
      <c r="B690" s="7" t="s">
        <v>720</v>
      </c>
      <c r="C690" s="8">
        <f t="shared" si="180"/>
        <v>8.6543446009661296E-2</v>
      </c>
      <c r="D690" s="8">
        <f t="shared" si="181"/>
        <v>2.751334659754677E-2</v>
      </c>
      <c r="E690" s="8">
        <f t="shared" si="182"/>
        <v>8.6849021026387113E-2</v>
      </c>
      <c r="F690" s="8">
        <f t="shared" si="183"/>
        <v>0.15446201623924194</v>
      </c>
      <c r="G690" s="8">
        <f t="shared" si="184"/>
        <v>4.6550915264987093E-2</v>
      </c>
      <c r="H690" s="8">
        <f t="shared" si="185"/>
        <v>0.10280327956651611</v>
      </c>
      <c r="I690" s="8">
        <f t="shared" si="186"/>
        <v>0.15323511927864517</v>
      </c>
      <c r="J690" s="8">
        <f t="shared" si="187"/>
        <v>4.0766668456906456E-2</v>
      </c>
      <c r="K690" s="8">
        <f t="shared" si="188"/>
        <v>0.10373261616225808</v>
      </c>
      <c r="L690" s="8">
        <f t="shared" si="189"/>
        <v>0.10401995437582258</v>
      </c>
      <c r="M690" s="8">
        <f t="shared" si="190"/>
        <v>3.1341546848185485E-2</v>
      </c>
      <c r="N690" s="8">
        <f t="shared" si="191"/>
        <v>0.10849175666385484</v>
      </c>
      <c r="O690" s="8">
        <f t="shared" si="192"/>
        <v>0.14059092053385486</v>
      </c>
      <c r="P690" s="8">
        <f t="shared" si="193"/>
        <v>1.0326084495761291E-6</v>
      </c>
      <c r="Q690" s="8">
        <f t="shared" si="194"/>
        <v>7.2060448753516151E-2</v>
      </c>
      <c r="R690" s="8">
        <f t="shared" si="195"/>
        <v>1</v>
      </c>
      <c r="S690" s="8">
        <f t="shared" si="196"/>
        <v>0.59414040461903228</v>
      </c>
      <c r="T690" s="8">
        <f t="shared" si="197"/>
        <v>0.58805698454290334</v>
      </c>
      <c r="W690" s="7">
        <v>532281</v>
      </c>
      <c r="X690" s="7" t="s">
        <v>720</v>
      </c>
      <c r="Y690" s="364">
        <v>0</v>
      </c>
      <c r="Z690" s="364">
        <v>0</v>
      </c>
      <c r="AA690" s="364">
        <v>0</v>
      </c>
      <c r="AB690" s="364">
        <v>0</v>
      </c>
      <c r="AC690" s="364">
        <v>0</v>
      </c>
      <c r="AD690" s="364">
        <v>0</v>
      </c>
      <c r="AE690" s="364">
        <v>0</v>
      </c>
      <c r="AF690" s="364">
        <v>0</v>
      </c>
      <c r="AG690" s="364">
        <v>0</v>
      </c>
      <c r="AH690" s="364">
        <v>0</v>
      </c>
      <c r="AI690" s="364">
        <v>0</v>
      </c>
      <c r="AJ690" s="364">
        <v>0</v>
      </c>
      <c r="AK690" s="364">
        <v>0</v>
      </c>
      <c r="AL690" s="364">
        <v>0</v>
      </c>
      <c r="AM690" s="364">
        <v>0</v>
      </c>
      <c r="AN690" s="364">
        <v>1</v>
      </c>
      <c r="AO690" s="364">
        <v>0</v>
      </c>
      <c r="AP690" s="364">
        <v>0</v>
      </c>
      <c r="AS690" s="7">
        <v>532281</v>
      </c>
      <c r="AT690" s="7" t="s">
        <v>720</v>
      </c>
      <c r="AU690" s="8">
        <v>8.6543446009661296E-2</v>
      </c>
      <c r="AV690" s="8">
        <v>2.751334659754677E-2</v>
      </c>
      <c r="AW690" s="8">
        <v>8.6849021026387113E-2</v>
      </c>
      <c r="AX690" s="8">
        <v>0.15446201623924194</v>
      </c>
      <c r="AY690" s="8">
        <v>4.6550915264987093E-2</v>
      </c>
      <c r="AZ690" s="8">
        <v>0.10280327956651611</v>
      </c>
      <c r="BA690" s="8">
        <v>0.15323511927864517</v>
      </c>
      <c r="BB690" s="8">
        <v>4.0766668456906456E-2</v>
      </c>
      <c r="BC690" s="8">
        <v>0.10373261616225808</v>
      </c>
      <c r="BD690" s="8">
        <v>0.10401995437582258</v>
      </c>
      <c r="BE690" s="8">
        <v>3.1341546848185485E-2</v>
      </c>
      <c r="BF690" s="8">
        <v>0.10849175666385484</v>
      </c>
      <c r="BG690" s="8">
        <v>0.14059092053385486</v>
      </c>
      <c r="BH690" s="8">
        <v>1.0326084495761291E-6</v>
      </c>
      <c r="BI690" s="8">
        <v>7.2060448753516151E-2</v>
      </c>
      <c r="BJ690" s="8">
        <v>1.2009042007303228</v>
      </c>
      <c r="BK690" s="8">
        <v>0.59414040461903228</v>
      </c>
      <c r="BL690" s="8">
        <v>0.58805698454290334</v>
      </c>
    </row>
    <row r="691" spans="1:64" x14ac:dyDescent="0.25">
      <c r="A691" s="7">
        <v>532282</v>
      </c>
      <c r="B691" s="7" t="s">
        <v>721</v>
      </c>
      <c r="C691" s="8">
        <f t="shared" si="180"/>
        <v>9.7240538118725836E-2</v>
      </c>
      <c r="D691" s="8">
        <f t="shared" si="181"/>
        <v>2.7591953086572581E-2</v>
      </c>
      <c r="E691" s="8">
        <f t="shared" si="182"/>
        <v>9.5730971196033868E-2</v>
      </c>
      <c r="F691" s="8">
        <f t="shared" si="183"/>
        <v>9.0770238412553231E-2</v>
      </c>
      <c r="G691" s="8">
        <f t="shared" si="184"/>
        <v>2.6545282518437744E-2</v>
      </c>
      <c r="H691" s="8">
        <f t="shared" si="185"/>
        <v>5.891762980912419E-2</v>
      </c>
      <c r="I691" s="8">
        <f t="shared" si="186"/>
        <v>0.16964579892349999</v>
      </c>
      <c r="J691" s="8">
        <f t="shared" si="187"/>
        <v>4.1218701545911285E-2</v>
      </c>
      <c r="K691" s="8">
        <f t="shared" si="188"/>
        <v>0.11270492542238549</v>
      </c>
      <c r="L691" s="8">
        <f t="shared" si="189"/>
        <v>0.11551498399677419</v>
      </c>
      <c r="M691" s="8">
        <f t="shared" si="190"/>
        <v>3.1282681306588705E-2</v>
      </c>
      <c r="N691" s="8">
        <f t="shared" si="191"/>
        <v>0.12106839914361289</v>
      </c>
      <c r="O691" s="8">
        <f t="shared" si="192"/>
        <v>0.18711196049309689</v>
      </c>
      <c r="P691" s="8">
        <f t="shared" si="193"/>
        <v>4.3815401314790313E-6</v>
      </c>
      <c r="Q691" s="8">
        <f t="shared" si="194"/>
        <v>9.4555231611145166E-2</v>
      </c>
      <c r="R691" s="8">
        <f t="shared" si="195"/>
        <v>1</v>
      </c>
      <c r="S691" s="8">
        <f t="shared" si="196"/>
        <v>0.5633299249337097</v>
      </c>
      <c r="T691" s="8">
        <f t="shared" si="197"/>
        <v>0.71066458718225811</v>
      </c>
      <c r="W691" s="7">
        <v>532282</v>
      </c>
      <c r="X691" s="7" t="s">
        <v>721</v>
      </c>
      <c r="Y691" s="364">
        <v>0</v>
      </c>
      <c r="Z691" s="364">
        <v>0</v>
      </c>
      <c r="AA691" s="364">
        <v>0</v>
      </c>
      <c r="AB691" s="364">
        <v>0</v>
      </c>
      <c r="AC691" s="364">
        <v>0</v>
      </c>
      <c r="AD691" s="364">
        <v>0</v>
      </c>
      <c r="AE691" s="364">
        <v>0</v>
      </c>
      <c r="AF691" s="364">
        <v>0</v>
      </c>
      <c r="AG691" s="364">
        <v>0</v>
      </c>
      <c r="AH691" s="364">
        <v>0</v>
      </c>
      <c r="AI691" s="364">
        <v>0</v>
      </c>
      <c r="AJ691" s="364">
        <v>0</v>
      </c>
      <c r="AK691" s="364">
        <v>0</v>
      </c>
      <c r="AL691" s="364">
        <v>0</v>
      </c>
      <c r="AM691" s="364">
        <v>0</v>
      </c>
      <c r="AN691" s="364">
        <v>1</v>
      </c>
      <c r="AO691" s="364">
        <v>0</v>
      </c>
      <c r="AP691" s="364">
        <v>0</v>
      </c>
      <c r="AS691" s="7">
        <v>532282</v>
      </c>
      <c r="AT691" s="7" t="s">
        <v>721</v>
      </c>
      <c r="AU691" s="8">
        <v>9.7240538118725836E-2</v>
      </c>
      <c r="AV691" s="8">
        <v>2.7591953086572581E-2</v>
      </c>
      <c r="AW691" s="8">
        <v>9.5730971196033868E-2</v>
      </c>
      <c r="AX691" s="8">
        <v>9.0770238412553231E-2</v>
      </c>
      <c r="AY691" s="8">
        <v>2.6545282518437744E-2</v>
      </c>
      <c r="AZ691" s="8">
        <v>5.891762980912419E-2</v>
      </c>
      <c r="BA691" s="8">
        <v>0.16964579892349999</v>
      </c>
      <c r="BB691" s="8">
        <v>4.1218701545911285E-2</v>
      </c>
      <c r="BC691" s="8">
        <v>0.11270492542238549</v>
      </c>
      <c r="BD691" s="8">
        <v>0.11551498399677419</v>
      </c>
      <c r="BE691" s="8">
        <v>3.1282681306588705E-2</v>
      </c>
      <c r="BF691" s="8">
        <v>0.12106839914361289</v>
      </c>
      <c r="BG691" s="8">
        <v>0.18711196049309689</v>
      </c>
      <c r="BH691" s="8">
        <v>4.3815401314790313E-6</v>
      </c>
      <c r="BI691" s="8">
        <v>9.4555231611145166E-2</v>
      </c>
      <c r="BJ691" s="8">
        <v>1.2205634624014514</v>
      </c>
      <c r="BK691" s="8">
        <v>0.5633299249337097</v>
      </c>
      <c r="BL691" s="8">
        <v>0.71066458718225811</v>
      </c>
    </row>
    <row r="692" spans="1:64" x14ac:dyDescent="0.25">
      <c r="A692" s="7">
        <v>532283</v>
      </c>
      <c r="B692" s="7" t="s">
        <v>722</v>
      </c>
      <c r="C692" s="8">
        <f t="shared" si="180"/>
        <v>0.14388986494666131</v>
      </c>
      <c r="D692" s="8">
        <f t="shared" si="181"/>
        <v>4.1344329316937094E-2</v>
      </c>
      <c r="E692" s="8">
        <f t="shared" si="182"/>
        <v>0.14206920336793549</v>
      </c>
      <c r="F692" s="8">
        <f t="shared" si="183"/>
        <v>0.2633501427798387</v>
      </c>
      <c r="G692" s="8">
        <f t="shared" si="184"/>
        <v>7.5892550845488696E-2</v>
      </c>
      <c r="H692" s="8">
        <f t="shared" si="185"/>
        <v>0.18365162622155162</v>
      </c>
      <c r="I692" s="8">
        <f t="shared" si="186"/>
        <v>0.25768411479090314</v>
      </c>
      <c r="J692" s="8">
        <f t="shared" si="187"/>
        <v>6.3355305094298375E-2</v>
      </c>
      <c r="K692" s="8">
        <f t="shared" si="188"/>
        <v>0.17414451813635484</v>
      </c>
      <c r="L692" s="8">
        <f t="shared" si="189"/>
        <v>0.17030673145548386</v>
      </c>
      <c r="M692" s="8">
        <f t="shared" si="190"/>
        <v>4.6746893491988725E-2</v>
      </c>
      <c r="N692" s="8">
        <f t="shared" si="191"/>
        <v>0.17773858304385481</v>
      </c>
      <c r="O692" s="8">
        <f t="shared" si="192"/>
        <v>0.27344334706429041</v>
      </c>
      <c r="P692" s="8">
        <f t="shared" si="193"/>
        <v>2.0678538902658065E-6</v>
      </c>
      <c r="Q692" s="8">
        <f t="shared" si="194"/>
        <v>0.13441665739095157</v>
      </c>
      <c r="R692" s="8">
        <f t="shared" si="195"/>
        <v>1</v>
      </c>
      <c r="S692" s="8">
        <f t="shared" si="196"/>
        <v>1.0874136746858065</v>
      </c>
      <c r="T692" s="8">
        <f t="shared" si="197"/>
        <v>1.0597000670541934</v>
      </c>
      <c r="W692" s="7">
        <v>532283</v>
      </c>
      <c r="X692" s="7" t="s">
        <v>722</v>
      </c>
      <c r="Y692" s="364">
        <v>0</v>
      </c>
      <c r="Z692" s="364">
        <v>0</v>
      </c>
      <c r="AA692" s="364">
        <v>0</v>
      </c>
      <c r="AB692" s="364">
        <v>0</v>
      </c>
      <c r="AC692" s="364">
        <v>0</v>
      </c>
      <c r="AD692" s="364">
        <v>0</v>
      </c>
      <c r="AE692" s="364">
        <v>0</v>
      </c>
      <c r="AF692" s="364">
        <v>0</v>
      </c>
      <c r="AG692" s="364">
        <v>0</v>
      </c>
      <c r="AH692" s="364">
        <v>0</v>
      </c>
      <c r="AI692" s="364">
        <v>0</v>
      </c>
      <c r="AJ692" s="364">
        <v>0</v>
      </c>
      <c r="AK692" s="364">
        <v>0</v>
      </c>
      <c r="AL692" s="364">
        <v>0</v>
      </c>
      <c r="AM692" s="364">
        <v>0</v>
      </c>
      <c r="AN692" s="364">
        <v>1</v>
      </c>
      <c r="AO692" s="364">
        <v>0</v>
      </c>
      <c r="AP692" s="364">
        <v>0</v>
      </c>
      <c r="AS692" s="7">
        <v>532283</v>
      </c>
      <c r="AT692" s="7" t="s">
        <v>722</v>
      </c>
      <c r="AU692" s="8">
        <v>0.14388986494666131</v>
      </c>
      <c r="AV692" s="8">
        <v>4.1344329316937094E-2</v>
      </c>
      <c r="AW692" s="8">
        <v>0.14206920336793549</v>
      </c>
      <c r="AX692" s="8">
        <v>0.2633501427798387</v>
      </c>
      <c r="AY692" s="8">
        <v>7.5892550845488696E-2</v>
      </c>
      <c r="AZ692" s="8">
        <v>0.18365162622155162</v>
      </c>
      <c r="BA692" s="8">
        <v>0.25768411479090314</v>
      </c>
      <c r="BB692" s="8">
        <v>6.3355305094298375E-2</v>
      </c>
      <c r="BC692" s="8">
        <v>0.17414451813635484</v>
      </c>
      <c r="BD692" s="8">
        <v>0.17030673145548386</v>
      </c>
      <c r="BE692" s="8">
        <v>4.6746893491988725E-2</v>
      </c>
      <c r="BF692" s="8">
        <v>0.17773858304385481</v>
      </c>
      <c r="BG692" s="8">
        <v>0.27344334706429041</v>
      </c>
      <c r="BH692" s="8">
        <v>2.0678538902658065E-6</v>
      </c>
      <c r="BI692" s="8">
        <v>0.13441665739095157</v>
      </c>
      <c r="BJ692" s="8">
        <v>1.3273033976312905</v>
      </c>
      <c r="BK692" s="8">
        <v>1.0874136746858065</v>
      </c>
      <c r="BL692" s="8">
        <v>1.0597000670541934</v>
      </c>
    </row>
    <row r="693" spans="1:64" x14ac:dyDescent="0.25">
      <c r="A693" s="7">
        <v>532284</v>
      </c>
      <c r="B693" s="7" t="s">
        <v>723</v>
      </c>
      <c r="C693" s="8">
        <f t="shared" si="180"/>
        <v>0.1662370820326452</v>
      </c>
      <c r="D693" s="8">
        <f t="shared" si="181"/>
        <v>4.5481346039920989E-2</v>
      </c>
      <c r="E693" s="8">
        <f t="shared" si="182"/>
        <v>0.16327501465543875</v>
      </c>
      <c r="F693" s="8">
        <f t="shared" si="183"/>
        <v>0.24749296808989027</v>
      </c>
      <c r="G693" s="8">
        <f t="shared" si="184"/>
        <v>6.7442911171415321E-2</v>
      </c>
      <c r="H693" s="8">
        <f t="shared" si="185"/>
        <v>0.15330102753649844</v>
      </c>
      <c r="I693" s="8">
        <f t="shared" si="186"/>
        <v>0.28702413907912905</v>
      </c>
      <c r="J693" s="8">
        <f t="shared" si="187"/>
        <v>6.8268243119508049E-2</v>
      </c>
      <c r="K693" s="8">
        <f t="shared" si="188"/>
        <v>0.19082116833689994</v>
      </c>
      <c r="L693" s="8">
        <f t="shared" si="189"/>
        <v>0.19433145705406454</v>
      </c>
      <c r="M693" s="8">
        <f t="shared" si="190"/>
        <v>5.0949119136487094E-2</v>
      </c>
      <c r="N693" s="8">
        <f t="shared" si="191"/>
        <v>0.20548800096338707</v>
      </c>
      <c r="O693" s="8">
        <f t="shared" si="192"/>
        <v>0.34444559391491941</v>
      </c>
      <c r="P693" s="8">
        <f t="shared" si="193"/>
        <v>5.4194711094583216E-6</v>
      </c>
      <c r="Q693" s="8">
        <f t="shared" si="194"/>
        <v>0.17231178196654837</v>
      </c>
      <c r="R693" s="8">
        <f t="shared" si="195"/>
        <v>1</v>
      </c>
      <c r="S693" s="8">
        <f t="shared" si="196"/>
        <v>1.1779143261522578</v>
      </c>
      <c r="T693" s="8">
        <f t="shared" si="197"/>
        <v>1.2557909698906455</v>
      </c>
      <c r="W693" s="7">
        <v>532284</v>
      </c>
      <c r="X693" s="7" t="s">
        <v>723</v>
      </c>
      <c r="Y693" s="364">
        <v>0</v>
      </c>
      <c r="Z693" s="364">
        <v>0</v>
      </c>
      <c r="AA693" s="364">
        <v>0</v>
      </c>
      <c r="AB693" s="364">
        <v>0</v>
      </c>
      <c r="AC693" s="364">
        <v>0</v>
      </c>
      <c r="AD693" s="364">
        <v>0</v>
      </c>
      <c r="AE693" s="364">
        <v>0</v>
      </c>
      <c r="AF693" s="364">
        <v>0</v>
      </c>
      <c r="AG693" s="364">
        <v>0</v>
      </c>
      <c r="AH693" s="364">
        <v>0</v>
      </c>
      <c r="AI693" s="364">
        <v>0</v>
      </c>
      <c r="AJ693" s="364">
        <v>0</v>
      </c>
      <c r="AK693" s="364">
        <v>0</v>
      </c>
      <c r="AL693" s="364">
        <v>0</v>
      </c>
      <c r="AM693" s="364">
        <v>0</v>
      </c>
      <c r="AN693" s="364">
        <v>1</v>
      </c>
      <c r="AO693" s="364">
        <v>0</v>
      </c>
      <c r="AP693" s="364">
        <v>0</v>
      </c>
      <c r="AS693" s="7">
        <v>532284</v>
      </c>
      <c r="AT693" s="7" t="s">
        <v>723</v>
      </c>
      <c r="AU693" s="8">
        <v>0.1662370820326452</v>
      </c>
      <c r="AV693" s="8">
        <v>4.5481346039920989E-2</v>
      </c>
      <c r="AW693" s="8">
        <v>0.16327501465543875</v>
      </c>
      <c r="AX693" s="8">
        <v>0.24749296808989027</v>
      </c>
      <c r="AY693" s="8">
        <v>6.7442911171415321E-2</v>
      </c>
      <c r="AZ693" s="8">
        <v>0.15330102753649844</v>
      </c>
      <c r="BA693" s="8">
        <v>0.28702413907912905</v>
      </c>
      <c r="BB693" s="8">
        <v>6.8268243119508049E-2</v>
      </c>
      <c r="BC693" s="8">
        <v>0.19082116833689994</v>
      </c>
      <c r="BD693" s="8">
        <v>0.19433145705406454</v>
      </c>
      <c r="BE693" s="8">
        <v>5.0949119136487094E-2</v>
      </c>
      <c r="BF693" s="8">
        <v>0.20548800096338707</v>
      </c>
      <c r="BG693" s="8">
        <v>0.34444559391491941</v>
      </c>
      <c r="BH693" s="8">
        <v>5.4194711094583216E-6</v>
      </c>
      <c r="BI693" s="8">
        <v>0.17231178196654837</v>
      </c>
      <c r="BJ693" s="8">
        <v>1.3749934427280646</v>
      </c>
      <c r="BK693" s="8">
        <v>1.1779143261522578</v>
      </c>
      <c r="BL693" s="8">
        <v>1.2557909698906455</v>
      </c>
    </row>
    <row r="694" spans="1:64" x14ac:dyDescent="0.25">
      <c r="A694" s="7">
        <v>532289</v>
      </c>
      <c r="B694" s="7" t="s">
        <v>724</v>
      </c>
      <c r="C694" s="8">
        <f t="shared" si="180"/>
        <v>0.16245253614899999</v>
      </c>
      <c r="D694" s="8">
        <f t="shared" si="181"/>
        <v>3.1689133124799998E-2</v>
      </c>
      <c r="E694" s="8">
        <f t="shared" si="182"/>
        <v>8.4893104282999995E-2</v>
      </c>
      <c r="F694" s="8">
        <f t="shared" si="183"/>
        <v>0.26868194403700002</v>
      </c>
      <c r="G694" s="8">
        <f t="shared" si="184"/>
        <v>5.5559522101599999E-2</v>
      </c>
      <c r="H694" s="8">
        <f t="shared" si="185"/>
        <v>7.5674293546100002E-2</v>
      </c>
      <c r="I694" s="8">
        <f t="shared" si="186"/>
        <v>0.25320070154199997</v>
      </c>
      <c r="J694" s="8">
        <f t="shared" si="187"/>
        <v>4.5132447381699997E-2</v>
      </c>
      <c r="K694" s="8">
        <f t="shared" si="188"/>
        <v>6.2674416319000004E-2</v>
      </c>
      <c r="L694" s="8">
        <f t="shared" si="189"/>
        <v>0.17759205040500001</v>
      </c>
      <c r="M694" s="8">
        <f t="shared" si="190"/>
        <v>3.4434901116999997E-2</v>
      </c>
      <c r="N694" s="8">
        <f t="shared" si="191"/>
        <v>0.12260921477800001</v>
      </c>
      <c r="O694" s="8">
        <f t="shared" si="192"/>
        <v>0.48490031901500003</v>
      </c>
      <c r="P694" s="8">
        <f t="shared" si="193"/>
        <v>4.3665659021300001E-6</v>
      </c>
      <c r="Q694" s="8">
        <f t="shared" si="194"/>
        <v>0.24188514252599999</v>
      </c>
      <c r="R694" s="8">
        <f t="shared" si="195"/>
        <v>1.2790347735600001</v>
      </c>
      <c r="S694" s="8">
        <f t="shared" si="196"/>
        <v>1.39991575968</v>
      </c>
      <c r="T694" s="8">
        <f t="shared" si="197"/>
        <v>1.36100756524</v>
      </c>
      <c r="W694" s="7">
        <v>532289</v>
      </c>
      <c r="X694" s="7" t="s">
        <v>724</v>
      </c>
      <c r="Y694" s="364">
        <v>0.16245253614899999</v>
      </c>
      <c r="Z694" s="364">
        <v>3.1689133124799998E-2</v>
      </c>
      <c r="AA694" s="364">
        <v>8.4893104282999995E-2</v>
      </c>
      <c r="AB694" s="364">
        <v>0.26868194403700002</v>
      </c>
      <c r="AC694" s="364">
        <v>5.5559522101599999E-2</v>
      </c>
      <c r="AD694" s="364">
        <v>7.5674293546100002E-2</v>
      </c>
      <c r="AE694" s="364">
        <v>0.25320070154199997</v>
      </c>
      <c r="AF694" s="364">
        <v>4.5132447381699997E-2</v>
      </c>
      <c r="AG694" s="364">
        <v>6.2674416319000004E-2</v>
      </c>
      <c r="AH694" s="364">
        <v>0.17759205040500001</v>
      </c>
      <c r="AI694" s="364">
        <v>3.4434901116999997E-2</v>
      </c>
      <c r="AJ694" s="364">
        <v>0.12260921477800001</v>
      </c>
      <c r="AK694" s="364">
        <v>0.48490031901500003</v>
      </c>
      <c r="AL694" s="364">
        <v>4.3665659021300001E-6</v>
      </c>
      <c r="AM694" s="364">
        <v>0.24188514252599999</v>
      </c>
      <c r="AN694" s="364">
        <v>1.2790347735600001</v>
      </c>
      <c r="AO694" s="364">
        <v>1.39991575968</v>
      </c>
      <c r="AP694" s="364">
        <v>1.36100756524</v>
      </c>
      <c r="AS694" s="7">
        <v>532289</v>
      </c>
      <c r="AT694" s="7" t="s">
        <v>724</v>
      </c>
      <c r="AU694" s="8">
        <v>0.2212821283376129</v>
      </c>
      <c r="AV694" s="8">
        <v>5.8665888001291938E-2</v>
      </c>
      <c r="AW694" s="8">
        <v>0.20998332325713062</v>
      </c>
      <c r="AX694" s="8">
        <v>0.32895341115309679</v>
      </c>
      <c r="AY694" s="8">
        <v>8.6615298841964491E-2</v>
      </c>
      <c r="AZ694" s="8">
        <v>0.2105090033248033</v>
      </c>
      <c r="BA694" s="8">
        <v>0.38190612563280635</v>
      </c>
      <c r="BB694" s="8">
        <v>8.803570541186452E-2</v>
      </c>
      <c r="BC694" s="8">
        <v>0.24656672801018051</v>
      </c>
      <c r="BD694" s="8">
        <v>0.25858002780793543</v>
      </c>
      <c r="BE694" s="8">
        <v>6.5749637934396768E-2</v>
      </c>
      <c r="BF694" s="8">
        <v>0.26405726792551609</v>
      </c>
      <c r="BG694" s="8">
        <v>0.4692583578041134</v>
      </c>
      <c r="BH694" s="8">
        <v>4.3881391366649997E-6</v>
      </c>
      <c r="BI694" s="8">
        <v>0.23408311490293532</v>
      </c>
      <c r="BJ694" s="8">
        <v>1.4899313395967742</v>
      </c>
      <c r="BK694" s="8">
        <v>1.5938196488043548</v>
      </c>
      <c r="BL694" s="8">
        <v>1.6842488816359675</v>
      </c>
    </row>
    <row r="695" spans="1:64" x14ac:dyDescent="0.25">
      <c r="A695" s="7">
        <v>532310</v>
      </c>
      <c r="B695" s="7" t="s">
        <v>725</v>
      </c>
      <c r="C695" s="8">
        <f t="shared" si="180"/>
        <v>0.16292537720799999</v>
      </c>
      <c r="D695" s="8">
        <f t="shared" si="181"/>
        <v>3.1781359575099997E-2</v>
      </c>
      <c r="E695" s="8">
        <f t="shared" si="182"/>
        <v>8.5183351839799998E-2</v>
      </c>
      <c r="F695" s="8">
        <f t="shared" si="183"/>
        <v>0.27212091844199998</v>
      </c>
      <c r="G695" s="8">
        <f t="shared" si="184"/>
        <v>5.6247469151500001E-2</v>
      </c>
      <c r="H695" s="8">
        <f t="shared" si="185"/>
        <v>7.6730686799699993E-2</v>
      </c>
      <c r="I695" s="8">
        <f t="shared" si="186"/>
        <v>0.25791574941200002</v>
      </c>
      <c r="J695" s="8">
        <f t="shared" si="187"/>
        <v>4.5944313402600002E-2</v>
      </c>
      <c r="K695" s="8">
        <f t="shared" si="188"/>
        <v>6.4128576825199998E-2</v>
      </c>
      <c r="L695" s="8">
        <f t="shared" si="189"/>
        <v>0.17827256204</v>
      </c>
      <c r="M695" s="8">
        <f t="shared" si="190"/>
        <v>3.4568430513000001E-2</v>
      </c>
      <c r="N695" s="8">
        <f t="shared" si="191"/>
        <v>0.122944132442</v>
      </c>
      <c r="O695" s="8">
        <f t="shared" si="192"/>
        <v>0.48441664303699999</v>
      </c>
      <c r="P695" s="8">
        <f t="shared" si="193"/>
        <v>4.3252355934500002E-6</v>
      </c>
      <c r="Q695" s="8">
        <f t="shared" si="194"/>
        <v>0.23831750640999999</v>
      </c>
      <c r="R695" s="8">
        <f t="shared" si="195"/>
        <v>1.27989008862</v>
      </c>
      <c r="S695" s="8">
        <f t="shared" si="196"/>
        <v>1.40509907439</v>
      </c>
      <c r="T695" s="8">
        <f t="shared" si="197"/>
        <v>1.3679886396400001</v>
      </c>
      <c r="W695" s="7">
        <v>532310</v>
      </c>
      <c r="X695" s="7" t="s">
        <v>725</v>
      </c>
      <c r="Y695" s="364">
        <v>0.16292537720799999</v>
      </c>
      <c r="Z695" s="364">
        <v>3.1781359575099997E-2</v>
      </c>
      <c r="AA695" s="364">
        <v>8.5183351839799998E-2</v>
      </c>
      <c r="AB695" s="364">
        <v>0.27212091844199998</v>
      </c>
      <c r="AC695" s="364">
        <v>5.6247469151500001E-2</v>
      </c>
      <c r="AD695" s="364">
        <v>7.6730686799699993E-2</v>
      </c>
      <c r="AE695" s="364">
        <v>0.25791574941200002</v>
      </c>
      <c r="AF695" s="364">
        <v>4.5944313402600002E-2</v>
      </c>
      <c r="AG695" s="364">
        <v>6.4128576825199998E-2</v>
      </c>
      <c r="AH695" s="364">
        <v>0.17827256204</v>
      </c>
      <c r="AI695" s="364">
        <v>3.4568430513000001E-2</v>
      </c>
      <c r="AJ695" s="364">
        <v>0.122944132442</v>
      </c>
      <c r="AK695" s="364">
        <v>0.48441664303699999</v>
      </c>
      <c r="AL695" s="364">
        <v>4.3252355934500002E-6</v>
      </c>
      <c r="AM695" s="364">
        <v>0.23831750640999999</v>
      </c>
      <c r="AN695" s="364">
        <v>1.27989008862</v>
      </c>
      <c r="AO695" s="364">
        <v>1.40509907439</v>
      </c>
      <c r="AP695" s="364">
        <v>1.3679886396400001</v>
      </c>
      <c r="AS695" s="7">
        <v>532310</v>
      </c>
      <c r="AT695" s="7" t="s">
        <v>725</v>
      </c>
      <c r="AU695" s="8">
        <v>0.16145006714983867</v>
      </c>
      <c r="AV695" s="8">
        <v>4.5360151224158075E-2</v>
      </c>
      <c r="AW695" s="8">
        <v>0.15802213695131936</v>
      </c>
      <c r="AX695" s="8">
        <v>0.24467180891031781</v>
      </c>
      <c r="AY695" s="8">
        <v>6.8149659835448392E-2</v>
      </c>
      <c r="AZ695" s="8">
        <v>0.16295587641751128</v>
      </c>
      <c r="BA695" s="8">
        <v>0.2859356691153388</v>
      </c>
      <c r="BB695" s="8">
        <v>6.9485771984358069E-2</v>
      </c>
      <c r="BC695" s="8">
        <v>0.19265521715700321</v>
      </c>
      <c r="BD695" s="8">
        <v>0.18990524767579028</v>
      </c>
      <c r="BE695" s="8">
        <v>5.1103849291141944E-2</v>
      </c>
      <c r="BF695" s="8">
        <v>0.19737749829638701</v>
      </c>
      <c r="BG695" s="8">
        <v>0.32033950126520955</v>
      </c>
      <c r="BH695" s="8">
        <v>3.5122016212027423E-6</v>
      </c>
      <c r="BI695" s="8">
        <v>0.1575964959675806</v>
      </c>
      <c r="BJ695" s="8">
        <v>1.3648323553248383</v>
      </c>
      <c r="BK695" s="8">
        <v>1.1370676677441933</v>
      </c>
      <c r="BL695" s="8">
        <v>1.2093702066440324</v>
      </c>
    </row>
    <row r="696" spans="1:64" x14ac:dyDescent="0.25">
      <c r="A696" s="7">
        <v>532411</v>
      </c>
      <c r="B696" s="7" t="s">
        <v>726</v>
      </c>
      <c r="C696" s="8">
        <f t="shared" si="180"/>
        <v>8.6076223546903224E-2</v>
      </c>
      <c r="D696" s="8">
        <f t="shared" si="181"/>
        <v>2.1736783142546776E-2</v>
      </c>
      <c r="E696" s="8">
        <f t="shared" si="182"/>
        <v>0.11712048215383869</v>
      </c>
      <c r="F696" s="8">
        <f t="shared" si="183"/>
        <v>0.5846863798157258</v>
      </c>
      <c r="G696" s="8">
        <f t="shared" si="184"/>
        <v>0.13943038900966936</v>
      </c>
      <c r="H696" s="8">
        <f t="shared" si="185"/>
        <v>0.40614311473970977</v>
      </c>
      <c r="I696" s="8">
        <f t="shared" si="186"/>
        <v>0.34395236490450004</v>
      </c>
      <c r="J696" s="8">
        <f t="shared" si="187"/>
        <v>7.1639935052653231E-2</v>
      </c>
      <c r="K696" s="8">
        <f t="shared" si="188"/>
        <v>0.24885979066169356</v>
      </c>
      <c r="L696" s="8">
        <f t="shared" si="189"/>
        <v>0.10048972212206451</v>
      </c>
      <c r="M696" s="8">
        <f t="shared" si="190"/>
        <v>2.3128478122466125E-2</v>
      </c>
      <c r="N696" s="8">
        <f t="shared" si="191"/>
        <v>0.14642340976645166</v>
      </c>
      <c r="O696" s="8">
        <f t="shared" si="192"/>
        <v>0.19425290296464517</v>
      </c>
      <c r="P696" s="8">
        <f t="shared" si="193"/>
        <v>5.0089573202150005E-7</v>
      </c>
      <c r="Q696" s="8">
        <f t="shared" si="194"/>
        <v>4.2030107771548371E-2</v>
      </c>
      <c r="R696" s="8">
        <f t="shared" si="195"/>
        <v>1</v>
      </c>
      <c r="S696" s="8">
        <f t="shared" si="196"/>
        <v>1.5012260125980648</v>
      </c>
      <c r="T696" s="8">
        <f t="shared" si="197"/>
        <v>1.0354182196512902</v>
      </c>
      <c r="W696" s="7">
        <v>532411</v>
      </c>
      <c r="X696" s="7" t="s">
        <v>726</v>
      </c>
      <c r="Y696" s="364">
        <v>0</v>
      </c>
      <c r="Z696" s="364">
        <v>0</v>
      </c>
      <c r="AA696" s="364">
        <v>0</v>
      </c>
      <c r="AB696" s="364">
        <v>0</v>
      </c>
      <c r="AC696" s="364">
        <v>0</v>
      </c>
      <c r="AD696" s="364">
        <v>0</v>
      </c>
      <c r="AE696" s="364">
        <v>0</v>
      </c>
      <c r="AF696" s="364">
        <v>0</v>
      </c>
      <c r="AG696" s="364">
        <v>0</v>
      </c>
      <c r="AH696" s="364">
        <v>0</v>
      </c>
      <c r="AI696" s="364">
        <v>0</v>
      </c>
      <c r="AJ696" s="364">
        <v>0</v>
      </c>
      <c r="AK696" s="364">
        <v>0</v>
      </c>
      <c r="AL696" s="364">
        <v>0</v>
      </c>
      <c r="AM696" s="364">
        <v>0</v>
      </c>
      <c r="AN696" s="364">
        <v>1</v>
      </c>
      <c r="AO696" s="364">
        <v>0</v>
      </c>
      <c r="AP696" s="364">
        <v>0</v>
      </c>
      <c r="AS696" s="7">
        <v>532411</v>
      </c>
      <c r="AT696" s="7" t="s">
        <v>726</v>
      </c>
      <c r="AU696" s="8">
        <v>8.6076223546903224E-2</v>
      </c>
      <c r="AV696" s="8">
        <v>2.1736783142546776E-2</v>
      </c>
      <c r="AW696" s="8">
        <v>0.11712048215383869</v>
      </c>
      <c r="AX696" s="8">
        <v>0.5846863798157258</v>
      </c>
      <c r="AY696" s="8">
        <v>0.13943038900966936</v>
      </c>
      <c r="AZ696" s="8">
        <v>0.40614311473970977</v>
      </c>
      <c r="BA696" s="8">
        <v>0.34395236490450004</v>
      </c>
      <c r="BB696" s="8">
        <v>7.1639935052653231E-2</v>
      </c>
      <c r="BC696" s="8">
        <v>0.24885979066169356</v>
      </c>
      <c r="BD696" s="8">
        <v>0.10048972212206451</v>
      </c>
      <c r="BE696" s="8">
        <v>2.3128478122466125E-2</v>
      </c>
      <c r="BF696" s="8">
        <v>0.14642340976645166</v>
      </c>
      <c r="BG696" s="8">
        <v>0.19425290296464517</v>
      </c>
      <c r="BH696" s="8">
        <v>5.0089573202150005E-7</v>
      </c>
      <c r="BI696" s="8">
        <v>4.2030107771548371E-2</v>
      </c>
      <c r="BJ696" s="8">
        <v>1.2249318759401615</v>
      </c>
      <c r="BK696" s="8">
        <v>1.5012260125980648</v>
      </c>
      <c r="BL696" s="8">
        <v>1.0354182196512902</v>
      </c>
    </row>
    <row r="697" spans="1:64" x14ac:dyDescent="0.25">
      <c r="A697" s="7">
        <v>532412</v>
      </c>
      <c r="B697" s="7" t="s">
        <v>727</v>
      </c>
      <c r="C697" s="8">
        <f t="shared" si="180"/>
        <v>0.10553936522100001</v>
      </c>
      <c r="D697" s="8">
        <f t="shared" si="181"/>
        <v>1.57874148265E-2</v>
      </c>
      <c r="E697" s="8">
        <f t="shared" si="182"/>
        <v>0.118923963248</v>
      </c>
      <c r="F697" s="8">
        <f t="shared" si="183"/>
        <v>0.40940382529899999</v>
      </c>
      <c r="G697" s="8">
        <f t="shared" si="184"/>
        <v>5.4416569199200002E-2</v>
      </c>
      <c r="H697" s="8">
        <f t="shared" si="185"/>
        <v>0.12603862318600001</v>
      </c>
      <c r="I697" s="8">
        <f t="shared" si="186"/>
        <v>0.36801139906800001</v>
      </c>
      <c r="J697" s="8">
        <f t="shared" si="187"/>
        <v>4.7265116795300002E-2</v>
      </c>
      <c r="K697" s="8">
        <f t="shared" si="188"/>
        <v>0.118065894165</v>
      </c>
      <c r="L697" s="8">
        <f t="shared" si="189"/>
        <v>0.10915219542</v>
      </c>
      <c r="M697" s="8">
        <f t="shared" si="190"/>
        <v>1.5724992788199998E-2</v>
      </c>
      <c r="N697" s="8">
        <f t="shared" si="191"/>
        <v>0.174490361604</v>
      </c>
      <c r="O697" s="8">
        <f t="shared" si="192"/>
        <v>0.52413230358399998</v>
      </c>
      <c r="P697" s="8">
        <f t="shared" si="193"/>
        <v>2.1788236091000001E-6</v>
      </c>
      <c r="Q697" s="8">
        <f t="shared" si="194"/>
        <v>0.111053102729</v>
      </c>
      <c r="R697" s="8">
        <f t="shared" si="195"/>
        <v>1.2402507433000001</v>
      </c>
      <c r="S697" s="8">
        <f t="shared" si="196"/>
        <v>1.58985901768</v>
      </c>
      <c r="T697" s="8">
        <f t="shared" si="197"/>
        <v>1.5333424100299999</v>
      </c>
      <c r="W697" s="7">
        <v>532412</v>
      </c>
      <c r="X697" s="7" t="s">
        <v>727</v>
      </c>
      <c r="Y697" s="364">
        <v>0.10553936522100001</v>
      </c>
      <c r="Z697" s="364">
        <v>1.57874148265E-2</v>
      </c>
      <c r="AA697" s="364">
        <v>0.118923963248</v>
      </c>
      <c r="AB697" s="364">
        <v>0.40940382529899999</v>
      </c>
      <c r="AC697" s="364">
        <v>5.4416569199200002E-2</v>
      </c>
      <c r="AD697" s="364">
        <v>0.12603862318600001</v>
      </c>
      <c r="AE697" s="364">
        <v>0.36801139906800001</v>
      </c>
      <c r="AF697" s="364">
        <v>4.7265116795300002E-2</v>
      </c>
      <c r="AG697" s="364">
        <v>0.118065894165</v>
      </c>
      <c r="AH697" s="364">
        <v>0.10915219542</v>
      </c>
      <c r="AI697" s="364">
        <v>1.5724992788199998E-2</v>
      </c>
      <c r="AJ697" s="364">
        <v>0.174490361604</v>
      </c>
      <c r="AK697" s="364">
        <v>0.52413230358399998</v>
      </c>
      <c r="AL697" s="364">
        <v>2.1788236091000001E-6</v>
      </c>
      <c r="AM697" s="364">
        <v>0.111053102729</v>
      </c>
      <c r="AN697" s="364">
        <v>1.2402507433000001</v>
      </c>
      <c r="AO697" s="364">
        <v>1.58985901768</v>
      </c>
      <c r="AP697" s="364">
        <v>1.5333424100299999</v>
      </c>
      <c r="AS697" s="7">
        <v>532412</v>
      </c>
      <c r="AT697" s="7" t="s">
        <v>727</v>
      </c>
      <c r="AU697" s="8">
        <v>0.16825689852683873</v>
      </c>
      <c r="AV697" s="8">
        <v>3.7056833603048386E-2</v>
      </c>
      <c r="AW697" s="8">
        <v>0.22472378140429036</v>
      </c>
      <c r="AX697" s="8">
        <v>1.0577216919409032</v>
      </c>
      <c r="AY697" s="8">
        <v>0.21301019045805802</v>
      </c>
      <c r="AZ697" s="8">
        <v>0.68610501672152413</v>
      </c>
      <c r="BA697" s="8">
        <v>0.6565927427660001</v>
      </c>
      <c r="BB697" s="8">
        <v>0.12217260046901449</v>
      </c>
      <c r="BC697" s="8">
        <v>0.46231496658058063</v>
      </c>
      <c r="BD697" s="8">
        <v>0.19179054933220971</v>
      </c>
      <c r="BE697" s="8">
        <v>3.8891787961309682E-2</v>
      </c>
      <c r="BF697" s="8">
        <v>0.28441272726329037</v>
      </c>
      <c r="BG697" s="8">
        <v>0.4565012868769035</v>
      </c>
      <c r="BH697" s="8">
        <v>1.3296743535709999E-6</v>
      </c>
      <c r="BI697" s="8">
        <v>9.6725182933999912E-2</v>
      </c>
      <c r="BJ697" s="8">
        <v>1.4300375135345158</v>
      </c>
      <c r="BK697" s="8">
        <v>2.8278046410561291</v>
      </c>
      <c r="BL697" s="8">
        <v>2.1120480517512901</v>
      </c>
    </row>
    <row r="698" spans="1:64" x14ac:dyDescent="0.25">
      <c r="A698" s="7">
        <v>532420</v>
      </c>
      <c r="B698" s="7" t="s">
        <v>728</v>
      </c>
      <c r="C698" s="8">
        <f t="shared" si="180"/>
        <v>9.091182637541935E-2</v>
      </c>
      <c r="D698" s="8">
        <f t="shared" si="181"/>
        <v>2.3192902022320966E-2</v>
      </c>
      <c r="E698" s="8">
        <f t="shared" si="182"/>
        <v>0.12215082191479031</v>
      </c>
      <c r="F698" s="8">
        <f t="shared" si="183"/>
        <v>0.55660842132536115</v>
      </c>
      <c r="G698" s="8">
        <f t="shared" si="184"/>
        <v>0.12867584338052096</v>
      </c>
      <c r="H698" s="8">
        <f t="shared" si="185"/>
        <v>0.39909524476287583</v>
      </c>
      <c r="I698" s="8">
        <f t="shared" si="186"/>
        <v>0.35149964652054838</v>
      </c>
      <c r="J698" s="8">
        <f t="shared" si="187"/>
        <v>7.5692950507511278E-2</v>
      </c>
      <c r="K698" s="8">
        <f t="shared" si="188"/>
        <v>0.26149002304561297</v>
      </c>
      <c r="L698" s="8">
        <f t="shared" si="189"/>
        <v>0.10500862100364518</v>
      </c>
      <c r="M698" s="8">
        <f t="shared" si="190"/>
        <v>2.4690963072203229E-2</v>
      </c>
      <c r="N698" s="8">
        <f t="shared" si="191"/>
        <v>0.152166177604</v>
      </c>
      <c r="O698" s="8">
        <f t="shared" si="192"/>
        <v>0.20274279206138718</v>
      </c>
      <c r="P698" s="8">
        <f t="shared" si="193"/>
        <v>6.8429200010543564E-7</v>
      </c>
      <c r="Q698" s="8">
        <f t="shared" si="194"/>
        <v>4.426693408751612E-2</v>
      </c>
      <c r="R698" s="8">
        <f t="shared" si="195"/>
        <v>1</v>
      </c>
      <c r="S698" s="8">
        <f t="shared" si="196"/>
        <v>1.471474670759032</v>
      </c>
      <c r="T698" s="8">
        <f t="shared" si="197"/>
        <v>1.0757810071706451</v>
      </c>
      <c r="W698" s="7">
        <v>532420</v>
      </c>
      <c r="X698" s="7" t="s">
        <v>728</v>
      </c>
      <c r="Y698" s="364">
        <v>0</v>
      </c>
      <c r="Z698" s="364">
        <v>0</v>
      </c>
      <c r="AA698" s="364">
        <v>0</v>
      </c>
      <c r="AB698" s="364">
        <v>0</v>
      </c>
      <c r="AC698" s="364">
        <v>0</v>
      </c>
      <c r="AD698" s="364">
        <v>0</v>
      </c>
      <c r="AE698" s="364">
        <v>0</v>
      </c>
      <c r="AF698" s="364">
        <v>0</v>
      </c>
      <c r="AG698" s="364">
        <v>0</v>
      </c>
      <c r="AH698" s="364">
        <v>0</v>
      </c>
      <c r="AI698" s="364">
        <v>0</v>
      </c>
      <c r="AJ698" s="364">
        <v>0</v>
      </c>
      <c r="AK698" s="364">
        <v>0</v>
      </c>
      <c r="AL698" s="364">
        <v>0</v>
      </c>
      <c r="AM698" s="364">
        <v>0</v>
      </c>
      <c r="AN698" s="364">
        <v>1</v>
      </c>
      <c r="AO698" s="364">
        <v>0</v>
      </c>
      <c r="AP698" s="364">
        <v>0</v>
      </c>
      <c r="AS698" s="7">
        <v>532420</v>
      </c>
      <c r="AT698" s="7" t="s">
        <v>728</v>
      </c>
      <c r="AU698" s="8">
        <v>9.091182637541935E-2</v>
      </c>
      <c r="AV698" s="8">
        <v>2.3192902022320966E-2</v>
      </c>
      <c r="AW698" s="8">
        <v>0.12215082191479031</v>
      </c>
      <c r="AX698" s="8">
        <v>0.55660842132536115</v>
      </c>
      <c r="AY698" s="8">
        <v>0.12867584338052096</v>
      </c>
      <c r="AZ698" s="8">
        <v>0.39909524476287583</v>
      </c>
      <c r="BA698" s="8">
        <v>0.35149964652054838</v>
      </c>
      <c r="BB698" s="8">
        <v>7.5692950507511278E-2</v>
      </c>
      <c r="BC698" s="8">
        <v>0.26149002304561297</v>
      </c>
      <c r="BD698" s="8">
        <v>0.10500862100364518</v>
      </c>
      <c r="BE698" s="8">
        <v>2.4690963072203229E-2</v>
      </c>
      <c r="BF698" s="8">
        <v>0.152166177604</v>
      </c>
      <c r="BG698" s="8">
        <v>0.20274279206138718</v>
      </c>
      <c r="BH698" s="8">
        <v>6.8429200010543564E-7</v>
      </c>
      <c r="BI698" s="8">
        <v>4.426693408751612E-2</v>
      </c>
      <c r="BJ698" s="8">
        <v>1.2362539374091936</v>
      </c>
      <c r="BK698" s="8">
        <v>1.471474670759032</v>
      </c>
      <c r="BL698" s="8">
        <v>1.0757810071706451</v>
      </c>
    </row>
    <row r="699" spans="1:64" x14ac:dyDescent="0.25">
      <c r="A699" s="7">
        <v>532490</v>
      </c>
      <c r="B699" s="7" t="s">
        <v>729</v>
      </c>
      <c r="C699" s="8">
        <f t="shared" si="180"/>
        <v>0.10567789701999999</v>
      </c>
      <c r="D699" s="8">
        <f t="shared" si="181"/>
        <v>1.5812445281499998E-2</v>
      </c>
      <c r="E699" s="8">
        <f t="shared" si="182"/>
        <v>0.119130574196</v>
      </c>
      <c r="F699" s="8">
        <f t="shared" si="183"/>
        <v>0.40513650234100002</v>
      </c>
      <c r="G699" s="8">
        <f t="shared" si="184"/>
        <v>5.3861834568300002E-2</v>
      </c>
      <c r="H699" s="8">
        <f t="shared" si="185"/>
        <v>0.125572321184</v>
      </c>
      <c r="I699" s="8">
        <f t="shared" si="186"/>
        <v>0.36293621825599998</v>
      </c>
      <c r="J699" s="8">
        <f t="shared" si="187"/>
        <v>4.66307127696E-2</v>
      </c>
      <c r="K699" s="8">
        <f t="shared" si="188"/>
        <v>0.116630138466</v>
      </c>
      <c r="L699" s="8">
        <f t="shared" si="189"/>
        <v>0.109349131393</v>
      </c>
      <c r="M699" s="8">
        <f t="shared" si="190"/>
        <v>1.57584638349E-2</v>
      </c>
      <c r="N699" s="8">
        <f t="shared" si="191"/>
        <v>0.174922346713</v>
      </c>
      <c r="O699" s="8">
        <f t="shared" si="192"/>
        <v>0.52381823589900001</v>
      </c>
      <c r="P699" s="8">
        <f t="shared" si="193"/>
        <v>2.2045623800399998E-6</v>
      </c>
      <c r="Q699" s="8">
        <f t="shared" si="194"/>
        <v>0.112734034811</v>
      </c>
      <c r="R699" s="8">
        <f t="shared" si="195"/>
        <v>1.2406209164999999</v>
      </c>
      <c r="S699" s="8">
        <f t="shared" si="196"/>
        <v>1.5845706580900001</v>
      </c>
      <c r="T699" s="8">
        <f t="shared" si="197"/>
        <v>1.52619706949</v>
      </c>
      <c r="W699" s="7">
        <v>532490</v>
      </c>
      <c r="X699" s="7" t="s">
        <v>729</v>
      </c>
      <c r="Y699" s="364">
        <v>0.10567789701999999</v>
      </c>
      <c r="Z699" s="364">
        <v>1.5812445281499998E-2</v>
      </c>
      <c r="AA699" s="364">
        <v>0.119130574196</v>
      </c>
      <c r="AB699" s="364">
        <v>0.40513650234100002</v>
      </c>
      <c r="AC699" s="364">
        <v>5.3861834568300002E-2</v>
      </c>
      <c r="AD699" s="364">
        <v>0.125572321184</v>
      </c>
      <c r="AE699" s="364">
        <v>0.36293621825599998</v>
      </c>
      <c r="AF699" s="364">
        <v>4.66307127696E-2</v>
      </c>
      <c r="AG699" s="364">
        <v>0.116630138466</v>
      </c>
      <c r="AH699" s="364">
        <v>0.109349131393</v>
      </c>
      <c r="AI699" s="364">
        <v>1.57584638349E-2</v>
      </c>
      <c r="AJ699" s="364">
        <v>0.174922346713</v>
      </c>
      <c r="AK699" s="364">
        <v>0.52381823589900001</v>
      </c>
      <c r="AL699" s="364">
        <v>2.2045623800399998E-6</v>
      </c>
      <c r="AM699" s="364">
        <v>0.112734034811</v>
      </c>
      <c r="AN699" s="364">
        <v>1.2406209164999999</v>
      </c>
      <c r="AO699" s="364">
        <v>1.5845706580900001</v>
      </c>
      <c r="AP699" s="364">
        <v>1.52619706949</v>
      </c>
      <c r="AS699" s="7">
        <v>532490</v>
      </c>
      <c r="AT699" s="7" t="s">
        <v>729</v>
      </c>
      <c r="AU699" s="8">
        <v>0.17180815969469354</v>
      </c>
      <c r="AV699" s="8">
        <v>3.7441380829240326E-2</v>
      </c>
      <c r="AW699" s="8">
        <v>0.23247139707764508</v>
      </c>
      <c r="AX699" s="8">
        <v>1.0109298521785646</v>
      </c>
      <c r="AY699" s="8">
        <v>0.19836431848532585</v>
      </c>
      <c r="AZ699" s="8">
        <v>0.65676056528553228</v>
      </c>
      <c r="BA699" s="8">
        <v>0.65896969066529054</v>
      </c>
      <c r="BB699" s="8">
        <v>0.12162257013761288</v>
      </c>
      <c r="BC699" s="8">
        <v>0.46999489683301615</v>
      </c>
      <c r="BD699" s="8">
        <v>0.19565991640999997</v>
      </c>
      <c r="BE699" s="8">
        <v>3.9319858067767742E-2</v>
      </c>
      <c r="BF699" s="8">
        <v>0.29457125866996775</v>
      </c>
      <c r="BG699" s="8">
        <v>0.47312526617172596</v>
      </c>
      <c r="BH699" s="8">
        <v>1.3957356866660325E-6</v>
      </c>
      <c r="BI699" s="8">
        <v>0.10182264266101612</v>
      </c>
      <c r="BJ699" s="8">
        <v>1.4417209376020979</v>
      </c>
      <c r="BK699" s="8">
        <v>2.7692805424006446</v>
      </c>
      <c r="BL699" s="8">
        <v>2.1538129640875807</v>
      </c>
    </row>
    <row r="700" spans="1:64" x14ac:dyDescent="0.25">
      <c r="A700" s="7">
        <v>533110</v>
      </c>
      <c r="B700" s="7" t="s">
        <v>730</v>
      </c>
      <c r="C700" s="8">
        <f t="shared" si="180"/>
        <v>0.13947491857200001</v>
      </c>
      <c r="D700" s="8">
        <f t="shared" si="181"/>
        <v>1.9918168799200001E-2</v>
      </c>
      <c r="E700" s="8">
        <f t="shared" si="182"/>
        <v>0.15684943179300001</v>
      </c>
      <c r="F700" s="8">
        <f t="shared" si="183"/>
        <v>26.951403498400001</v>
      </c>
      <c r="G700" s="8">
        <f t="shared" si="184"/>
        <v>3.4795264459699999</v>
      </c>
      <c r="H700" s="8">
        <f t="shared" si="185"/>
        <v>5.16992743496</v>
      </c>
      <c r="I700" s="8">
        <f t="shared" si="186"/>
        <v>3.9504219146300001</v>
      </c>
      <c r="J700" s="8">
        <f t="shared" si="187"/>
        <v>0.57442549200799997</v>
      </c>
      <c r="K700" s="8">
        <f t="shared" si="188"/>
        <v>0.90480135532100003</v>
      </c>
      <c r="L700" s="8">
        <f t="shared" si="189"/>
        <v>0.14487979472699999</v>
      </c>
      <c r="M700" s="8">
        <f t="shared" si="190"/>
        <v>1.9948961041399999E-2</v>
      </c>
      <c r="N700" s="8">
        <f t="shared" si="191"/>
        <v>0.23685081908799999</v>
      </c>
      <c r="O700" s="8">
        <f t="shared" si="192"/>
        <v>0.53809647333999999</v>
      </c>
      <c r="P700" s="8">
        <f t="shared" si="193"/>
        <v>4.6786687888200003E-8</v>
      </c>
      <c r="Q700" s="8">
        <f t="shared" si="194"/>
        <v>1.21483178082E-2</v>
      </c>
      <c r="R700" s="8">
        <f t="shared" si="195"/>
        <v>1.31624251916</v>
      </c>
      <c r="S700" s="8">
        <f t="shared" si="196"/>
        <v>36.600857379399997</v>
      </c>
      <c r="T700" s="8">
        <f t="shared" si="197"/>
        <v>6.4296487619600002</v>
      </c>
      <c r="W700" s="7">
        <v>533110</v>
      </c>
      <c r="X700" s="7" t="s">
        <v>730</v>
      </c>
      <c r="Y700" s="364">
        <v>0.13947491857200001</v>
      </c>
      <c r="Z700" s="364">
        <v>1.9918168799200001E-2</v>
      </c>
      <c r="AA700" s="364">
        <v>0.15684943179300001</v>
      </c>
      <c r="AB700" s="364">
        <v>26.951403498400001</v>
      </c>
      <c r="AC700" s="364">
        <v>3.4795264459699999</v>
      </c>
      <c r="AD700" s="364">
        <v>5.16992743496</v>
      </c>
      <c r="AE700" s="364">
        <v>3.9504219146300001</v>
      </c>
      <c r="AF700" s="364">
        <v>0.57442549200799997</v>
      </c>
      <c r="AG700" s="364">
        <v>0.90480135532100003</v>
      </c>
      <c r="AH700" s="364">
        <v>0.14487979472699999</v>
      </c>
      <c r="AI700" s="364">
        <v>1.9948961041399999E-2</v>
      </c>
      <c r="AJ700" s="364">
        <v>0.23685081908799999</v>
      </c>
      <c r="AK700" s="364">
        <v>0.53809647333999999</v>
      </c>
      <c r="AL700" s="364">
        <v>4.6786687888200003E-8</v>
      </c>
      <c r="AM700" s="364">
        <v>1.21483178082E-2</v>
      </c>
      <c r="AN700" s="364">
        <v>1.31624251916</v>
      </c>
      <c r="AO700" s="364">
        <v>36.600857379399997</v>
      </c>
      <c r="AP700" s="364">
        <v>6.4296487619600002</v>
      </c>
      <c r="AS700" s="7">
        <v>533110</v>
      </c>
      <c r="AT700" s="7" t="s">
        <v>730</v>
      </c>
      <c r="AU700" s="8">
        <v>0.18980272057051611</v>
      </c>
      <c r="AV700" s="8">
        <v>4.4561000571861298E-2</v>
      </c>
      <c r="AW700" s="8">
        <v>0.27297316782354675</v>
      </c>
      <c r="AX700" s="8">
        <v>25.46217459644145</v>
      </c>
      <c r="AY700" s="8">
        <v>5.0070775163887093</v>
      </c>
      <c r="AZ700" s="8">
        <v>12.283611524552095</v>
      </c>
      <c r="BA700" s="8">
        <v>5.7618471450801607</v>
      </c>
      <c r="BB700" s="8">
        <v>1.3737031522688874</v>
      </c>
      <c r="BC700" s="8">
        <v>3.7840187131206613</v>
      </c>
      <c r="BD700" s="8">
        <v>0.19836413712175816</v>
      </c>
      <c r="BE700" s="8">
        <v>4.6143619629454839E-2</v>
      </c>
      <c r="BF700" s="8">
        <v>0.36954762312214517</v>
      </c>
      <c r="BG700" s="8">
        <v>0.53809664398483914</v>
      </c>
      <c r="BH700" s="8">
        <v>6.209970645884676E-8</v>
      </c>
      <c r="BI700" s="8">
        <v>1.2145979849738727E-2</v>
      </c>
      <c r="BJ700" s="8">
        <v>1.5073368889661289</v>
      </c>
      <c r="BK700" s="8">
        <v>43.752863637369352</v>
      </c>
      <c r="BL700" s="8">
        <v>11.919570623372906</v>
      </c>
    </row>
    <row r="701" spans="1:64" x14ac:dyDescent="0.25">
      <c r="A701" s="7">
        <v>541110</v>
      </c>
      <c r="B701" s="7" t="s">
        <v>731</v>
      </c>
      <c r="C701" s="8">
        <f t="shared" si="180"/>
        <v>5.8692538556500001E-2</v>
      </c>
      <c r="D701" s="8">
        <f t="shared" si="181"/>
        <v>1.0002699593499999E-2</v>
      </c>
      <c r="E701" s="8">
        <f t="shared" si="182"/>
        <v>0.13059324159800001</v>
      </c>
      <c r="F701" s="8">
        <f t="shared" si="183"/>
        <v>6.3000642538500004E-2</v>
      </c>
      <c r="G701" s="8">
        <f t="shared" si="184"/>
        <v>1.1563076580299999E-2</v>
      </c>
      <c r="H701" s="8">
        <f t="shared" si="185"/>
        <v>6.0192554955999997E-2</v>
      </c>
      <c r="I701" s="8">
        <f t="shared" si="186"/>
        <v>4.8745705578000002E-2</v>
      </c>
      <c r="J701" s="8">
        <f t="shared" si="187"/>
        <v>8.1058979133700002E-3</v>
      </c>
      <c r="K701" s="8">
        <f t="shared" si="188"/>
        <v>4.51805549286E-2</v>
      </c>
      <c r="L701" s="8">
        <f t="shared" si="189"/>
        <v>3.6372370822400003E-2</v>
      </c>
      <c r="M701" s="8">
        <f t="shared" si="190"/>
        <v>6.5148772047799999E-3</v>
      </c>
      <c r="N701" s="8">
        <f t="shared" si="191"/>
        <v>0.119773022242</v>
      </c>
      <c r="O701" s="8">
        <f t="shared" si="192"/>
        <v>0.80322793088099997</v>
      </c>
      <c r="P701" s="8">
        <f t="shared" si="193"/>
        <v>7.3703165485799997E-6</v>
      </c>
      <c r="Q701" s="8">
        <f t="shared" si="194"/>
        <v>0.42506787982900002</v>
      </c>
      <c r="R701" s="8">
        <f t="shared" si="195"/>
        <v>1.1992884797500001</v>
      </c>
      <c r="S701" s="8">
        <f t="shared" si="196"/>
        <v>1.1347562740699999</v>
      </c>
      <c r="T701" s="8">
        <f t="shared" si="197"/>
        <v>1.1020321584199999</v>
      </c>
      <c r="W701" s="7">
        <v>541110</v>
      </c>
      <c r="X701" s="7" t="s">
        <v>731</v>
      </c>
      <c r="Y701" s="364">
        <v>5.8692538556500001E-2</v>
      </c>
      <c r="Z701" s="364">
        <v>1.0002699593499999E-2</v>
      </c>
      <c r="AA701" s="364">
        <v>0.13059324159800001</v>
      </c>
      <c r="AB701" s="364">
        <v>6.3000642538500004E-2</v>
      </c>
      <c r="AC701" s="364">
        <v>1.1563076580299999E-2</v>
      </c>
      <c r="AD701" s="364">
        <v>6.0192554955999997E-2</v>
      </c>
      <c r="AE701" s="364">
        <v>4.8745705578000002E-2</v>
      </c>
      <c r="AF701" s="364">
        <v>8.1058979133700002E-3</v>
      </c>
      <c r="AG701" s="364">
        <v>4.51805549286E-2</v>
      </c>
      <c r="AH701" s="364">
        <v>3.6372370822400003E-2</v>
      </c>
      <c r="AI701" s="364">
        <v>6.5148772047799999E-3</v>
      </c>
      <c r="AJ701" s="364">
        <v>0.119773022242</v>
      </c>
      <c r="AK701" s="364">
        <v>0.80322793088099997</v>
      </c>
      <c r="AL701" s="364">
        <v>7.3703165485799997E-6</v>
      </c>
      <c r="AM701" s="364">
        <v>0.42506787982900002</v>
      </c>
      <c r="AN701" s="364">
        <v>1.1992884797500001</v>
      </c>
      <c r="AO701" s="364">
        <v>1.1347562740699999</v>
      </c>
      <c r="AP701" s="364">
        <v>1.1020321584199999</v>
      </c>
      <c r="AS701" s="7">
        <v>541110</v>
      </c>
      <c r="AT701" s="7" t="s">
        <v>731</v>
      </c>
      <c r="AU701" s="8">
        <v>8.6364627673532257E-2</v>
      </c>
      <c r="AV701" s="8">
        <v>2.3772331853439521E-2</v>
      </c>
      <c r="AW701" s="8">
        <v>0.28023181481112885</v>
      </c>
      <c r="AX701" s="8">
        <v>0.12006311137886454</v>
      </c>
      <c r="AY701" s="8">
        <v>3.4263368632108056E-2</v>
      </c>
      <c r="AZ701" s="8">
        <v>0.2314901414816968</v>
      </c>
      <c r="BA701" s="8">
        <v>7.3542885612391931E-2</v>
      </c>
      <c r="BB701" s="8">
        <v>2.0380538404863865E-2</v>
      </c>
      <c r="BC701" s="8">
        <v>0.16604477177699831</v>
      </c>
      <c r="BD701" s="8">
        <v>5.6218830472829009E-2</v>
      </c>
      <c r="BE701" s="8">
        <v>1.6087171534278705E-2</v>
      </c>
      <c r="BF701" s="8">
        <v>0.22696202369427415</v>
      </c>
      <c r="BG701" s="8">
        <v>0.80322657938675845</v>
      </c>
      <c r="BH701" s="8">
        <v>5.0248507235237103E-6</v>
      </c>
      <c r="BI701" s="8">
        <v>0.42506943403082281</v>
      </c>
      <c r="BJ701" s="8">
        <v>1.3903671614353224</v>
      </c>
      <c r="BK701" s="8">
        <v>1.3858150085895169</v>
      </c>
      <c r="BL701" s="8">
        <v>1.2599681957941937</v>
      </c>
    </row>
    <row r="702" spans="1:64" x14ac:dyDescent="0.25">
      <c r="A702" s="7">
        <v>541191</v>
      </c>
      <c r="B702" s="7" t="s">
        <v>732</v>
      </c>
      <c r="C702" s="8">
        <f t="shared" si="180"/>
        <v>5.8722681165399998E-2</v>
      </c>
      <c r="D702" s="8">
        <f t="shared" si="181"/>
        <v>9.9987372679999995E-3</v>
      </c>
      <c r="E702" s="8">
        <f t="shared" si="182"/>
        <v>0.13015228065100001</v>
      </c>
      <c r="F702" s="8">
        <f t="shared" si="183"/>
        <v>6.1921454939899999E-2</v>
      </c>
      <c r="G702" s="8">
        <f t="shared" si="184"/>
        <v>1.13700296793E-2</v>
      </c>
      <c r="H702" s="8">
        <f t="shared" si="185"/>
        <v>5.8011521665400002E-2</v>
      </c>
      <c r="I702" s="8">
        <f t="shared" si="186"/>
        <v>4.9239384288200003E-2</v>
      </c>
      <c r="J702" s="8">
        <f t="shared" si="187"/>
        <v>8.1908531406100007E-3</v>
      </c>
      <c r="K702" s="8">
        <f t="shared" si="188"/>
        <v>4.5011478101700003E-2</v>
      </c>
      <c r="L702" s="8">
        <f t="shared" si="189"/>
        <v>3.6426448645500001E-2</v>
      </c>
      <c r="M702" s="8">
        <f t="shared" si="190"/>
        <v>6.5127751844099996E-3</v>
      </c>
      <c r="N702" s="8">
        <f t="shared" si="191"/>
        <v>0.119564579453</v>
      </c>
      <c r="O702" s="8">
        <f t="shared" si="192"/>
        <v>0.80328262508399995</v>
      </c>
      <c r="P702" s="8">
        <f t="shared" si="193"/>
        <v>7.4933133358499998E-6</v>
      </c>
      <c r="Q702" s="8">
        <f t="shared" si="194"/>
        <v>0.420519221773</v>
      </c>
      <c r="R702" s="8">
        <f t="shared" si="195"/>
        <v>1.19887369908</v>
      </c>
      <c r="S702" s="8">
        <f t="shared" si="196"/>
        <v>1.13130300628</v>
      </c>
      <c r="T702" s="8">
        <f t="shared" si="197"/>
        <v>1.1024417155299999</v>
      </c>
      <c r="W702" s="7">
        <v>541191</v>
      </c>
      <c r="X702" s="7" t="s">
        <v>732</v>
      </c>
      <c r="Y702" s="364">
        <v>5.8722681165399998E-2</v>
      </c>
      <c r="Z702" s="364">
        <v>9.9987372679999995E-3</v>
      </c>
      <c r="AA702" s="364">
        <v>0.13015228065100001</v>
      </c>
      <c r="AB702" s="364">
        <v>6.1921454939899999E-2</v>
      </c>
      <c r="AC702" s="364">
        <v>1.13700296793E-2</v>
      </c>
      <c r="AD702" s="364">
        <v>5.8011521665400002E-2</v>
      </c>
      <c r="AE702" s="364">
        <v>4.9239384288200003E-2</v>
      </c>
      <c r="AF702" s="364">
        <v>8.1908531406100007E-3</v>
      </c>
      <c r="AG702" s="364">
        <v>4.5011478101700003E-2</v>
      </c>
      <c r="AH702" s="364">
        <v>3.6426448645500001E-2</v>
      </c>
      <c r="AI702" s="364">
        <v>6.5127751844099996E-3</v>
      </c>
      <c r="AJ702" s="364">
        <v>0.119564579453</v>
      </c>
      <c r="AK702" s="364">
        <v>0.80328262508399995</v>
      </c>
      <c r="AL702" s="364">
        <v>7.4933133358499998E-6</v>
      </c>
      <c r="AM702" s="364">
        <v>0.420519221773</v>
      </c>
      <c r="AN702" s="364">
        <v>1.19887369908</v>
      </c>
      <c r="AO702" s="364">
        <v>1.13130300628</v>
      </c>
      <c r="AP702" s="364">
        <v>1.1024417155299999</v>
      </c>
      <c r="AS702" s="7">
        <v>541191</v>
      </c>
      <c r="AT702" s="7" t="s">
        <v>732</v>
      </c>
      <c r="AU702" s="8">
        <v>8.5423680372479036E-2</v>
      </c>
      <c r="AV702" s="8">
        <v>2.3559257787873232E-2</v>
      </c>
      <c r="AW702" s="8">
        <v>0.27763809419001612</v>
      </c>
      <c r="AX702" s="8">
        <v>0.11772693361487907</v>
      </c>
      <c r="AY702" s="8">
        <v>3.29860193831766E-2</v>
      </c>
      <c r="AZ702" s="8">
        <v>0.22843765693304033</v>
      </c>
      <c r="BA702" s="8">
        <v>7.3551310134027451E-2</v>
      </c>
      <c r="BB702" s="8">
        <v>2.0420670810568389E-2</v>
      </c>
      <c r="BC702" s="8">
        <v>0.16684734432545156</v>
      </c>
      <c r="BD702" s="8">
        <v>5.5695934530374205E-2</v>
      </c>
      <c r="BE702" s="8">
        <v>1.5952744857634191E-2</v>
      </c>
      <c r="BF702" s="8">
        <v>0.22451901383722575</v>
      </c>
      <c r="BG702" s="8">
        <v>0.79032729443342054</v>
      </c>
      <c r="BH702" s="8">
        <v>5.092681361556615E-6</v>
      </c>
      <c r="BI702" s="8">
        <v>0.41373572359409638</v>
      </c>
      <c r="BJ702" s="8">
        <v>1.3866210323506449</v>
      </c>
      <c r="BK702" s="8">
        <v>1.3630231905767742</v>
      </c>
      <c r="BL702" s="8">
        <v>1.2446919059146773</v>
      </c>
    </row>
    <row r="703" spans="1:64" x14ac:dyDescent="0.25">
      <c r="A703" s="7">
        <v>541199</v>
      </c>
      <c r="B703" s="7" t="s">
        <v>733</v>
      </c>
      <c r="C703" s="8">
        <f t="shared" si="180"/>
        <v>6.6792035072069364E-2</v>
      </c>
      <c r="D703" s="8">
        <f t="shared" si="181"/>
        <v>1.9649686088288713E-2</v>
      </c>
      <c r="E703" s="8">
        <f t="shared" si="182"/>
        <v>0.22029742508891931</v>
      </c>
      <c r="F703" s="8">
        <f t="shared" si="183"/>
        <v>8.1818543965864535E-2</v>
      </c>
      <c r="G703" s="8">
        <f t="shared" si="184"/>
        <v>2.4659590231787102E-2</v>
      </c>
      <c r="H703" s="8">
        <f t="shared" si="185"/>
        <v>0.16247993733094032</v>
      </c>
      <c r="I703" s="8">
        <f t="shared" si="186"/>
        <v>5.7502872966695179E-2</v>
      </c>
      <c r="J703" s="8">
        <f t="shared" si="187"/>
        <v>1.6963458790623064E-2</v>
      </c>
      <c r="K703" s="8">
        <f t="shared" si="188"/>
        <v>0.13394906667950968</v>
      </c>
      <c r="L703" s="8">
        <f t="shared" si="189"/>
        <v>4.4052689393785496E-2</v>
      </c>
      <c r="M703" s="8">
        <f t="shared" si="190"/>
        <v>1.3388166628548873E-2</v>
      </c>
      <c r="N703" s="8">
        <f t="shared" si="191"/>
        <v>0.17749787945109674</v>
      </c>
      <c r="O703" s="8">
        <f t="shared" si="192"/>
        <v>0.56939853777129079</v>
      </c>
      <c r="P703" s="8">
        <f t="shared" si="193"/>
        <v>4.7821103664545179E-6</v>
      </c>
      <c r="Q703" s="8">
        <f t="shared" si="194"/>
        <v>0.30177726785993558</v>
      </c>
      <c r="R703" s="8">
        <f t="shared" si="195"/>
        <v>1</v>
      </c>
      <c r="S703" s="8">
        <f t="shared" si="196"/>
        <v>0.97863549088306456</v>
      </c>
      <c r="T703" s="8">
        <f t="shared" si="197"/>
        <v>0.91809443069483876</v>
      </c>
      <c r="W703" s="7">
        <v>541199</v>
      </c>
      <c r="X703" s="7" t="s">
        <v>733</v>
      </c>
      <c r="Y703" s="364">
        <v>0</v>
      </c>
      <c r="Z703" s="364">
        <v>0</v>
      </c>
      <c r="AA703" s="364">
        <v>0</v>
      </c>
      <c r="AB703" s="364">
        <v>0</v>
      </c>
      <c r="AC703" s="364">
        <v>0</v>
      </c>
      <c r="AD703" s="364">
        <v>0</v>
      </c>
      <c r="AE703" s="364">
        <v>0</v>
      </c>
      <c r="AF703" s="364">
        <v>0</v>
      </c>
      <c r="AG703" s="364">
        <v>0</v>
      </c>
      <c r="AH703" s="364">
        <v>0</v>
      </c>
      <c r="AI703" s="364">
        <v>0</v>
      </c>
      <c r="AJ703" s="364">
        <v>0</v>
      </c>
      <c r="AK703" s="364">
        <v>0</v>
      </c>
      <c r="AL703" s="364">
        <v>0</v>
      </c>
      <c r="AM703" s="364">
        <v>0</v>
      </c>
      <c r="AN703" s="364">
        <v>1</v>
      </c>
      <c r="AO703" s="364">
        <v>0</v>
      </c>
      <c r="AP703" s="364">
        <v>0</v>
      </c>
      <c r="AS703" s="7">
        <v>541199</v>
      </c>
      <c r="AT703" s="7" t="s">
        <v>733</v>
      </c>
      <c r="AU703" s="8">
        <v>6.6792035072069364E-2</v>
      </c>
      <c r="AV703" s="8">
        <v>1.9649686088288713E-2</v>
      </c>
      <c r="AW703" s="8">
        <v>0.22029742508891931</v>
      </c>
      <c r="AX703" s="8">
        <v>8.1818543965864535E-2</v>
      </c>
      <c r="AY703" s="8">
        <v>2.4659590231787102E-2</v>
      </c>
      <c r="AZ703" s="8">
        <v>0.16247993733094032</v>
      </c>
      <c r="BA703" s="8">
        <v>5.7502872966695179E-2</v>
      </c>
      <c r="BB703" s="8">
        <v>1.6963458790623064E-2</v>
      </c>
      <c r="BC703" s="8">
        <v>0.13394906667950968</v>
      </c>
      <c r="BD703" s="8">
        <v>4.4052689393785496E-2</v>
      </c>
      <c r="BE703" s="8">
        <v>1.3388166628548873E-2</v>
      </c>
      <c r="BF703" s="8">
        <v>0.17749787945109674</v>
      </c>
      <c r="BG703" s="8">
        <v>0.56939853777129079</v>
      </c>
      <c r="BH703" s="8">
        <v>4.7821103664545179E-6</v>
      </c>
      <c r="BI703" s="8">
        <v>0.30177726785993558</v>
      </c>
      <c r="BJ703" s="8">
        <v>1.3067391462491935</v>
      </c>
      <c r="BK703" s="8">
        <v>0.97863549088306456</v>
      </c>
      <c r="BL703" s="8">
        <v>0.91809443069483876</v>
      </c>
    </row>
    <row r="704" spans="1:64" x14ac:dyDescent="0.25">
      <c r="A704" s="7">
        <v>541211</v>
      </c>
      <c r="B704" s="7" t="s">
        <v>734</v>
      </c>
      <c r="C704" s="8">
        <f t="shared" si="180"/>
        <v>8.3379720107600003E-2</v>
      </c>
      <c r="D704" s="8">
        <f t="shared" si="181"/>
        <v>1.34379013416E-2</v>
      </c>
      <c r="E704" s="8">
        <f t="shared" si="182"/>
        <v>9.4069026432199998E-2</v>
      </c>
      <c r="F704" s="8">
        <f t="shared" si="183"/>
        <v>6.8849694264099995E-2</v>
      </c>
      <c r="G704" s="8">
        <f t="shared" si="184"/>
        <v>1.0754545016100001E-2</v>
      </c>
      <c r="H704" s="8">
        <f t="shared" si="185"/>
        <v>4.5194239030599999E-2</v>
      </c>
      <c r="I704" s="8">
        <f t="shared" si="186"/>
        <v>5.3262415199300001E-2</v>
      </c>
      <c r="J704" s="8">
        <f t="shared" si="187"/>
        <v>8.1551771257699999E-3</v>
      </c>
      <c r="K704" s="8">
        <f t="shared" si="188"/>
        <v>3.2798007786999997E-2</v>
      </c>
      <c r="L704" s="8">
        <f t="shared" si="189"/>
        <v>6.0770961924E-2</v>
      </c>
      <c r="M704" s="8">
        <f t="shared" si="190"/>
        <v>9.6074833866000003E-3</v>
      </c>
      <c r="N704" s="8">
        <f t="shared" si="191"/>
        <v>8.8446858286999996E-2</v>
      </c>
      <c r="O704" s="8">
        <f t="shared" si="192"/>
        <v>0.73648945260700005</v>
      </c>
      <c r="P704" s="8">
        <f t="shared" si="193"/>
        <v>1.0324697546700001E-5</v>
      </c>
      <c r="Q704" s="8">
        <f t="shared" si="194"/>
        <v>0.56779144194800002</v>
      </c>
      <c r="R704" s="8">
        <f t="shared" si="195"/>
        <v>1.19088664788</v>
      </c>
      <c r="S704" s="8">
        <f t="shared" si="196"/>
        <v>1.12479847831</v>
      </c>
      <c r="T704" s="8">
        <f t="shared" si="197"/>
        <v>1.0942156001100001</v>
      </c>
      <c r="W704" s="7">
        <v>541211</v>
      </c>
      <c r="X704" s="7" t="s">
        <v>734</v>
      </c>
      <c r="Y704" s="364">
        <v>8.3379720107600003E-2</v>
      </c>
      <c r="Z704" s="364">
        <v>1.34379013416E-2</v>
      </c>
      <c r="AA704" s="364">
        <v>9.4069026432199998E-2</v>
      </c>
      <c r="AB704" s="364">
        <v>6.8849694264099995E-2</v>
      </c>
      <c r="AC704" s="364">
        <v>1.0754545016100001E-2</v>
      </c>
      <c r="AD704" s="364">
        <v>4.5194239030599999E-2</v>
      </c>
      <c r="AE704" s="364">
        <v>5.3262415199300001E-2</v>
      </c>
      <c r="AF704" s="364">
        <v>8.1551771257699999E-3</v>
      </c>
      <c r="AG704" s="364">
        <v>3.2798007786999997E-2</v>
      </c>
      <c r="AH704" s="364">
        <v>6.0770961924E-2</v>
      </c>
      <c r="AI704" s="364">
        <v>9.6074833866000003E-3</v>
      </c>
      <c r="AJ704" s="364">
        <v>8.8446858286999996E-2</v>
      </c>
      <c r="AK704" s="364">
        <v>0.73648945260700005</v>
      </c>
      <c r="AL704" s="364">
        <v>1.0324697546700001E-5</v>
      </c>
      <c r="AM704" s="364">
        <v>0.56779144194800002</v>
      </c>
      <c r="AN704" s="364">
        <v>1.19088664788</v>
      </c>
      <c r="AO704" s="364">
        <v>1.12479847831</v>
      </c>
      <c r="AP704" s="364">
        <v>1.0942156001100001</v>
      </c>
      <c r="AS704" s="7">
        <v>541211</v>
      </c>
      <c r="AT704" s="7" t="s">
        <v>734</v>
      </c>
      <c r="AU704" s="8">
        <v>0.12095507422328226</v>
      </c>
      <c r="AV704" s="8">
        <v>3.1094807391029034E-2</v>
      </c>
      <c r="AW704" s="8">
        <v>0.21848253840566281</v>
      </c>
      <c r="AX704" s="8">
        <v>0.12632854846049843</v>
      </c>
      <c r="AY704" s="8">
        <v>2.9859802148733565E-2</v>
      </c>
      <c r="AZ704" s="8">
        <v>0.15379547785397743</v>
      </c>
      <c r="BA704" s="8">
        <v>8.0800535091914524E-2</v>
      </c>
      <c r="BB704" s="8">
        <v>2.0073694860907102E-2</v>
      </c>
      <c r="BC704" s="8">
        <v>0.11047842663488548</v>
      </c>
      <c r="BD704" s="8">
        <v>9.0550421351477436E-2</v>
      </c>
      <c r="BE704" s="8">
        <v>2.301176735293645E-2</v>
      </c>
      <c r="BF704" s="8">
        <v>0.18783691818591286</v>
      </c>
      <c r="BG704" s="8">
        <v>0.73648996296472657</v>
      </c>
      <c r="BH704" s="8">
        <v>7.8982618800732277E-6</v>
      </c>
      <c r="BI704" s="8">
        <v>0.56779185604729032</v>
      </c>
      <c r="BJ704" s="8">
        <v>1.3705324200198385</v>
      </c>
      <c r="BK704" s="8">
        <v>1.3099838284629031</v>
      </c>
      <c r="BL704" s="8">
        <v>1.2113526565875805</v>
      </c>
    </row>
    <row r="705" spans="1:64" x14ac:dyDescent="0.25">
      <c r="A705" s="7">
        <v>541213</v>
      </c>
      <c r="B705" s="7" t="s">
        <v>735</v>
      </c>
      <c r="C705" s="8">
        <f t="shared" si="180"/>
        <v>8.3528346204500004E-2</v>
      </c>
      <c r="D705" s="8">
        <f t="shared" si="181"/>
        <v>1.34646861186E-2</v>
      </c>
      <c r="E705" s="8">
        <f t="shared" si="182"/>
        <v>9.3036917017099999E-2</v>
      </c>
      <c r="F705" s="8">
        <f t="shared" si="183"/>
        <v>4.1943979339499997E-2</v>
      </c>
      <c r="G705" s="8">
        <f t="shared" si="184"/>
        <v>6.5559692439999999E-3</v>
      </c>
      <c r="H705" s="8">
        <f t="shared" si="185"/>
        <v>2.6833587592899999E-2</v>
      </c>
      <c r="I705" s="8">
        <f t="shared" si="186"/>
        <v>5.3429188886500001E-2</v>
      </c>
      <c r="J705" s="8">
        <f t="shared" si="187"/>
        <v>8.1874346448699998E-3</v>
      </c>
      <c r="K705" s="8">
        <f t="shared" si="188"/>
        <v>3.2123232558600001E-2</v>
      </c>
      <c r="L705" s="8">
        <f t="shared" si="189"/>
        <v>6.09028551401E-2</v>
      </c>
      <c r="M705" s="8">
        <f t="shared" si="190"/>
        <v>9.6275377896000002E-3</v>
      </c>
      <c r="N705" s="8">
        <f t="shared" si="191"/>
        <v>8.7750907227899994E-2</v>
      </c>
      <c r="O705" s="8">
        <f t="shared" si="192"/>
        <v>0.73644338706300005</v>
      </c>
      <c r="P705" s="8">
        <f t="shared" si="193"/>
        <v>1.6970634431300001E-5</v>
      </c>
      <c r="Q705" s="8">
        <f t="shared" si="194"/>
        <v>0.566639929027</v>
      </c>
      <c r="R705" s="8">
        <f t="shared" si="195"/>
        <v>1.1900299493399999</v>
      </c>
      <c r="S705" s="8">
        <f t="shared" si="196"/>
        <v>1.07533353618</v>
      </c>
      <c r="T705" s="8">
        <f t="shared" si="197"/>
        <v>1.09373985609</v>
      </c>
      <c r="W705" s="7">
        <v>541213</v>
      </c>
      <c r="X705" s="7" t="s">
        <v>735</v>
      </c>
      <c r="Y705" s="364">
        <v>8.3528346204500004E-2</v>
      </c>
      <c r="Z705" s="364">
        <v>1.34646861186E-2</v>
      </c>
      <c r="AA705" s="364">
        <v>9.3036917017099999E-2</v>
      </c>
      <c r="AB705" s="364">
        <v>4.1943979339499997E-2</v>
      </c>
      <c r="AC705" s="364">
        <v>6.5559692439999999E-3</v>
      </c>
      <c r="AD705" s="364">
        <v>2.6833587592899999E-2</v>
      </c>
      <c r="AE705" s="364">
        <v>5.3429188886500001E-2</v>
      </c>
      <c r="AF705" s="364">
        <v>8.1874346448699998E-3</v>
      </c>
      <c r="AG705" s="364">
        <v>3.2123232558600001E-2</v>
      </c>
      <c r="AH705" s="364">
        <v>6.09028551401E-2</v>
      </c>
      <c r="AI705" s="364">
        <v>9.6275377896000002E-3</v>
      </c>
      <c r="AJ705" s="364">
        <v>8.7750907227899994E-2</v>
      </c>
      <c r="AK705" s="364">
        <v>0.73644338706300005</v>
      </c>
      <c r="AL705" s="364">
        <v>1.6970634431300001E-5</v>
      </c>
      <c r="AM705" s="364">
        <v>0.566639929027</v>
      </c>
      <c r="AN705" s="364">
        <v>1.1900299493399999</v>
      </c>
      <c r="AO705" s="364">
        <v>1.07533353618</v>
      </c>
      <c r="AP705" s="364">
        <v>1.09373985609</v>
      </c>
      <c r="AS705" s="7">
        <v>541213</v>
      </c>
      <c r="AT705" s="7" t="s">
        <v>735</v>
      </c>
      <c r="AU705" s="8">
        <v>0.11964666254170486</v>
      </c>
      <c r="AV705" s="8">
        <v>3.0870881478570963E-2</v>
      </c>
      <c r="AW705" s="8">
        <v>0.21592679264044032</v>
      </c>
      <c r="AX705" s="8">
        <v>7.2677959894459687E-2</v>
      </c>
      <c r="AY705" s="8">
        <v>1.6385616245844028E-2</v>
      </c>
      <c r="AZ705" s="8">
        <v>8.3803803857601625E-2</v>
      </c>
      <c r="BA705" s="8">
        <v>8.0192373053496746E-2</v>
      </c>
      <c r="BB705" s="8">
        <v>1.9977597757486774E-2</v>
      </c>
      <c r="BC705" s="8">
        <v>0.10955476263848389</v>
      </c>
      <c r="BD705" s="8">
        <v>8.9668964689540331E-2</v>
      </c>
      <c r="BE705" s="8">
        <v>2.2858141607665004E-2</v>
      </c>
      <c r="BF705" s="8">
        <v>0.18561689735560322</v>
      </c>
      <c r="BG705" s="8">
        <v>0.72456316854280645</v>
      </c>
      <c r="BH705" s="8">
        <v>1.276797259635145E-5</v>
      </c>
      <c r="BI705" s="8">
        <v>0.55749864328332299</v>
      </c>
      <c r="BJ705" s="8">
        <v>1.3664459495640318</v>
      </c>
      <c r="BK705" s="8">
        <v>1.1567399606425806</v>
      </c>
      <c r="BL705" s="8">
        <v>1.193598926997903</v>
      </c>
    </row>
    <row r="706" spans="1:64" x14ac:dyDescent="0.25">
      <c r="A706" s="7">
        <v>541214</v>
      </c>
      <c r="B706" s="7" t="s">
        <v>736</v>
      </c>
      <c r="C706" s="8">
        <f t="shared" si="180"/>
        <v>8.3372362302200007E-2</v>
      </c>
      <c r="D706" s="8">
        <f t="shared" si="181"/>
        <v>1.3435123512700001E-2</v>
      </c>
      <c r="E706" s="8">
        <f t="shared" si="182"/>
        <v>9.4302912133100006E-2</v>
      </c>
      <c r="F706" s="8">
        <f t="shared" si="183"/>
        <v>0.100712729334</v>
      </c>
      <c r="G706" s="8">
        <f t="shared" si="184"/>
        <v>1.57313895861E-2</v>
      </c>
      <c r="H706" s="8">
        <f t="shared" si="185"/>
        <v>6.6099977712499994E-2</v>
      </c>
      <c r="I706" s="8">
        <f t="shared" si="186"/>
        <v>5.3367193410900002E-2</v>
      </c>
      <c r="J706" s="8">
        <f t="shared" si="187"/>
        <v>8.1702467908099999E-3</v>
      </c>
      <c r="K706" s="8">
        <f t="shared" si="188"/>
        <v>3.2866235919800001E-2</v>
      </c>
      <c r="L706" s="8">
        <f t="shared" si="189"/>
        <v>6.0771350288700003E-2</v>
      </c>
      <c r="M706" s="8">
        <f t="shared" si="190"/>
        <v>9.6053507908500004E-3</v>
      </c>
      <c r="N706" s="8">
        <f t="shared" si="191"/>
        <v>8.8720274242899994E-2</v>
      </c>
      <c r="O706" s="8">
        <f t="shared" si="192"/>
        <v>0.73651699612099997</v>
      </c>
      <c r="P706" s="8">
        <f t="shared" si="193"/>
        <v>7.0565846831600002E-6</v>
      </c>
      <c r="Q706" s="8">
        <f t="shared" si="194"/>
        <v>0.56660759723300003</v>
      </c>
      <c r="R706" s="8">
        <f t="shared" si="195"/>
        <v>1.19111039795</v>
      </c>
      <c r="S706" s="8">
        <f t="shared" si="196"/>
        <v>1.18254409663</v>
      </c>
      <c r="T706" s="8">
        <f t="shared" si="197"/>
        <v>1.09440367612</v>
      </c>
      <c r="W706" s="7">
        <v>541214</v>
      </c>
      <c r="X706" s="7" t="s">
        <v>736</v>
      </c>
      <c r="Y706" s="364">
        <v>8.3372362302200007E-2</v>
      </c>
      <c r="Z706" s="364">
        <v>1.3435123512700001E-2</v>
      </c>
      <c r="AA706" s="364">
        <v>9.4302912133100006E-2</v>
      </c>
      <c r="AB706" s="364">
        <v>0.100712729334</v>
      </c>
      <c r="AC706" s="364">
        <v>1.57313895861E-2</v>
      </c>
      <c r="AD706" s="364">
        <v>6.6099977712499994E-2</v>
      </c>
      <c r="AE706" s="364">
        <v>5.3367193410900002E-2</v>
      </c>
      <c r="AF706" s="364">
        <v>8.1702467908099999E-3</v>
      </c>
      <c r="AG706" s="364">
        <v>3.2866235919800001E-2</v>
      </c>
      <c r="AH706" s="364">
        <v>6.0771350288700003E-2</v>
      </c>
      <c r="AI706" s="364">
        <v>9.6053507908500004E-3</v>
      </c>
      <c r="AJ706" s="364">
        <v>8.8720274242899994E-2</v>
      </c>
      <c r="AK706" s="364">
        <v>0.73651699612099997</v>
      </c>
      <c r="AL706" s="364">
        <v>7.0565846831600002E-6</v>
      </c>
      <c r="AM706" s="364">
        <v>0.56660759723300003</v>
      </c>
      <c r="AN706" s="364">
        <v>1.19111039795</v>
      </c>
      <c r="AO706" s="364">
        <v>1.18254409663</v>
      </c>
      <c r="AP706" s="364">
        <v>1.09440367612</v>
      </c>
      <c r="AS706" s="7">
        <v>541214</v>
      </c>
      <c r="AT706" s="7" t="s">
        <v>736</v>
      </c>
      <c r="AU706" s="8">
        <v>8.8485033379599981E-2</v>
      </c>
      <c r="AV706" s="8">
        <v>2.4354652967530647E-2</v>
      </c>
      <c r="AW706" s="8">
        <v>0.16818247454274354</v>
      </c>
      <c r="AX706" s="8">
        <v>0.11710515620729678</v>
      </c>
      <c r="AY706" s="8">
        <v>2.8902572434479513E-2</v>
      </c>
      <c r="AZ706" s="8">
        <v>0.15364807311987908</v>
      </c>
      <c r="BA706" s="8">
        <v>6.035179165934354E-2</v>
      </c>
      <c r="BB706" s="8">
        <v>1.5921450944411938E-2</v>
      </c>
      <c r="BC706" s="8">
        <v>8.8053348322796807E-2</v>
      </c>
      <c r="BD706" s="8">
        <v>6.6933846658762883E-2</v>
      </c>
      <c r="BE706" s="8">
        <v>1.817197177072984E-2</v>
      </c>
      <c r="BF706" s="8">
        <v>0.14330993341352746</v>
      </c>
      <c r="BG706" s="8">
        <v>0.49893032007806487</v>
      </c>
      <c r="BH706" s="8">
        <v>4.6385169209403227E-6</v>
      </c>
      <c r="BI706" s="8">
        <v>0.38383070789225782</v>
      </c>
      <c r="BJ706" s="8">
        <v>1.2810205479864514</v>
      </c>
      <c r="BK706" s="8">
        <v>0.97707676950338695</v>
      </c>
      <c r="BL706" s="8">
        <v>0.84174594576516137</v>
      </c>
    </row>
    <row r="707" spans="1:64" x14ac:dyDescent="0.25">
      <c r="A707" s="7">
        <v>541219</v>
      </c>
      <c r="B707" s="7" t="s">
        <v>737</v>
      </c>
      <c r="C707" s="8">
        <f t="shared" ref="C707:C770" si="198">IF(Y707=0,VLOOKUP(A707,$AS$2:$BL$948,3,FALSE),Y707)</f>
        <v>8.3409405492500005E-2</v>
      </c>
      <c r="D707" s="8">
        <f t="shared" ref="D707:D770" si="199">IF(Z707=0,VLOOKUP(A707,$AS$2:$BL$948,4,FALSE),Z707)</f>
        <v>1.3444235034099999E-2</v>
      </c>
      <c r="E707" s="8">
        <f t="shared" ref="E707:E770" si="200">IF(AA707=0,VLOOKUP(A707,$AS$2:$BL$948,5,FALSE),AA707)</f>
        <v>9.2960637936299995E-2</v>
      </c>
      <c r="F707" s="8">
        <f t="shared" ref="F707:F770" si="201">IF(AB707=0,VLOOKUP($A707,$AS$2:$BL$948,6,FALSE),AB707)</f>
        <v>4.2093774919699997E-2</v>
      </c>
      <c r="G707" s="8">
        <f t="shared" ref="G707:G770" si="202">IF(AC707=0,VLOOKUP($A707,$AS$2:$BL$948,7,FALSE),AC707)</f>
        <v>6.57720737861E-3</v>
      </c>
      <c r="H707" s="8">
        <f t="shared" ref="H707:H770" si="203">IF(AD707=0,VLOOKUP($A707,$AS$2:$BL$948,8,FALSE),AD707)</f>
        <v>2.6979705853699999E-2</v>
      </c>
      <c r="I707" s="8">
        <f t="shared" ref="I707:I770" si="204">IF(AE707=0,VLOOKUP($A707,$AS$2:$BL$948,9,FALSE),AE707)</f>
        <v>5.3336597476600002E-2</v>
      </c>
      <c r="J707" s="8">
        <f t="shared" ref="J707:J770" si="205">IF(AF707=0,VLOOKUP($A707,$AS$2:$BL$948,10,FALSE),AF707)</f>
        <v>8.169106378E-3</v>
      </c>
      <c r="K707" s="8">
        <f t="shared" ref="K707:K770" si="206">IF(AG707=0,VLOOKUP($A707,$AS$2:$BL$948,11,FALSE),AG707)</f>
        <v>3.2119999172099997E-2</v>
      </c>
      <c r="L707" s="8">
        <f t="shared" ref="L707:L770" si="207">IF(AH707=0,VLOOKUP($A707,$AS$2:$BL$948,12,FALSE),AH707)</f>
        <v>6.0788636335399999E-2</v>
      </c>
      <c r="M707" s="8">
        <f t="shared" ref="M707:M770" si="208">IF(AI707=0,VLOOKUP($A707,$AS$2:$BL$948,13,FALSE),AI707)</f>
        <v>9.6118722384100005E-3</v>
      </c>
      <c r="N707" s="8">
        <f t="shared" ref="N707:N770" si="209">IF(AJ707=0,VLOOKUP($A707,$AS$2:$BL$948,14,FALSE),AJ707)</f>
        <v>8.7634846796800003E-2</v>
      </c>
      <c r="O707" s="8">
        <f t="shared" ref="O707:O770" si="210">IF(AK707=0,VLOOKUP($A707,$AS$2:$BL$948,15,FALSE),AK707)</f>
        <v>0.73650713061799999</v>
      </c>
      <c r="P707" s="8">
        <f t="shared" ref="P707:P770" si="211">IF(AL707=0,VLOOKUP($A707,$AS$2:$BL$948,16,FALSE),AL707)</f>
        <v>1.68923168663E-5</v>
      </c>
      <c r="Q707" s="8">
        <f t="shared" ref="Q707:Q770" si="212">IF(AM707=0,VLOOKUP($A707,$AS$2:$BL$948,17,FALSE),AM707)</f>
        <v>0.56711677807000005</v>
      </c>
      <c r="R707" s="8">
        <f t="shared" ref="R707:R770" si="213">IF(AN707=0,VLOOKUP($A707,$AS$2:$BL$948,18,FALSE),AN707)</f>
        <v>1.1898142784600001</v>
      </c>
      <c r="S707" s="8">
        <f t="shared" ref="S707:S770" si="214">IF(AO707=0,VLOOKUP($A707,$AS$2:$BL$948,19,FALSE),AO707)</f>
        <v>1.0756506881500001</v>
      </c>
      <c r="T707" s="8">
        <f t="shared" ref="T707:T770" si="215">IF(AP707=0,VLOOKUP($A707,$AS$2:$BL$948,20,FALSE),AP707)</f>
        <v>1.0936257030300001</v>
      </c>
      <c r="W707" s="7">
        <v>541219</v>
      </c>
      <c r="X707" s="7" t="s">
        <v>737</v>
      </c>
      <c r="Y707" s="364">
        <v>8.3409405492500005E-2</v>
      </c>
      <c r="Z707" s="364">
        <v>1.3444235034099999E-2</v>
      </c>
      <c r="AA707" s="364">
        <v>9.2960637936299995E-2</v>
      </c>
      <c r="AB707" s="364">
        <v>4.2093774919699997E-2</v>
      </c>
      <c r="AC707" s="364">
        <v>6.57720737861E-3</v>
      </c>
      <c r="AD707" s="364">
        <v>2.6979705853699999E-2</v>
      </c>
      <c r="AE707" s="364">
        <v>5.3336597476600002E-2</v>
      </c>
      <c r="AF707" s="364">
        <v>8.169106378E-3</v>
      </c>
      <c r="AG707" s="364">
        <v>3.2119999172099997E-2</v>
      </c>
      <c r="AH707" s="364">
        <v>6.0788636335399999E-2</v>
      </c>
      <c r="AI707" s="364">
        <v>9.6118722384100005E-3</v>
      </c>
      <c r="AJ707" s="364">
        <v>8.7634846796800003E-2</v>
      </c>
      <c r="AK707" s="364">
        <v>0.73650713061799999</v>
      </c>
      <c r="AL707" s="364">
        <v>1.68923168663E-5</v>
      </c>
      <c r="AM707" s="364">
        <v>0.56711677807000005</v>
      </c>
      <c r="AN707" s="364">
        <v>1.1898142784600001</v>
      </c>
      <c r="AO707" s="364">
        <v>1.0756506881500001</v>
      </c>
      <c r="AP707" s="364">
        <v>1.0936257030300001</v>
      </c>
      <c r="AS707" s="7">
        <v>541219</v>
      </c>
      <c r="AT707" s="7" t="s">
        <v>737</v>
      </c>
      <c r="AU707" s="8">
        <v>0.1210158767059</v>
      </c>
      <c r="AV707" s="8">
        <v>3.1114687578798386E-2</v>
      </c>
      <c r="AW707" s="8">
        <v>0.21783677709250326</v>
      </c>
      <c r="AX707" s="8">
        <v>7.3331562279938714E-2</v>
      </c>
      <c r="AY707" s="8">
        <v>1.7176778794972088E-2</v>
      </c>
      <c r="AZ707" s="8">
        <v>8.6496775883774218E-2</v>
      </c>
      <c r="BA707" s="8">
        <v>8.0932844674690307E-2</v>
      </c>
      <c r="BB707" s="8">
        <v>2.0110819824936777E-2</v>
      </c>
      <c r="BC707" s="8">
        <v>0.11011819778005159</v>
      </c>
      <c r="BD707" s="8">
        <v>9.0583598401335494E-2</v>
      </c>
      <c r="BE707" s="8">
        <v>2.3025595287006605E-2</v>
      </c>
      <c r="BF707" s="8">
        <v>0.18734727042454841</v>
      </c>
      <c r="BG707" s="8">
        <v>0.73650678558809757</v>
      </c>
      <c r="BH707" s="8">
        <v>1.3122965579848869E-5</v>
      </c>
      <c r="BI707" s="8">
        <v>0.56711596622790406</v>
      </c>
      <c r="BJ707" s="8">
        <v>1.3699673413775799</v>
      </c>
      <c r="BK707" s="8">
        <v>1.1770018911520965</v>
      </c>
      <c r="BL707" s="8">
        <v>1.211161862279839</v>
      </c>
    </row>
    <row r="708" spans="1:64" x14ac:dyDescent="0.25">
      <c r="A708" s="7">
        <v>541310</v>
      </c>
      <c r="B708" s="7" t="s">
        <v>738</v>
      </c>
      <c r="C708" s="8">
        <f t="shared" si="198"/>
        <v>7.2879124176600002E-2</v>
      </c>
      <c r="D708" s="8">
        <f t="shared" si="199"/>
        <v>1.05915007833E-2</v>
      </c>
      <c r="E708" s="8">
        <f t="shared" si="200"/>
        <v>9.5062548262599994E-2</v>
      </c>
      <c r="F708" s="8">
        <f t="shared" si="201"/>
        <v>0.102896198727</v>
      </c>
      <c r="G708" s="8">
        <f t="shared" si="202"/>
        <v>1.45701252404E-2</v>
      </c>
      <c r="H708" s="8">
        <f t="shared" si="203"/>
        <v>8.4784439391500002E-2</v>
      </c>
      <c r="I708" s="8">
        <f t="shared" si="204"/>
        <v>5.7610213731199997E-2</v>
      </c>
      <c r="J708" s="8">
        <f t="shared" si="205"/>
        <v>7.3128223232300001E-3</v>
      </c>
      <c r="K708" s="8">
        <f t="shared" si="206"/>
        <v>4.0394801776699997E-2</v>
      </c>
      <c r="L708" s="8">
        <f t="shared" si="207"/>
        <v>6.0508222889599998E-2</v>
      </c>
      <c r="M708" s="8">
        <f t="shared" si="208"/>
        <v>8.4820000694900005E-3</v>
      </c>
      <c r="N708" s="8">
        <f t="shared" si="209"/>
        <v>9.9288525620100002E-2</v>
      </c>
      <c r="O708" s="8">
        <f t="shared" si="210"/>
        <v>0.65385899561799998</v>
      </c>
      <c r="P708" s="8">
        <f t="shared" si="211"/>
        <v>5.8469978535300002E-6</v>
      </c>
      <c r="Q708" s="8">
        <f t="shared" si="212"/>
        <v>0.49036236016500001</v>
      </c>
      <c r="R708" s="8">
        <f t="shared" si="213"/>
        <v>1.17853317322</v>
      </c>
      <c r="S708" s="8">
        <f t="shared" si="214"/>
        <v>1.2022507633599999</v>
      </c>
      <c r="T708" s="8">
        <f t="shared" si="215"/>
        <v>1.1053178378299999</v>
      </c>
      <c r="W708" s="7">
        <v>541310</v>
      </c>
      <c r="X708" s="7" t="s">
        <v>738</v>
      </c>
      <c r="Y708" s="364">
        <v>7.2879124176600002E-2</v>
      </c>
      <c r="Z708" s="364">
        <v>1.05915007833E-2</v>
      </c>
      <c r="AA708" s="364">
        <v>9.5062548262599994E-2</v>
      </c>
      <c r="AB708" s="364">
        <v>0.102896198727</v>
      </c>
      <c r="AC708" s="364">
        <v>1.45701252404E-2</v>
      </c>
      <c r="AD708" s="364">
        <v>8.4784439391500002E-2</v>
      </c>
      <c r="AE708" s="364">
        <v>5.7610213731199997E-2</v>
      </c>
      <c r="AF708" s="364">
        <v>7.3128223232300001E-3</v>
      </c>
      <c r="AG708" s="364">
        <v>4.0394801776699997E-2</v>
      </c>
      <c r="AH708" s="364">
        <v>6.0508222889599998E-2</v>
      </c>
      <c r="AI708" s="364">
        <v>8.4820000694900005E-3</v>
      </c>
      <c r="AJ708" s="364">
        <v>9.9288525620100002E-2</v>
      </c>
      <c r="AK708" s="364">
        <v>0.65385899561799998</v>
      </c>
      <c r="AL708" s="364">
        <v>5.8469978535300002E-6</v>
      </c>
      <c r="AM708" s="364">
        <v>0.49036236016500001</v>
      </c>
      <c r="AN708" s="364">
        <v>1.17853317322</v>
      </c>
      <c r="AO708" s="364">
        <v>1.2022507633599999</v>
      </c>
      <c r="AP708" s="364">
        <v>1.1053178378299999</v>
      </c>
      <c r="AS708" s="7">
        <v>541310</v>
      </c>
      <c r="AT708" s="7" t="s">
        <v>738</v>
      </c>
      <c r="AU708" s="8">
        <v>0.10895564495804837</v>
      </c>
      <c r="AV708" s="8">
        <v>2.6111110230325814E-2</v>
      </c>
      <c r="AW708" s="8">
        <v>0.19288720200759679</v>
      </c>
      <c r="AX708" s="8">
        <v>0.12695598353638871</v>
      </c>
      <c r="AY708" s="8">
        <v>2.8775304388538547E-2</v>
      </c>
      <c r="AZ708" s="8">
        <v>0.16243389331859845</v>
      </c>
      <c r="BA708" s="8">
        <v>8.7555711572180644E-2</v>
      </c>
      <c r="BB708" s="8">
        <v>1.9463924001746128E-2</v>
      </c>
      <c r="BC708" s="8">
        <v>0.11457402397307255</v>
      </c>
      <c r="BD708" s="8">
        <v>9.4561420599817744E-2</v>
      </c>
      <c r="BE708" s="8">
        <v>2.199546531544903E-2</v>
      </c>
      <c r="BF708" s="8">
        <v>0.1857547495522629</v>
      </c>
      <c r="BG708" s="8">
        <v>0.56949207704061233</v>
      </c>
      <c r="BH708" s="8">
        <v>5.385456005662422E-6</v>
      </c>
      <c r="BI708" s="8">
        <v>0.42709161884540353</v>
      </c>
      <c r="BJ708" s="8">
        <v>1.3279523442929035</v>
      </c>
      <c r="BK708" s="8">
        <v>1.189136148985968</v>
      </c>
      <c r="BL708" s="8">
        <v>1.0925614014822582</v>
      </c>
    </row>
    <row r="709" spans="1:64" x14ac:dyDescent="0.25">
      <c r="A709" s="7">
        <v>541320</v>
      </c>
      <c r="B709" s="7" t="s">
        <v>739</v>
      </c>
      <c r="C709" s="8">
        <f t="shared" si="198"/>
        <v>7.3081153800800006E-2</v>
      </c>
      <c r="D709" s="8">
        <f t="shared" si="199"/>
        <v>1.06513381727E-2</v>
      </c>
      <c r="E709" s="8">
        <f t="shared" si="200"/>
        <v>9.4753995830300003E-2</v>
      </c>
      <c r="F709" s="8">
        <f t="shared" si="201"/>
        <v>4.1415670524199998E-2</v>
      </c>
      <c r="G709" s="8">
        <f t="shared" si="202"/>
        <v>5.8886947287899996E-3</v>
      </c>
      <c r="H709" s="8">
        <f t="shared" si="203"/>
        <v>3.36920306414E-2</v>
      </c>
      <c r="I709" s="8">
        <f t="shared" si="204"/>
        <v>5.7916429846799997E-2</v>
      </c>
      <c r="J709" s="8">
        <f t="shared" si="205"/>
        <v>7.3777270602599998E-3</v>
      </c>
      <c r="K709" s="8">
        <f t="shared" si="206"/>
        <v>4.0091041822200003E-2</v>
      </c>
      <c r="L709" s="8">
        <f t="shared" si="207"/>
        <v>6.0636750974400001E-2</v>
      </c>
      <c r="M709" s="8">
        <f t="shared" si="208"/>
        <v>8.526090989E-3</v>
      </c>
      <c r="N709" s="8">
        <f t="shared" si="209"/>
        <v>9.9198013621999995E-2</v>
      </c>
      <c r="O709" s="8">
        <f t="shared" si="210"/>
        <v>0.65380932427500005</v>
      </c>
      <c r="P709" s="8">
        <f t="shared" si="211"/>
        <v>1.45290519336E-5</v>
      </c>
      <c r="Q709" s="8">
        <f t="shared" si="212"/>
        <v>0.48845428605399999</v>
      </c>
      <c r="R709" s="8">
        <f t="shared" si="213"/>
        <v>1.1784864878000001</v>
      </c>
      <c r="S709" s="8">
        <f t="shared" si="214"/>
        <v>1.08099639589</v>
      </c>
      <c r="T709" s="8">
        <f t="shared" si="215"/>
        <v>1.1053851987300001</v>
      </c>
      <c r="W709" s="7">
        <v>541320</v>
      </c>
      <c r="X709" s="7" t="s">
        <v>739</v>
      </c>
      <c r="Y709" s="364">
        <v>7.3081153800800006E-2</v>
      </c>
      <c r="Z709" s="364">
        <v>1.06513381727E-2</v>
      </c>
      <c r="AA709" s="364">
        <v>9.4753995830300003E-2</v>
      </c>
      <c r="AB709" s="364">
        <v>4.1415670524199998E-2</v>
      </c>
      <c r="AC709" s="364">
        <v>5.8886947287899996E-3</v>
      </c>
      <c r="AD709" s="364">
        <v>3.36920306414E-2</v>
      </c>
      <c r="AE709" s="364">
        <v>5.7916429846799997E-2</v>
      </c>
      <c r="AF709" s="364">
        <v>7.3777270602599998E-3</v>
      </c>
      <c r="AG709" s="364">
        <v>4.0091041822200003E-2</v>
      </c>
      <c r="AH709" s="364">
        <v>6.0636750974400001E-2</v>
      </c>
      <c r="AI709" s="364">
        <v>8.526090989E-3</v>
      </c>
      <c r="AJ709" s="364">
        <v>9.9198013621999995E-2</v>
      </c>
      <c r="AK709" s="364">
        <v>0.65380932427500005</v>
      </c>
      <c r="AL709" s="364">
        <v>1.45290519336E-5</v>
      </c>
      <c r="AM709" s="364">
        <v>0.48845428605399999</v>
      </c>
      <c r="AN709" s="364">
        <v>1.1784864878000001</v>
      </c>
      <c r="AO709" s="364">
        <v>1.08099639589</v>
      </c>
      <c r="AP709" s="364">
        <v>1.1053851987300001</v>
      </c>
      <c r="AS709" s="7">
        <v>541320</v>
      </c>
      <c r="AT709" s="7" t="s">
        <v>739</v>
      </c>
      <c r="AU709" s="8">
        <v>0.11208116673975323</v>
      </c>
      <c r="AV709" s="8">
        <v>2.6728751575329036E-2</v>
      </c>
      <c r="AW709" s="8">
        <v>0.2000384749746339</v>
      </c>
      <c r="AX709" s="8">
        <v>9.6713544117495193E-2</v>
      </c>
      <c r="AY709" s="8">
        <v>2.217295494318677E-2</v>
      </c>
      <c r="AZ709" s="8">
        <v>0.12444982887487097</v>
      </c>
      <c r="BA709" s="8">
        <v>9.0324990317322565E-2</v>
      </c>
      <c r="BB709" s="8">
        <v>1.9982322265185481E-2</v>
      </c>
      <c r="BC709" s="8">
        <v>0.11899250738894515</v>
      </c>
      <c r="BD709" s="8">
        <v>9.7154540449190335E-2</v>
      </c>
      <c r="BE709" s="8">
        <v>2.2488278457653228E-2</v>
      </c>
      <c r="BF709" s="8">
        <v>0.19284623819748392</v>
      </c>
      <c r="BG709" s="8">
        <v>0.59053700300927414</v>
      </c>
      <c r="BH709" s="8">
        <v>7.8526261331716121E-6</v>
      </c>
      <c r="BI709" s="8">
        <v>0.44118672840100054</v>
      </c>
      <c r="BJ709" s="8">
        <v>1.3388483932899997</v>
      </c>
      <c r="BK709" s="8">
        <v>1.1465605214833874</v>
      </c>
      <c r="BL709" s="8">
        <v>1.1325256264227421</v>
      </c>
    </row>
    <row r="710" spans="1:64" x14ac:dyDescent="0.25">
      <c r="A710" s="7">
        <v>541330</v>
      </c>
      <c r="B710" s="7" t="s">
        <v>740</v>
      </c>
      <c r="C710" s="8">
        <f t="shared" si="198"/>
        <v>7.2920431339000003E-2</v>
      </c>
      <c r="D710" s="8">
        <f t="shared" si="199"/>
        <v>1.05968663573E-2</v>
      </c>
      <c r="E710" s="8">
        <f t="shared" si="200"/>
        <v>9.2556875107299999E-2</v>
      </c>
      <c r="F710" s="8">
        <f t="shared" si="201"/>
        <v>9.1207973171800003E-2</v>
      </c>
      <c r="G710" s="8">
        <f t="shared" si="202"/>
        <v>1.29120182823E-2</v>
      </c>
      <c r="H710" s="8">
        <f t="shared" si="203"/>
        <v>7.1164581435500002E-2</v>
      </c>
      <c r="I710" s="8">
        <f t="shared" si="204"/>
        <v>5.7999144271600002E-2</v>
      </c>
      <c r="J710" s="8">
        <f t="shared" si="205"/>
        <v>7.3601263367500001E-3</v>
      </c>
      <c r="K710" s="8">
        <f t="shared" si="206"/>
        <v>3.8551924013700001E-2</v>
      </c>
      <c r="L710" s="8">
        <f t="shared" si="207"/>
        <v>6.0557803278900001E-2</v>
      </c>
      <c r="M710" s="8">
        <f t="shared" si="208"/>
        <v>8.4878928724900007E-3</v>
      </c>
      <c r="N710" s="8">
        <f t="shared" si="209"/>
        <v>9.7339904437499999E-2</v>
      </c>
      <c r="O710" s="8">
        <f t="shared" si="210"/>
        <v>0.65371510184699999</v>
      </c>
      <c r="P710" s="8">
        <f t="shared" si="211"/>
        <v>6.60068293933E-6</v>
      </c>
      <c r="Q710" s="8">
        <f t="shared" si="212"/>
        <v>0.48744631704000002</v>
      </c>
      <c r="R710" s="8">
        <f t="shared" si="213"/>
        <v>1.1760741727999999</v>
      </c>
      <c r="S710" s="8">
        <f t="shared" si="214"/>
        <v>1.1752845728900001</v>
      </c>
      <c r="T710" s="8">
        <f t="shared" si="215"/>
        <v>1.10391119462</v>
      </c>
      <c r="W710" s="7">
        <v>541330</v>
      </c>
      <c r="X710" s="7" t="s">
        <v>740</v>
      </c>
      <c r="Y710" s="364">
        <v>7.2920431339000003E-2</v>
      </c>
      <c r="Z710" s="364">
        <v>1.05968663573E-2</v>
      </c>
      <c r="AA710" s="364">
        <v>9.2556875107299999E-2</v>
      </c>
      <c r="AB710" s="364">
        <v>9.1207973171800003E-2</v>
      </c>
      <c r="AC710" s="364">
        <v>1.29120182823E-2</v>
      </c>
      <c r="AD710" s="364">
        <v>7.1164581435500002E-2</v>
      </c>
      <c r="AE710" s="364">
        <v>5.7999144271600002E-2</v>
      </c>
      <c r="AF710" s="364">
        <v>7.3601263367500001E-3</v>
      </c>
      <c r="AG710" s="364">
        <v>3.8551924013700001E-2</v>
      </c>
      <c r="AH710" s="364">
        <v>6.0557803278900001E-2</v>
      </c>
      <c r="AI710" s="364">
        <v>8.4878928724900007E-3</v>
      </c>
      <c r="AJ710" s="364">
        <v>9.7339904437499999E-2</v>
      </c>
      <c r="AK710" s="364">
        <v>0.65371510184699999</v>
      </c>
      <c r="AL710" s="364">
        <v>6.60068293933E-6</v>
      </c>
      <c r="AM710" s="364">
        <v>0.48744631704000002</v>
      </c>
      <c r="AN710" s="364">
        <v>1.1760741727999999</v>
      </c>
      <c r="AO710" s="364">
        <v>1.1752845728900001</v>
      </c>
      <c r="AP710" s="364">
        <v>1.10391119462</v>
      </c>
      <c r="AS710" s="7">
        <v>541330</v>
      </c>
      <c r="AT710" s="7" t="s">
        <v>740</v>
      </c>
      <c r="AU710" s="8">
        <v>0.11841266175839524</v>
      </c>
      <c r="AV710" s="8">
        <v>2.7759510590527416E-2</v>
      </c>
      <c r="AW710" s="8">
        <v>0.2092248019832629</v>
      </c>
      <c r="AX710" s="8">
        <v>0.17430154366549194</v>
      </c>
      <c r="AY710" s="8">
        <v>3.8541692622609681E-2</v>
      </c>
      <c r="AZ710" s="8">
        <v>0.21947590021949032</v>
      </c>
      <c r="BA710" s="8">
        <v>9.5481679450087092E-2</v>
      </c>
      <c r="BB710" s="8">
        <v>2.0756799679002264E-2</v>
      </c>
      <c r="BC710" s="8">
        <v>0.12367442677317095</v>
      </c>
      <c r="BD710" s="8">
        <v>0.10248696500066772</v>
      </c>
      <c r="BE710" s="8">
        <v>2.3329656803289679E-2</v>
      </c>
      <c r="BF710" s="8">
        <v>0.20211048774749193</v>
      </c>
      <c r="BG710" s="8">
        <v>0.64317057914719267</v>
      </c>
      <c r="BH710" s="8">
        <v>4.9695145405620956E-6</v>
      </c>
      <c r="BI710" s="8">
        <v>0.47958203852129022</v>
      </c>
      <c r="BJ710" s="8">
        <v>1.3553937485253229</v>
      </c>
      <c r="BK710" s="8">
        <v>1.4161917171522584</v>
      </c>
      <c r="BL710" s="8">
        <v>1.2237838736440321</v>
      </c>
    </row>
    <row r="711" spans="1:64" x14ac:dyDescent="0.25">
      <c r="A711" s="7">
        <v>541340</v>
      </c>
      <c r="B711" s="7" t="s">
        <v>741</v>
      </c>
      <c r="C711" s="8">
        <f t="shared" si="198"/>
        <v>8.9538705455832271E-2</v>
      </c>
      <c r="D711" s="8">
        <f t="shared" si="199"/>
        <v>2.2638042145749999E-2</v>
      </c>
      <c r="E711" s="8">
        <f t="shared" si="200"/>
        <v>0.15800939284946453</v>
      </c>
      <c r="F711" s="8">
        <f t="shared" si="201"/>
        <v>5.9333731298399993E-2</v>
      </c>
      <c r="G711" s="8">
        <f t="shared" si="202"/>
        <v>1.3998321563087578E-2</v>
      </c>
      <c r="H711" s="8">
        <f t="shared" si="203"/>
        <v>7.4692127882608053E-2</v>
      </c>
      <c r="I711" s="8">
        <f t="shared" si="204"/>
        <v>7.2697619296579044E-2</v>
      </c>
      <c r="J711" s="8">
        <f t="shared" si="205"/>
        <v>1.7094736067017741E-2</v>
      </c>
      <c r="K711" s="8">
        <f t="shared" si="206"/>
        <v>9.4780608199432251E-2</v>
      </c>
      <c r="L711" s="8">
        <f t="shared" si="207"/>
        <v>7.8093563452937095E-2</v>
      </c>
      <c r="M711" s="8">
        <f t="shared" si="208"/>
        <v>1.9137069595738226E-2</v>
      </c>
      <c r="N711" s="8">
        <f t="shared" si="209"/>
        <v>0.15205068665685487</v>
      </c>
      <c r="O711" s="8">
        <f t="shared" si="210"/>
        <v>0.43251136324214523</v>
      </c>
      <c r="P711" s="8">
        <f t="shared" si="211"/>
        <v>6.9342604468951645E-6</v>
      </c>
      <c r="Q711" s="8">
        <f t="shared" si="212"/>
        <v>0.32282647038361273</v>
      </c>
      <c r="R711" s="8">
        <f t="shared" si="213"/>
        <v>1</v>
      </c>
      <c r="S711" s="8">
        <f t="shared" si="214"/>
        <v>0.80931450332483845</v>
      </c>
      <c r="T711" s="8">
        <f t="shared" si="215"/>
        <v>0.84586167324080652</v>
      </c>
      <c r="W711" s="7">
        <v>541340</v>
      </c>
      <c r="X711" s="7" t="s">
        <v>741</v>
      </c>
      <c r="Y711" s="364">
        <v>0</v>
      </c>
      <c r="Z711" s="364">
        <v>0</v>
      </c>
      <c r="AA711" s="364">
        <v>0</v>
      </c>
      <c r="AB711" s="364">
        <v>0</v>
      </c>
      <c r="AC711" s="364">
        <v>0</v>
      </c>
      <c r="AD711" s="364">
        <v>0</v>
      </c>
      <c r="AE711" s="364">
        <v>0</v>
      </c>
      <c r="AF711" s="364">
        <v>0</v>
      </c>
      <c r="AG711" s="364">
        <v>0</v>
      </c>
      <c r="AH711" s="364">
        <v>0</v>
      </c>
      <c r="AI711" s="364">
        <v>0</v>
      </c>
      <c r="AJ711" s="364">
        <v>0</v>
      </c>
      <c r="AK711" s="364">
        <v>0</v>
      </c>
      <c r="AL711" s="364">
        <v>0</v>
      </c>
      <c r="AM711" s="364">
        <v>0</v>
      </c>
      <c r="AN711" s="364">
        <v>1</v>
      </c>
      <c r="AO711" s="364">
        <v>0</v>
      </c>
      <c r="AP711" s="364">
        <v>0</v>
      </c>
      <c r="AS711" s="7">
        <v>541340</v>
      </c>
      <c r="AT711" s="7" t="s">
        <v>741</v>
      </c>
      <c r="AU711" s="8">
        <v>8.9538705455832271E-2</v>
      </c>
      <c r="AV711" s="8">
        <v>2.2638042145749999E-2</v>
      </c>
      <c r="AW711" s="8">
        <v>0.15800939284946453</v>
      </c>
      <c r="AX711" s="8">
        <v>5.9333731298399993E-2</v>
      </c>
      <c r="AY711" s="8">
        <v>1.3998321563087578E-2</v>
      </c>
      <c r="AZ711" s="8">
        <v>7.4692127882608053E-2</v>
      </c>
      <c r="BA711" s="8">
        <v>7.2697619296579044E-2</v>
      </c>
      <c r="BB711" s="8">
        <v>1.7094736067017741E-2</v>
      </c>
      <c r="BC711" s="8">
        <v>9.4780608199432251E-2</v>
      </c>
      <c r="BD711" s="8">
        <v>7.8093563452937095E-2</v>
      </c>
      <c r="BE711" s="8">
        <v>1.9137069595738226E-2</v>
      </c>
      <c r="BF711" s="8">
        <v>0.15205068665685487</v>
      </c>
      <c r="BG711" s="8">
        <v>0.43251136324214523</v>
      </c>
      <c r="BH711" s="8">
        <v>6.9342604468951645E-6</v>
      </c>
      <c r="BI711" s="8">
        <v>0.32282647038361273</v>
      </c>
      <c r="BJ711" s="8">
        <v>1.270187753354032</v>
      </c>
      <c r="BK711" s="8">
        <v>0.80931450332483845</v>
      </c>
      <c r="BL711" s="8">
        <v>0.84586167324080652</v>
      </c>
    </row>
    <row r="712" spans="1:64" x14ac:dyDescent="0.25">
      <c r="A712" s="7">
        <v>541350</v>
      </c>
      <c r="B712" s="7" t="s">
        <v>742</v>
      </c>
      <c r="C712" s="8">
        <f t="shared" si="198"/>
        <v>0.11130920631901454</v>
      </c>
      <c r="D712" s="8">
        <f t="shared" si="199"/>
        <v>2.6681431802693556E-2</v>
      </c>
      <c r="E712" s="8">
        <f t="shared" si="200"/>
        <v>0.19848961699404841</v>
      </c>
      <c r="F712" s="8">
        <f t="shared" si="201"/>
        <v>7.2511794290656434E-2</v>
      </c>
      <c r="G712" s="8">
        <f t="shared" si="202"/>
        <v>1.6239742607796613E-2</v>
      </c>
      <c r="H712" s="8">
        <f t="shared" si="203"/>
        <v>9.0664788775956434E-2</v>
      </c>
      <c r="I712" s="8">
        <f t="shared" si="204"/>
        <v>8.9817714831075798E-2</v>
      </c>
      <c r="J712" s="8">
        <f t="shared" si="205"/>
        <v>1.9963077269519677E-2</v>
      </c>
      <c r="K712" s="8">
        <f t="shared" si="206"/>
        <v>0.11814512951079191</v>
      </c>
      <c r="L712" s="8">
        <f t="shared" si="207"/>
        <v>9.661208625566127E-2</v>
      </c>
      <c r="M712" s="8">
        <f t="shared" si="208"/>
        <v>2.2463827399022581E-2</v>
      </c>
      <c r="N712" s="8">
        <f t="shared" si="209"/>
        <v>0.19142165095230004</v>
      </c>
      <c r="O712" s="8">
        <f t="shared" si="210"/>
        <v>0.57966848468993515</v>
      </c>
      <c r="P712" s="8">
        <f t="shared" si="211"/>
        <v>1.010996872137871E-5</v>
      </c>
      <c r="Q712" s="8">
        <f t="shared" si="212"/>
        <v>0.43333761448916081</v>
      </c>
      <c r="R712" s="8">
        <f t="shared" si="213"/>
        <v>1</v>
      </c>
      <c r="S712" s="8">
        <f t="shared" si="214"/>
        <v>1.0665130998675805</v>
      </c>
      <c r="T712" s="8">
        <f t="shared" si="215"/>
        <v>1.1150210829014515</v>
      </c>
      <c r="W712" s="7">
        <v>541350</v>
      </c>
      <c r="X712" s="7" t="s">
        <v>742</v>
      </c>
      <c r="Y712" s="364">
        <v>0</v>
      </c>
      <c r="Z712" s="364">
        <v>0</v>
      </c>
      <c r="AA712" s="364">
        <v>0</v>
      </c>
      <c r="AB712" s="364">
        <v>0</v>
      </c>
      <c r="AC712" s="364">
        <v>0</v>
      </c>
      <c r="AD712" s="364">
        <v>0</v>
      </c>
      <c r="AE712" s="364">
        <v>0</v>
      </c>
      <c r="AF712" s="364">
        <v>0</v>
      </c>
      <c r="AG712" s="364">
        <v>0</v>
      </c>
      <c r="AH712" s="364">
        <v>0</v>
      </c>
      <c r="AI712" s="364">
        <v>0</v>
      </c>
      <c r="AJ712" s="364">
        <v>0</v>
      </c>
      <c r="AK712" s="364">
        <v>0</v>
      </c>
      <c r="AL712" s="364">
        <v>0</v>
      </c>
      <c r="AM712" s="364">
        <v>0</v>
      </c>
      <c r="AN712" s="364">
        <v>1</v>
      </c>
      <c r="AO712" s="364">
        <v>0</v>
      </c>
      <c r="AP712" s="364">
        <v>0</v>
      </c>
      <c r="AS712" s="7">
        <v>541350</v>
      </c>
      <c r="AT712" s="7" t="s">
        <v>742</v>
      </c>
      <c r="AU712" s="8">
        <v>0.11130920631901454</v>
      </c>
      <c r="AV712" s="8">
        <v>2.6681431802693556E-2</v>
      </c>
      <c r="AW712" s="8">
        <v>0.19848961699404841</v>
      </c>
      <c r="AX712" s="8">
        <v>7.2511794290656434E-2</v>
      </c>
      <c r="AY712" s="8">
        <v>1.6239742607796613E-2</v>
      </c>
      <c r="AZ712" s="8">
        <v>9.0664788775956434E-2</v>
      </c>
      <c r="BA712" s="8">
        <v>8.9817714831075798E-2</v>
      </c>
      <c r="BB712" s="8">
        <v>1.9963077269519677E-2</v>
      </c>
      <c r="BC712" s="8">
        <v>0.11814512951079191</v>
      </c>
      <c r="BD712" s="8">
        <v>9.661208625566127E-2</v>
      </c>
      <c r="BE712" s="8">
        <v>2.2463827399022581E-2</v>
      </c>
      <c r="BF712" s="8">
        <v>0.19142165095230004</v>
      </c>
      <c r="BG712" s="8">
        <v>0.57966848468993515</v>
      </c>
      <c r="BH712" s="8">
        <v>1.010996872137871E-5</v>
      </c>
      <c r="BI712" s="8">
        <v>0.43333761448916081</v>
      </c>
      <c r="BJ712" s="8">
        <v>1.3364802551156454</v>
      </c>
      <c r="BK712" s="8">
        <v>1.0665130998675805</v>
      </c>
      <c r="BL712" s="8">
        <v>1.1150210829014515</v>
      </c>
    </row>
    <row r="713" spans="1:64" x14ac:dyDescent="0.25">
      <c r="A713" s="7">
        <v>541360</v>
      </c>
      <c r="B713" s="7" t="s">
        <v>743</v>
      </c>
      <c r="C713" s="8">
        <f t="shared" si="198"/>
        <v>4.8144208987625801E-2</v>
      </c>
      <c r="D713" s="8">
        <f t="shared" si="199"/>
        <v>1.3504801337893547E-2</v>
      </c>
      <c r="E713" s="8">
        <f t="shared" si="200"/>
        <v>8.5940551413580646E-2</v>
      </c>
      <c r="F713" s="8">
        <f t="shared" si="201"/>
        <v>5.7211036148338709E-2</v>
      </c>
      <c r="G713" s="8">
        <f t="shared" si="202"/>
        <v>1.487327858505E-2</v>
      </c>
      <c r="H713" s="8">
        <f t="shared" si="203"/>
        <v>7.4836877355356463E-2</v>
      </c>
      <c r="I713" s="8">
        <f t="shared" si="204"/>
        <v>3.9360692509375822E-2</v>
      </c>
      <c r="J713" s="8">
        <f t="shared" si="205"/>
        <v>1.033799444912145E-2</v>
      </c>
      <c r="K713" s="8">
        <f t="shared" si="206"/>
        <v>5.3267300584940315E-2</v>
      </c>
      <c r="L713" s="8">
        <f t="shared" si="207"/>
        <v>4.2143452575645161E-2</v>
      </c>
      <c r="M713" s="8">
        <f t="shared" si="208"/>
        <v>1.1507410883600966E-2</v>
      </c>
      <c r="N713" s="8">
        <f t="shared" si="209"/>
        <v>8.1866150765532261E-2</v>
      </c>
      <c r="O713" s="8">
        <f t="shared" si="210"/>
        <v>0.21115597675346767</v>
      </c>
      <c r="P713" s="8">
        <f t="shared" si="211"/>
        <v>1.8868739934019354E-6</v>
      </c>
      <c r="Q713" s="8">
        <f t="shared" si="212"/>
        <v>0.15571135129698391</v>
      </c>
      <c r="R713" s="8">
        <f t="shared" si="213"/>
        <v>1</v>
      </c>
      <c r="S713" s="8">
        <f t="shared" si="214"/>
        <v>0.46950183724983874</v>
      </c>
      <c r="T713" s="8">
        <f t="shared" si="215"/>
        <v>0.4255466327051613</v>
      </c>
      <c r="W713" s="7">
        <v>541360</v>
      </c>
      <c r="X713" s="7" t="s">
        <v>743</v>
      </c>
      <c r="Y713" s="364">
        <v>0</v>
      </c>
      <c r="Z713" s="364">
        <v>0</v>
      </c>
      <c r="AA713" s="364">
        <v>0</v>
      </c>
      <c r="AB713" s="364">
        <v>0</v>
      </c>
      <c r="AC713" s="364">
        <v>0</v>
      </c>
      <c r="AD713" s="364">
        <v>0</v>
      </c>
      <c r="AE713" s="364">
        <v>0</v>
      </c>
      <c r="AF713" s="364">
        <v>0</v>
      </c>
      <c r="AG713" s="364">
        <v>0</v>
      </c>
      <c r="AH713" s="364">
        <v>0</v>
      </c>
      <c r="AI713" s="364">
        <v>0</v>
      </c>
      <c r="AJ713" s="364">
        <v>0</v>
      </c>
      <c r="AK713" s="364">
        <v>0</v>
      </c>
      <c r="AL713" s="364">
        <v>0</v>
      </c>
      <c r="AM713" s="364">
        <v>0</v>
      </c>
      <c r="AN713" s="364">
        <v>1</v>
      </c>
      <c r="AO713" s="364">
        <v>0</v>
      </c>
      <c r="AP713" s="364">
        <v>0</v>
      </c>
      <c r="AS713" s="7">
        <v>541360</v>
      </c>
      <c r="AT713" s="7" t="s">
        <v>743</v>
      </c>
      <c r="AU713" s="8">
        <v>4.8144208987625801E-2</v>
      </c>
      <c r="AV713" s="8">
        <v>1.3504801337893547E-2</v>
      </c>
      <c r="AW713" s="8">
        <v>8.5940551413580646E-2</v>
      </c>
      <c r="AX713" s="8">
        <v>5.7211036148338709E-2</v>
      </c>
      <c r="AY713" s="8">
        <v>1.487327858505E-2</v>
      </c>
      <c r="AZ713" s="8">
        <v>7.4836877355356463E-2</v>
      </c>
      <c r="BA713" s="8">
        <v>3.9360692509375822E-2</v>
      </c>
      <c r="BB713" s="8">
        <v>1.033799444912145E-2</v>
      </c>
      <c r="BC713" s="8">
        <v>5.3267300584940315E-2</v>
      </c>
      <c r="BD713" s="8">
        <v>4.2143452575645161E-2</v>
      </c>
      <c r="BE713" s="8">
        <v>1.1507410883600966E-2</v>
      </c>
      <c r="BF713" s="8">
        <v>8.1866150765532261E-2</v>
      </c>
      <c r="BG713" s="8">
        <v>0.21115597675346767</v>
      </c>
      <c r="BH713" s="8">
        <v>1.8868739934019354E-6</v>
      </c>
      <c r="BI713" s="8">
        <v>0.15571135129698391</v>
      </c>
      <c r="BJ713" s="8">
        <v>1.1475895617390324</v>
      </c>
      <c r="BK713" s="8">
        <v>0.46950183724983874</v>
      </c>
      <c r="BL713" s="8">
        <v>0.4255466327051613</v>
      </c>
    </row>
    <row r="714" spans="1:64" x14ac:dyDescent="0.25">
      <c r="A714" s="7">
        <v>541370</v>
      </c>
      <c r="B714" s="7" t="s">
        <v>744</v>
      </c>
      <c r="C714" s="8">
        <f t="shared" si="198"/>
        <v>7.3134616695999993E-2</v>
      </c>
      <c r="D714" s="8">
        <f t="shared" si="199"/>
        <v>1.0657793853300001E-2</v>
      </c>
      <c r="E714" s="8">
        <f t="shared" si="200"/>
        <v>9.6657935267599998E-2</v>
      </c>
      <c r="F714" s="8">
        <f t="shared" si="201"/>
        <v>5.4069225079100003E-2</v>
      </c>
      <c r="G714" s="8">
        <f t="shared" si="202"/>
        <v>7.6883110179300001E-3</v>
      </c>
      <c r="H714" s="8">
        <f t="shared" si="203"/>
        <v>4.5284620181800003E-2</v>
      </c>
      <c r="I714" s="8">
        <f t="shared" si="204"/>
        <v>5.8145878499100002E-2</v>
      </c>
      <c r="J714" s="8">
        <f t="shared" si="205"/>
        <v>7.4055129999099998E-3</v>
      </c>
      <c r="K714" s="8">
        <f t="shared" si="206"/>
        <v>4.1390811415300002E-2</v>
      </c>
      <c r="L714" s="8">
        <f t="shared" si="207"/>
        <v>6.0690651950099997E-2</v>
      </c>
      <c r="M714" s="8">
        <f t="shared" si="208"/>
        <v>8.5320240193399993E-3</v>
      </c>
      <c r="N714" s="8">
        <f t="shared" si="209"/>
        <v>0.100937578624</v>
      </c>
      <c r="O714" s="8">
        <f t="shared" si="210"/>
        <v>0.65375797861999996</v>
      </c>
      <c r="P714" s="8">
        <f t="shared" si="211"/>
        <v>1.1134340988699999E-5</v>
      </c>
      <c r="Q714" s="8">
        <f t="shared" si="212"/>
        <v>0.48689641939700001</v>
      </c>
      <c r="R714" s="8">
        <f t="shared" si="213"/>
        <v>1.18045034582</v>
      </c>
      <c r="S714" s="8">
        <f t="shared" si="214"/>
        <v>1.1070421562799999</v>
      </c>
      <c r="T714" s="8">
        <f t="shared" si="215"/>
        <v>1.10694220291</v>
      </c>
      <c r="W714" s="7">
        <v>541370</v>
      </c>
      <c r="X714" s="7" t="s">
        <v>744</v>
      </c>
      <c r="Y714" s="364">
        <v>7.3134616695999993E-2</v>
      </c>
      <c r="Z714" s="364">
        <v>1.0657793853300001E-2</v>
      </c>
      <c r="AA714" s="364">
        <v>9.6657935267599998E-2</v>
      </c>
      <c r="AB714" s="364">
        <v>5.4069225079100003E-2</v>
      </c>
      <c r="AC714" s="364">
        <v>7.6883110179300001E-3</v>
      </c>
      <c r="AD714" s="364">
        <v>4.5284620181800003E-2</v>
      </c>
      <c r="AE714" s="364">
        <v>5.8145878499100002E-2</v>
      </c>
      <c r="AF714" s="364">
        <v>7.4055129999099998E-3</v>
      </c>
      <c r="AG714" s="364">
        <v>4.1390811415300002E-2</v>
      </c>
      <c r="AH714" s="364">
        <v>6.0690651950099997E-2</v>
      </c>
      <c r="AI714" s="364">
        <v>8.5320240193399993E-3</v>
      </c>
      <c r="AJ714" s="364">
        <v>0.100937578624</v>
      </c>
      <c r="AK714" s="364">
        <v>0.65375797861999996</v>
      </c>
      <c r="AL714" s="364">
        <v>1.1134340988699999E-5</v>
      </c>
      <c r="AM714" s="364">
        <v>0.48689641939700001</v>
      </c>
      <c r="AN714" s="364">
        <v>1.18045034582</v>
      </c>
      <c r="AO714" s="364">
        <v>1.1070421562799999</v>
      </c>
      <c r="AP714" s="364">
        <v>1.10694220291</v>
      </c>
      <c r="AS714" s="7">
        <v>541370</v>
      </c>
      <c r="AT714" s="7" t="s">
        <v>744</v>
      </c>
      <c r="AU714" s="8">
        <v>0.11861781029085321</v>
      </c>
      <c r="AV714" s="8">
        <v>2.7829862672303231E-2</v>
      </c>
      <c r="AW714" s="8">
        <v>0.21008122153688066</v>
      </c>
      <c r="AX714" s="8">
        <v>0.11346035000077581</v>
      </c>
      <c r="AY714" s="8">
        <v>2.4869229584614991E-2</v>
      </c>
      <c r="AZ714" s="8">
        <v>0.14211880300085322</v>
      </c>
      <c r="BA714" s="8">
        <v>9.5675573325895116E-2</v>
      </c>
      <c r="BB714" s="8">
        <v>2.0821552775678712E-2</v>
      </c>
      <c r="BC714" s="8">
        <v>0.1239676399738468</v>
      </c>
      <c r="BD714" s="8">
        <v>0.10261528519085807</v>
      </c>
      <c r="BE714" s="8">
        <v>2.3377539501424516E-2</v>
      </c>
      <c r="BF714" s="8">
        <v>0.20301679324148714</v>
      </c>
      <c r="BG714" s="8">
        <v>0.64321552838645157</v>
      </c>
      <c r="BH714" s="8">
        <v>7.8306482723188721E-6</v>
      </c>
      <c r="BI714" s="8">
        <v>0.47904342459719312</v>
      </c>
      <c r="BJ714" s="8">
        <v>1.3565305074040324</v>
      </c>
      <c r="BK714" s="8">
        <v>1.2643209632304842</v>
      </c>
      <c r="BL714" s="8">
        <v>1.2243389596232255</v>
      </c>
    </row>
    <row r="715" spans="1:64" x14ac:dyDescent="0.25">
      <c r="A715" s="7">
        <v>541380</v>
      </c>
      <c r="B715" s="7" t="s">
        <v>745</v>
      </c>
      <c r="C715" s="8">
        <f t="shared" si="198"/>
        <v>9.6723581035464523E-2</v>
      </c>
      <c r="D715" s="8">
        <f t="shared" si="199"/>
        <v>2.3869372435882264E-2</v>
      </c>
      <c r="E715" s="8">
        <f t="shared" si="200"/>
        <v>0.17618152775683874</v>
      </c>
      <c r="F715" s="8">
        <f t="shared" si="201"/>
        <v>0.11526620853417742</v>
      </c>
      <c r="G715" s="8">
        <f t="shared" si="202"/>
        <v>2.6899178065669681E-2</v>
      </c>
      <c r="H715" s="8">
        <f t="shared" si="203"/>
        <v>0.15300839070911126</v>
      </c>
      <c r="I715" s="8">
        <f t="shared" si="204"/>
        <v>7.8700365578556433E-2</v>
      </c>
      <c r="J715" s="8">
        <f t="shared" si="205"/>
        <v>1.8026299106121444E-2</v>
      </c>
      <c r="K715" s="8">
        <f t="shared" si="206"/>
        <v>0.10692502620994838</v>
      </c>
      <c r="L715" s="8">
        <f t="shared" si="207"/>
        <v>8.4270944063470951E-2</v>
      </c>
      <c r="M715" s="8">
        <f t="shared" si="208"/>
        <v>2.0184283128171127E-2</v>
      </c>
      <c r="N715" s="8">
        <f t="shared" si="209"/>
        <v>0.16892993955325644</v>
      </c>
      <c r="O715" s="8">
        <f t="shared" si="210"/>
        <v>0.48515887645870931</v>
      </c>
      <c r="P715" s="8">
        <f t="shared" si="211"/>
        <v>4.5538736515864525E-6</v>
      </c>
      <c r="Q715" s="8">
        <f t="shared" si="212"/>
        <v>0.3609501939408386</v>
      </c>
      <c r="R715" s="8">
        <f t="shared" si="213"/>
        <v>1</v>
      </c>
      <c r="S715" s="8">
        <f t="shared" si="214"/>
        <v>1.037109261180323</v>
      </c>
      <c r="T715" s="8">
        <f t="shared" si="215"/>
        <v>0.94558717476532261</v>
      </c>
      <c r="W715" s="7">
        <v>541380</v>
      </c>
      <c r="X715" s="7" t="s">
        <v>745</v>
      </c>
      <c r="Y715" s="364">
        <v>0</v>
      </c>
      <c r="Z715" s="364">
        <v>0</v>
      </c>
      <c r="AA715" s="364">
        <v>0</v>
      </c>
      <c r="AB715" s="364">
        <v>0</v>
      </c>
      <c r="AC715" s="364">
        <v>0</v>
      </c>
      <c r="AD715" s="364">
        <v>0</v>
      </c>
      <c r="AE715" s="364">
        <v>0</v>
      </c>
      <c r="AF715" s="364">
        <v>0</v>
      </c>
      <c r="AG715" s="364">
        <v>0</v>
      </c>
      <c r="AH715" s="364">
        <v>0</v>
      </c>
      <c r="AI715" s="364">
        <v>0</v>
      </c>
      <c r="AJ715" s="364">
        <v>0</v>
      </c>
      <c r="AK715" s="364">
        <v>0</v>
      </c>
      <c r="AL715" s="364">
        <v>0</v>
      </c>
      <c r="AM715" s="364">
        <v>0</v>
      </c>
      <c r="AN715" s="364">
        <v>1</v>
      </c>
      <c r="AO715" s="364">
        <v>0</v>
      </c>
      <c r="AP715" s="364">
        <v>0</v>
      </c>
      <c r="AS715" s="7">
        <v>541380</v>
      </c>
      <c r="AT715" s="7" t="s">
        <v>745</v>
      </c>
      <c r="AU715" s="8">
        <v>9.6723581035464523E-2</v>
      </c>
      <c r="AV715" s="8">
        <v>2.3869372435882264E-2</v>
      </c>
      <c r="AW715" s="8">
        <v>0.17618152775683874</v>
      </c>
      <c r="AX715" s="8">
        <v>0.11526620853417742</v>
      </c>
      <c r="AY715" s="8">
        <v>2.6899178065669681E-2</v>
      </c>
      <c r="AZ715" s="8">
        <v>0.15300839070911126</v>
      </c>
      <c r="BA715" s="8">
        <v>7.8700365578556433E-2</v>
      </c>
      <c r="BB715" s="8">
        <v>1.8026299106121444E-2</v>
      </c>
      <c r="BC715" s="8">
        <v>0.10692502620994838</v>
      </c>
      <c r="BD715" s="8">
        <v>8.4270944063470951E-2</v>
      </c>
      <c r="BE715" s="8">
        <v>2.0184283128171127E-2</v>
      </c>
      <c r="BF715" s="8">
        <v>0.16892993955325644</v>
      </c>
      <c r="BG715" s="8">
        <v>0.48515887645870931</v>
      </c>
      <c r="BH715" s="8">
        <v>4.5538736515864525E-6</v>
      </c>
      <c r="BI715" s="8">
        <v>0.3609501939408386</v>
      </c>
      <c r="BJ715" s="8">
        <v>1.2967744812280646</v>
      </c>
      <c r="BK715" s="8">
        <v>1.037109261180323</v>
      </c>
      <c r="BL715" s="8">
        <v>0.94558717476532261</v>
      </c>
    </row>
    <row r="716" spans="1:64" x14ac:dyDescent="0.25">
      <c r="A716" s="7">
        <v>541410</v>
      </c>
      <c r="B716" s="7" t="s">
        <v>746</v>
      </c>
      <c r="C716" s="8">
        <f t="shared" si="198"/>
        <v>7.6371243136799993E-2</v>
      </c>
      <c r="D716" s="8">
        <f t="shared" si="199"/>
        <v>1.4439570298699999E-2</v>
      </c>
      <c r="E716" s="8">
        <f t="shared" si="200"/>
        <v>8.6573272182800004E-2</v>
      </c>
      <c r="F716" s="8">
        <f t="shared" si="201"/>
        <v>7.0521521467200005E-2</v>
      </c>
      <c r="G716" s="8">
        <f t="shared" si="202"/>
        <v>1.22907892221E-2</v>
      </c>
      <c r="H716" s="8">
        <f t="shared" si="203"/>
        <v>6.6559828115399997E-2</v>
      </c>
      <c r="I716" s="8">
        <f t="shared" si="204"/>
        <v>4.4727381196800003E-2</v>
      </c>
      <c r="J716" s="8">
        <f t="shared" si="205"/>
        <v>8.1549119836000009E-3</v>
      </c>
      <c r="K716" s="8">
        <f t="shared" si="206"/>
        <v>3.9346562547400002E-2</v>
      </c>
      <c r="L716" s="8">
        <f t="shared" si="207"/>
        <v>5.5780438061799997E-2</v>
      </c>
      <c r="M716" s="8">
        <f t="shared" si="208"/>
        <v>1.0491711392200001E-2</v>
      </c>
      <c r="N716" s="8">
        <f t="shared" si="209"/>
        <v>7.5446232208799993E-2</v>
      </c>
      <c r="O716" s="8">
        <f t="shared" si="210"/>
        <v>0.70902316838000001</v>
      </c>
      <c r="P716" s="8">
        <f t="shared" si="211"/>
        <v>8.8358694136900001E-6</v>
      </c>
      <c r="Q716" s="8">
        <f t="shared" si="212"/>
        <v>0.60218807806200003</v>
      </c>
      <c r="R716" s="8">
        <f t="shared" si="213"/>
        <v>1.17738408562</v>
      </c>
      <c r="S716" s="8">
        <f t="shared" si="214"/>
        <v>1.1493721388</v>
      </c>
      <c r="T716" s="8">
        <f t="shared" si="215"/>
        <v>1.0922288557299999</v>
      </c>
      <c r="W716" s="7">
        <v>541410</v>
      </c>
      <c r="X716" s="7" t="s">
        <v>746</v>
      </c>
      <c r="Y716" s="364">
        <v>7.6371243136799993E-2</v>
      </c>
      <c r="Z716" s="364">
        <v>1.4439570298699999E-2</v>
      </c>
      <c r="AA716" s="364">
        <v>8.6573272182800004E-2</v>
      </c>
      <c r="AB716" s="364">
        <v>7.0521521467200005E-2</v>
      </c>
      <c r="AC716" s="364">
        <v>1.22907892221E-2</v>
      </c>
      <c r="AD716" s="364">
        <v>6.6559828115399997E-2</v>
      </c>
      <c r="AE716" s="364">
        <v>4.4727381196800003E-2</v>
      </c>
      <c r="AF716" s="364">
        <v>8.1549119836000009E-3</v>
      </c>
      <c r="AG716" s="364">
        <v>3.9346562547400002E-2</v>
      </c>
      <c r="AH716" s="364">
        <v>5.5780438061799997E-2</v>
      </c>
      <c r="AI716" s="364">
        <v>1.0491711392200001E-2</v>
      </c>
      <c r="AJ716" s="364">
        <v>7.5446232208799993E-2</v>
      </c>
      <c r="AK716" s="364">
        <v>0.70902316838000001</v>
      </c>
      <c r="AL716" s="364">
        <v>8.8358694136900001E-6</v>
      </c>
      <c r="AM716" s="364">
        <v>0.60218807806200003</v>
      </c>
      <c r="AN716" s="364">
        <v>1.17738408562</v>
      </c>
      <c r="AO716" s="364">
        <v>1.1493721388</v>
      </c>
      <c r="AP716" s="364">
        <v>1.0922288557299999</v>
      </c>
      <c r="AS716" s="7">
        <v>541410</v>
      </c>
      <c r="AT716" s="7" t="s">
        <v>746</v>
      </c>
      <c r="AU716" s="8">
        <v>0.1102450380613355</v>
      </c>
      <c r="AV716" s="8">
        <v>2.8771454163759671E-2</v>
      </c>
      <c r="AW716" s="8">
        <v>0.21563427453066444</v>
      </c>
      <c r="AX716" s="8">
        <v>6.0239537694862885E-2</v>
      </c>
      <c r="AY716" s="8">
        <v>1.4488799126062095E-2</v>
      </c>
      <c r="AZ716" s="8">
        <v>9.3374105586785494E-2</v>
      </c>
      <c r="BA716" s="8">
        <v>6.7335989853088724E-2</v>
      </c>
      <c r="BB716" s="8">
        <v>1.7407712237663062E-2</v>
      </c>
      <c r="BC716" s="8">
        <v>0.1185342726025887</v>
      </c>
      <c r="BD716" s="8">
        <v>8.429313185465484E-2</v>
      </c>
      <c r="BE716" s="8">
        <v>2.2031140236483716E-2</v>
      </c>
      <c r="BF716" s="8">
        <v>0.17879223014175971</v>
      </c>
      <c r="BG716" s="8">
        <v>0.70902204732935481</v>
      </c>
      <c r="BH716" s="8">
        <v>1.4822008558091615E-5</v>
      </c>
      <c r="BI716" s="8">
        <v>0.60218865492996743</v>
      </c>
      <c r="BJ716" s="8">
        <v>1.3546459280464513</v>
      </c>
      <c r="BK716" s="8">
        <v>1.1681040553111288</v>
      </c>
      <c r="BL716" s="8">
        <v>1.203277974693387</v>
      </c>
    </row>
    <row r="717" spans="1:64" x14ac:dyDescent="0.25">
      <c r="A717" s="7">
        <v>541420</v>
      </c>
      <c r="B717" s="7" t="s">
        <v>747</v>
      </c>
      <c r="C717" s="8">
        <f t="shared" si="198"/>
        <v>0.10337177808430324</v>
      </c>
      <c r="D717" s="8">
        <f t="shared" si="199"/>
        <v>2.7566888982724195E-2</v>
      </c>
      <c r="E717" s="8">
        <f t="shared" si="200"/>
        <v>0.20358580103635487</v>
      </c>
      <c r="F717" s="8">
        <f t="shared" si="201"/>
        <v>6.9339719823204818E-2</v>
      </c>
      <c r="G717" s="8">
        <f t="shared" si="202"/>
        <v>1.7076320941045969E-2</v>
      </c>
      <c r="H717" s="8">
        <f t="shared" si="203"/>
        <v>0.10955259578361129</v>
      </c>
      <c r="I717" s="8">
        <f t="shared" si="204"/>
        <v>6.3575901700637094E-2</v>
      </c>
      <c r="J717" s="8">
        <f t="shared" si="205"/>
        <v>1.6807475063965484E-2</v>
      </c>
      <c r="K717" s="8">
        <f t="shared" si="206"/>
        <v>0.11280115404188548</v>
      </c>
      <c r="L717" s="8">
        <f t="shared" si="207"/>
        <v>7.9247309820622613E-2</v>
      </c>
      <c r="M717" s="8">
        <f t="shared" si="208"/>
        <v>2.1154828749093545E-2</v>
      </c>
      <c r="N717" s="8">
        <f t="shared" si="209"/>
        <v>0.16883767520733553</v>
      </c>
      <c r="O717" s="8">
        <f t="shared" si="210"/>
        <v>0.64042268012558035</v>
      </c>
      <c r="P717" s="8">
        <f t="shared" si="211"/>
        <v>1.1500956494832255E-5</v>
      </c>
      <c r="Q717" s="8">
        <f t="shared" si="212"/>
        <v>0.54138077232851622</v>
      </c>
      <c r="R717" s="8">
        <f t="shared" si="213"/>
        <v>1</v>
      </c>
      <c r="S717" s="8">
        <f t="shared" si="214"/>
        <v>1.0991960559020968</v>
      </c>
      <c r="T717" s="8">
        <f t="shared" si="215"/>
        <v>1.0964103372579033</v>
      </c>
      <c r="W717" s="7">
        <v>541420</v>
      </c>
      <c r="X717" s="7" t="s">
        <v>747</v>
      </c>
      <c r="Y717" s="364">
        <v>0</v>
      </c>
      <c r="Z717" s="364">
        <v>0</v>
      </c>
      <c r="AA717" s="364">
        <v>0</v>
      </c>
      <c r="AB717" s="364">
        <v>0</v>
      </c>
      <c r="AC717" s="364">
        <v>0</v>
      </c>
      <c r="AD717" s="364">
        <v>0</v>
      </c>
      <c r="AE717" s="364">
        <v>0</v>
      </c>
      <c r="AF717" s="364">
        <v>0</v>
      </c>
      <c r="AG717" s="364">
        <v>0</v>
      </c>
      <c r="AH717" s="364">
        <v>0</v>
      </c>
      <c r="AI717" s="364">
        <v>0</v>
      </c>
      <c r="AJ717" s="364">
        <v>0</v>
      </c>
      <c r="AK717" s="364">
        <v>0</v>
      </c>
      <c r="AL717" s="364">
        <v>0</v>
      </c>
      <c r="AM717" s="364">
        <v>0</v>
      </c>
      <c r="AN717" s="364">
        <v>1</v>
      </c>
      <c r="AO717" s="364">
        <v>0</v>
      </c>
      <c r="AP717" s="364">
        <v>0</v>
      </c>
      <c r="AS717" s="7">
        <v>541420</v>
      </c>
      <c r="AT717" s="7" t="s">
        <v>747</v>
      </c>
      <c r="AU717" s="8">
        <v>0.10337177808430324</v>
      </c>
      <c r="AV717" s="8">
        <v>2.7566888982724195E-2</v>
      </c>
      <c r="AW717" s="8">
        <v>0.20358580103635487</v>
      </c>
      <c r="AX717" s="8">
        <v>6.9339719823204818E-2</v>
      </c>
      <c r="AY717" s="8">
        <v>1.7076320941045969E-2</v>
      </c>
      <c r="AZ717" s="8">
        <v>0.10955259578361129</v>
      </c>
      <c r="BA717" s="8">
        <v>6.3575901700637094E-2</v>
      </c>
      <c r="BB717" s="8">
        <v>1.6807475063965484E-2</v>
      </c>
      <c r="BC717" s="8">
        <v>0.11280115404188548</v>
      </c>
      <c r="BD717" s="8">
        <v>7.9247309820622613E-2</v>
      </c>
      <c r="BE717" s="8">
        <v>2.1154828749093545E-2</v>
      </c>
      <c r="BF717" s="8">
        <v>0.16883767520733553</v>
      </c>
      <c r="BG717" s="8">
        <v>0.64042268012558035</v>
      </c>
      <c r="BH717" s="8">
        <v>1.1500956494832255E-5</v>
      </c>
      <c r="BI717" s="8">
        <v>0.54138077232851622</v>
      </c>
      <c r="BJ717" s="8">
        <v>1.3345244681029036</v>
      </c>
      <c r="BK717" s="8">
        <v>1.0991960559020968</v>
      </c>
      <c r="BL717" s="8">
        <v>1.0964103372579033</v>
      </c>
    </row>
    <row r="718" spans="1:64" x14ac:dyDescent="0.25">
      <c r="A718" s="7">
        <v>541430</v>
      </c>
      <c r="B718" s="7" t="s">
        <v>748</v>
      </c>
      <c r="C718" s="8">
        <f t="shared" si="198"/>
        <v>7.63706167863E-2</v>
      </c>
      <c r="D718" s="8">
        <f t="shared" si="199"/>
        <v>1.44491634741E-2</v>
      </c>
      <c r="E718" s="8">
        <f t="shared" si="200"/>
        <v>8.6888963556499998E-2</v>
      </c>
      <c r="F718" s="8">
        <f t="shared" si="201"/>
        <v>6.77769851048E-2</v>
      </c>
      <c r="G718" s="8">
        <f t="shared" si="202"/>
        <v>1.18104843971E-2</v>
      </c>
      <c r="H718" s="8">
        <f t="shared" si="203"/>
        <v>6.4230389617400005E-2</v>
      </c>
      <c r="I718" s="8">
        <f t="shared" si="204"/>
        <v>4.4716728552799997E-2</v>
      </c>
      <c r="J718" s="8">
        <f t="shared" si="205"/>
        <v>8.1586743693199994E-3</v>
      </c>
      <c r="K718" s="8">
        <f t="shared" si="206"/>
        <v>3.9501665923099998E-2</v>
      </c>
      <c r="L718" s="8">
        <f t="shared" si="207"/>
        <v>5.5781969058899997E-2</v>
      </c>
      <c r="M718" s="8">
        <f t="shared" si="208"/>
        <v>1.0499814778300001E-2</v>
      </c>
      <c r="N718" s="8">
        <f t="shared" si="209"/>
        <v>7.5718558924899995E-2</v>
      </c>
      <c r="O718" s="8">
        <f t="shared" si="210"/>
        <v>0.708928925584</v>
      </c>
      <c r="P718" s="8">
        <f t="shared" si="211"/>
        <v>9.1998491287399992E-6</v>
      </c>
      <c r="Q718" s="8">
        <f t="shared" si="212"/>
        <v>0.60239563601599999</v>
      </c>
      <c r="R718" s="8">
        <f t="shared" si="213"/>
        <v>1.17770874382</v>
      </c>
      <c r="S718" s="8">
        <f t="shared" si="214"/>
        <v>1.1438178591199999</v>
      </c>
      <c r="T718" s="8">
        <f t="shared" si="215"/>
        <v>1.0923770688500001</v>
      </c>
      <c r="W718" s="7">
        <v>541430</v>
      </c>
      <c r="X718" s="7" t="s">
        <v>748</v>
      </c>
      <c r="Y718" s="364">
        <v>7.63706167863E-2</v>
      </c>
      <c r="Z718" s="364">
        <v>1.44491634741E-2</v>
      </c>
      <c r="AA718" s="364">
        <v>8.6888963556499998E-2</v>
      </c>
      <c r="AB718" s="364">
        <v>6.77769851048E-2</v>
      </c>
      <c r="AC718" s="364">
        <v>1.18104843971E-2</v>
      </c>
      <c r="AD718" s="364">
        <v>6.4230389617400005E-2</v>
      </c>
      <c r="AE718" s="364">
        <v>4.4716728552799997E-2</v>
      </c>
      <c r="AF718" s="364">
        <v>8.1586743693199994E-3</v>
      </c>
      <c r="AG718" s="364">
        <v>3.9501665923099998E-2</v>
      </c>
      <c r="AH718" s="364">
        <v>5.5781969058899997E-2</v>
      </c>
      <c r="AI718" s="364">
        <v>1.0499814778300001E-2</v>
      </c>
      <c r="AJ718" s="364">
        <v>7.5718558924899995E-2</v>
      </c>
      <c r="AK718" s="364">
        <v>0.708928925584</v>
      </c>
      <c r="AL718" s="364">
        <v>9.1998491287399992E-6</v>
      </c>
      <c r="AM718" s="364">
        <v>0.60239563601599999</v>
      </c>
      <c r="AN718" s="364">
        <v>1.17770874382</v>
      </c>
      <c r="AO718" s="364">
        <v>1.1438178591199999</v>
      </c>
      <c r="AP718" s="364">
        <v>1.0923770688500001</v>
      </c>
      <c r="AS718" s="7">
        <v>541430</v>
      </c>
      <c r="AT718" s="7" t="s">
        <v>748</v>
      </c>
      <c r="AU718" s="8">
        <v>0.1102478826276742</v>
      </c>
      <c r="AV718" s="8">
        <v>2.8778509269262911E-2</v>
      </c>
      <c r="AW718" s="8">
        <v>0.21401214752107262</v>
      </c>
      <c r="AX718" s="8">
        <v>6.7232895683727409E-2</v>
      </c>
      <c r="AY718" s="8">
        <v>1.6050127312034188E-2</v>
      </c>
      <c r="AZ718" s="8">
        <v>0.10272064865861773</v>
      </c>
      <c r="BA718" s="8">
        <v>6.7327602958195135E-2</v>
      </c>
      <c r="BB718" s="8">
        <v>1.7407375486932743E-2</v>
      </c>
      <c r="BC718" s="8">
        <v>0.11748617825252101</v>
      </c>
      <c r="BD718" s="8">
        <v>8.4308023893716139E-2</v>
      </c>
      <c r="BE718" s="8">
        <v>2.2040465105044999E-2</v>
      </c>
      <c r="BF718" s="8">
        <v>0.17755182562750962</v>
      </c>
      <c r="BG718" s="8">
        <v>0.70892752595896735</v>
      </c>
      <c r="BH718" s="8">
        <v>1.3226464745410162E-5</v>
      </c>
      <c r="BI718" s="8">
        <v>0.6023958471765154</v>
      </c>
      <c r="BJ718" s="8">
        <v>1.3530401523211295</v>
      </c>
      <c r="BK718" s="8">
        <v>1.1860036716550004</v>
      </c>
      <c r="BL718" s="8">
        <v>1.2022211566977417</v>
      </c>
    </row>
    <row r="719" spans="1:64" x14ac:dyDescent="0.25">
      <c r="A719" s="7">
        <v>541490</v>
      </c>
      <c r="B719" s="7" t="s">
        <v>749</v>
      </c>
      <c r="C719" s="8">
        <f t="shared" si="198"/>
        <v>7.6681182106000001E-2</v>
      </c>
      <c r="D719" s="8">
        <f t="shared" si="199"/>
        <v>1.45185147496E-2</v>
      </c>
      <c r="E719" s="8">
        <f t="shared" si="200"/>
        <v>8.6393100528899994E-2</v>
      </c>
      <c r="F719" s="8">
        <f t="shared" si="201"/>
        <v>0.104534084335</v>
      </c>
      <c r="G719" s="8">
        <f t="shared" si="202"/>
        <v>1.8254586615500001E-2</v>
      </c>
      <c r="H719" s="8">
        <f t="shared" si="203"/>
        <v>9.8697281820300006E-2</v>
      </c>
      <c r="I719" s="8">
        <f t="shared" si="204"/>
        <v>4.46261295212E-2</v>
      </c>
      <c r="J719" s="8">
        <f t="shared" si="205"/>
        <v>8.15610794376E-3</v>
      </c>
      <c r="K719" s="8">
        <f t="shared" si="206"/>
        <v>3.9204048810499999E-2</v>
      </c>
      <c r="L719" s="8">
        <f t="shared" si="207"/>
        <v>5.6008181204800001E-2</v>
      </c>
      <c r="M719" s="8">
        <f t="shared" si="208"/>
        <v>1.05513764835E-2</v>
      </c>
      <c r="N719" s="8">
        <f t="shared" si="209"/>
        <v>7.5189230675700006E-2</v>
      </c>
      <c r="O719" s="8">
        <f t="shared" si="210"/>
        <v>0.70900679696500002</v>
      </c>
      <c r="P719" s="8">
        <f t="shared" si="211"/>
        <v>5.9833727403299998E-6</v>
      </c>
      <c r="Q719" s="8">
        <f t="shared" si="212"/>
        <v>0.60558408875699998</v>
      </c>
      <c r="R719" s="8">
        <f t="shared" si="213"/>
        <v>1.17759279738</v>
      </c>
      <c r="S719" s="8">
        <f t="shared" si="214"/>
        <v>1.2214859527699999</v>
      </c>
      <c r="T719" s="8">
        <f t="shared" si="215"/>
        <v>1.0919862862800001</v>
      </c>
      <c r="W719" s="7">
        <v>541490</v>
      </c>
      <c r="X719" s="7" t="s">
        <v>749</v>
      </c>
      <c r="Y719" s="364">
        <v>7.6681182106000001E-2</v>
      </c>
      <c r="Z719" s="364">
        <v>1.45185147496E-2</v>
      </c>
      <c r="AA719" s="364">
        <v>8.6393100528899994E-2</v>
      </c>
      <c r="AB719" s="364">
        <v>0.104534084335</v>
      </c>
      <c r="AC719" s="364">
        <v>1.8254586615500001E-2</v>
      </c>
      <c r="AD719" s="364">
        <v>9.8697281820300006E-2</v>
      </c>
      <c r="AE719" s="364">
        <v>4.46261295212E-2</v>
      </c>
      <c r="AF719" s="364">
        <v>8.15610794376E-3</v>
      </c>
      <c r="AG719" s="364">
        <v>3.9204048810499999E-2</v>
      </c>
      <c r="AH719" s="364">
        <v>5.6008181204800001E-2</v>
      </c>
      <c r="AI719" s="364">
        <v>1.05513764835E-2</v>
      </c>
      <c r="AJ719" s="364">
        <v>7.5189230675700006E-2</v>
      </c>
      <c r="AK719" s="364">
        <v>0.70900679696500002</v>
      </c>
      <c r="AL719" s="364">
        <v>5.9833727403299998E-6</v>
      </c>
      <c r="AM719" s="364">
        <v>0.60558408875699998</v>
      </c>
      <c r="AN719" s="364">
        <v>1.17759279738</v>
      </c>
      <c r="AO719" s="364">
        <v>1.2214859527699999</v>
      </c>
      <c r="AP719" s="364">
        <v>1.0919862862800001</v>
      </c>
      <c r="AS719" s="7">
        <v>541490</v>
      </c>
      <c r="AT719" s="7" t="s">
        <v>749</v>
      </c>
      <c r="AU719" s="8">
        <v>0.11081238130886448</v>
      </c>
      <c r="AV719" s="8">
        <v>2.8911779031772587E-2</v>
      </c>
      <c r="AW719" s="8">
        <v>0.21371733833800977</v>
      </c>
      <c r="AX719" s="8">
        <v>6.8234494930374187E-2</v>
      </c>
      <c r="AY719" s="8">
        <v>1.6297951747472415E-2</v>
      </c>
      <c r="AZ719" s="8">
        <v>0.1033728408660242</v>
      </c>
      <c r="BA719" s="8">
        <v>6.727609028710807E-2</v>
      </c>
      <c r="BB719" s="8">
        <v>1.7392258733790324E-2</v>
      </c>
      <c r="BC719" s="8">
        <v>0.11691930889360327</v>
      </c>
      <c r="BD719" s="8">
        <v>8.4762977277193549E-2</v>
      </c>
      <c r="BE719" s="8">
        <v>2.2139451448790162E-2</v>
      </c>
      <c r="BF719" s="8">
        <v>0.17728284320216453</v>
      </c>
      <c r="BG719" s="8">
        <v>0.70900646807959633</v>
      </c>
      <c r="BH719" s="8">
        <v>1.3300351845244191E-5</v>
      </c>
      <c r="BI719" s="8">
        <v>0.6055848586558541</v>
      </c>
      <c r="BJ719" s="8">
        <v>1.35344149867871</v>
      </c>
      <c r="BK719" s="8">
        <v>1.1879069004475804</v>
      </c>
      <c r="BL719" s="8">
        <v>1.2015844321075808</v>
      </c>
    </row>
    <row r="720" spans="1:64" x14ac:dyDescent="0.25">
      <c r="A720" s="7">
        <v>541511</v>
      </c>
      <c r="B720" s="7" t="s">
        <v>750</v>
      </c>
      <c r="C720" s="8">
        <f t="shared" si="198"/>
        <v>3.9089471725399998E-2</v>
      </c>
      <c r="D720" s="8">
        <f t="shared" si="199"/>
        <v>5.8915191252699997E-3</v>
      </c>
      <c r="E720" s="8">
        <f t="shared" si="200"/>
        <v>7.8411883453299996E-2</v>
      </c>
      <c r="F720" s="8">
        <f t="shared" si="201"/>
        <v>1.5340054365300001E-2</v>
      </c>
      <c r="G720" s="8">
        <f t="shared" si="202"/>
        <v>2.5254267737199998E-3</v>
      </c>
      <c r="H720" s="8">
        <f t="shared" si="203"/>
        <v>3.2037835120400003E-2</v>
      </c>
      <c r="I720" s="8">
        <f t="shared" si="204"/>
        <v>1.7405595530600001E-2</v>
      </c>
      <c r="J720" s="8">
        <f t="shared" si="205"/>
        <v>2.6685805143799998E-3</v>
      </c>
      <c r="K720" s="8">
        <f t="shared" si="206"/>
        <v>3.1976730010400002E-2</v>
      </c>
      <c r="L720" s="8">
        <f t="shared" si="207"/>
        <v>2.6908080129099999E-2</v>
      </c>
      <c r="M720" s="8">
        <f t="shared" si="208"/>
        <v>3.9129494945499997E-3</v>
      </c>
      <c r="N720" s="8">
        <f t="shared" si="209"/>
        <v>5.7562228840300003E-2</v>
      </c>
      <c r="O720" s="8">
        <f t="shared" si="210"/>
        <v>0.79958517919500005</v>
      </c>
      <c r="P720" s="8">
        <f t="shared" si="211"/>
        <v>1.9401291315099999E-5</v>
      </c>
      <c r="Q720" s="8">
        <f t="shared" si="212"/>
        <v>0.76044599193499995</v>
      </c>
      <c r="R720" s="8">
        <f t="shared" si="213"/>
        <v>1.1233928742999999</v>
      </c>
      <c r="S720" s="8">
        <f t="shared" si="214"/>
        <v>1.04990331626</v>
      </c>
      <c r="T720" s="8">
        <f t="shared" si="215"/>
        <v>1.0520509060600001</v>
      </c>
      <c r="W720" s="7">
        <v>541511</v>
      </c>
      <c r="X720" s="7" t="s">
        <v>750</v>
      </c>
      <c r="Y720" s="364">
        <v>3.9089471725399998E-2</v>
      </c>
      <c r="Z720" s="364">
        <v>5.8915191252699997E-3</v>
      </c>
      <c r="AA720" s="364">
        <v>7.8411883453299996E-2</v>
      </c>
      <c r="AB720" s="364">
        <v>1.5340054365300001E-2</v>
      </c>
      <c r="AC720" s="364">
        <v>2.5254267737199998E-3</v>
      </c>
      <c r="AD720" s="364">
        <v>3.2037835120400003E-2</v>
      </c>
      <c r="AE720" s="364">
        <v>1.7405595530600001E-2</v>
      </c>
      <c r="AF720" s="364">
        <v>2.6685805143799998E-3</v>
      </c>
      <c r="AG720" s="364">
        <v>3.1976730010400002E-2</v>
      </c>
      <c r="AH720" s="364">
        <v>2.6908080129099999E-2</v>
      </c>
      <c r="AI720" s="364">
        <v>3.9129494945499997E-3</v>
      </c>
      <c r="AJ720" s="364">
        <v>5.7562228840300003E-2</v>
      </c>
      <c r="AK720" s="364">
        <v>0.79958517919500005</v>
      </c>
      <c r="AL720" s="364">
        <v>1.9401291315099999E-5</v>
      </c>
      <c r="AM720" s="364">
        <v>0.76044599193499995</v>
      </c>
      <c r="AN720" s="364">
        <v>1.1233928742999999</v>
      </c>
      <c r="AO720" s="364">
        <v>1.04990331626</v>
      </c>
      <c r="AP720" s="364">
        <v>1.0520509060600001</v>
      </c>
      <c r="AS720" s="7">
        <v>541511</v>
      </c>
      <c r="AT720" s="7" t="s">
        <v>750</v>
      </c>
      <c r="AU720" s="8">
        <v>7.886438560074191E-2</v>
      </c>
      <c r="AV720" s="8">
        <v>1.8265196671001776E-2</v>
      </c>
      <c r="AW720" s="8">
        <v>0.20225095256339037</v>
      </c>
      <c r="AX720" s="8">
        <v>6.9208178897017733E-2</v>
      </c>
      <c r="AY720" s="8">
        <v>1.6251414765727428E-2</v>
      </c>
      <c r="AZ720" s="8">
        <v>0.16184373835825647</v>
      </c>
      <c r="BA720" s="8">
        <v>4.0424765113496769E-2</v>
      </c>
      <c r="BB720" s="8">
        <v>9.0056451224767714E-3</v>
      </c>
      <c r="BC720" s="8">
        <v>9.2832568383638736E-2</v>
      </c>
      <c r="BD720" s="8">
        <v>5.8123034560059676E-2</v>
      </c>
      <c r="BE720" s="8">
        <v>1.2796570381294999E-2</v>
      </c>
      <c r="BF720" s="8">
        <v>0.14715500276632903</v>
      </c>
      <c r="BG720" s="8">
        <v>0.79958589633072519</v>
      </c>
      <c r="BH720" s="8">
        <v>9.0496355810446775E-6</v>
      </c>
      <c r="BI720" s="8">
        <v>0.76044376651879075</v>
      </c>
      <c r="BJ720" s="8">
        <v>1.2993805348349998</v>
      </c>
      <c r="BK720" s="8">
        <v>1.2473017191179028</v>
      </c>
      <c r="BL720" s="8">
        <v>1.1422613657166127</v>
      </c>
    </row>
    <row r="721" spans="1:64" x14ac:dyDescent="0.25">
      <c r="A721" s="7">
        <v>541512</v>
      </c>
      <c r="B721" s="7" t="s">
        <v>751</v>
      </c>
      <c r="C721" s="8">
        <f t="shared" si="198"/>
        <v>7.2919081475099998E-2</v>
      </c>
      <c r="D721" s="8">
        <f t="shared" si="199"/>
        <v>1.05792080187E-2</v>
      </c>
      <c r="E721" s="8">
        <f t="shared" si="200"/>
        <v>7.5286059445200004E-2</v>
      </c>
      <c r="F721" s="8">
        <f t="shared" si="201"/>
        <v>5.41215420228E-2</v>
      </c>
      <c r="G721" s="8">
        <f t="shared" si="202"/>
        <v>7.74084344506E-3</v>
      </c>
      <c r="H721" s="8">
        <f t="shared" si="203"/>
        <v>4.3294198871700003E-2</v>
      </c>
      <c r="I721" s="8">
        <f t="shared" si="204"/>
        <v>4.54597005362E-2</v>
      </c>
      <c r="J721" s="8">
        <f t="shared" si="205"/>
        <v>6.6596280590199997E-3</v>
      </c>
      <c r="K721" s="8">
        <f t="shared" si="206"/>
        <v>3.4889520331599998E-2</v>
      </c>
      <c r="L721" s="8">
        <f t="shared" si="207"/>
        <v>6.3607467510900004E-2</v>
      </c>
      <c r="M721" s="8">
        <f t="shared" si="208"/>
        <v>8.7606968886099999E-3</v>
      </c>
      <c r="N721" s="8">
        <f t="shared" si="209"/>
        <v>7.5712197159000003E-2</v>
      </c>
      <c r="O721" s="8">
        <f t="shared" si="210"/>
        <v>0.63757756014400002</v>
      </c>
      <c r="P721" s="8">
        <f t="shared" si="211"/>
        <v>1.08595771391E-5</v>
      </c>
      <c r="Q721" s="8">
        <f t="shared" si="212"/>
        <v>0.54044292709399999</v>
      </c>
      <c r="R721" s="8">
        <f t="shared" si="213"/>
        <v>1.15878434894</v>
      </c>
      <c r="S721" s="8">
        <f t="shared" si="214"/>
        <v>1.10515658434</v>
      </c>
      <c r="T721" s="8">
        <f t="shared" si="215"/>
        <v>1.08700884893</v>
      </c>
      <c r="W721" s="7">
        <v>541512</v>
      </c>
      <c r="X721" s="7" t="s">
        <v>751</v>
      </c>
      <c r="Y721" s="364">
        <v>7.2919081475099998E-2</v>
      </c>
      <c r="Z721" s="364">
        <v>1.05792080187E-2</v>
      </c>
      <c r="AA721" s="364">
        <v>7.5286059445200004E-2</v>
      </c>
      <c r="AB721" s="364">
        <v>5.41215420228E-2</v>
      </c>
      <c r="AC721" s="364">
        <v>7.74084344506E-3</v>
      </c>
      <c r="AD721" s="364">
        <v>4.3294198871700003E-2</v>
      </c>
      <c r="AE721" s="364">
        <v>4.54597005362E-2</v>
      </c>
      <c r="AF721" s="364">
        <v>6.6596280590199997E-3</v>
      </c>
      <c r="AG721" s="364">
        <v>3.4889520331599998E-2</v>
      </c>
      <c r="AH721" s="364">
        <v>6.3607467510900004E-2</v>
      </c>
      <c r="AI721" s="364">
        <v>8.7606968886099999E-3</v>
      </c>
      <c r="AJ721" s="364">
        <v>7.5712197159000003E-2</v>
      </c>
      <c r="AK721" s="364">
        <v>0.63757756014400002</v>
      </c>
      <c r="AL721" s="364">
        <v>1.08595771391E-5</v>
      </c>
      <c r="AM721" s="364">
        <v>0.54044292709399999</v>
      </c>
      <c r="AN721" s="364">
        <v>1.15878434894</v>
      </c>
      <c r="AO721" s="364">
        <v>1.10515658434</v>
      </c>
      <c r="AP721" s="364">
        <v>1.08700884893</v>
      </c>
      <c r="AS721" s="7">
        <v>541512</v>
      </c>
      <c r="AT721" s="7" t="s">
        <v>751</v>
      </c>
      <c r="AU721" s="8">
        <v>0.1339399137233484</v>
      </c>
      <c r="AV721" s="8">
        <v>3.0093082256909685E-2</v>
      </c>
      <c r="AW721" s="8">
        <v>0.19388113468849191</v>
      </c>
      <c r="AX721" s="8">
        <v>0.15187149630768551</v>
      </c>
      <c r="AY721" s="8">
        <v>3.2919664502064676E-2</v>
      </c>
      <c r="AZ721" s="8">
        <v>0.17426964327544836</v>
      </c>
      <c r="BA721" s="8">
        <v>9.2837027998650012E-2</v>
      </c>
      <c r="BB721" s="8">
        <v>2.0472453490430965E-2</v>
      </c>
      <c r="BC721" s="8">
        <v>0.11387177070191934</v>
      </c>
      <c r="BD721" s="8">
        <v>0.12262984055062581</v>
      </c>
      <c r="BE721" s="8">
        <v>2.614220440552226E-2</v>
      </c>
      <c r="BF721" s="8">
        <v>0.18328862219147585</v>
      </c>
      <c r="BG721" s="8">
        <v>0.63757864594348412</v>
      </c>
      <c r="BH721" s="8">
        <v>7.2619998310425812E-6</v>
      </c>
      <c r="BI721" s="8">
        <v>0.54044084997654773</v>
      </c>
      <c r="BJ721" s="8">
        <v>1.3579141306688716</v>
      </c>
      <c r="BK721" s="8">
        <v>1.3590608040853231</v>
      </c>
      <c r="BL721" s="8">
        <v>1.2271812521909677</v>
      </c>
    </row>
    <row r="722" spans="1:64" x14ac:dyDescent="0.25">
      <c r="A722" s="7">
        <v>541513</v>
      </c>
      <c r="B722" s="7" t="s">
        <v>752</v>
      </c>
      <c r="C722" s="8">
        <f t="shared" si="198"/>
        <v>0.12430898566859676</v>
      </c>
      <c r="D722" s="8">
        <f t="shared" si="199"/>
        <v>3.0104972137208058E-2</v>
      </c>
      <c r="E722" s="8">
        <f t="shared" si="200"/>
        <v>0.17290359422235319</v>
      </c>
      <c r="F722" s="8">
        <f t="shared" si="201"/>
        <v>0.10299457583738875</v>
      </c>
      <c r="G722" s="8">
        <f t="shared" si="202"/>
        <v>2.5970727972137744E-2</v>
      </c>
      <c r="H722" s="8">
        <f t="shared" si="203"/>
        <v>0.12471753925520968</v>
      </c>
      <c r="I722" s="8">
        <f t="shared" si="204"/>
        <v>7.9305779409206453E-2</v>
      </c>
      <c r="J722" s="8">
        <f t="shared" si="205"/>
        <v>2.0050890093292098E-2</v>
      </c>
      <c r="K722" s="8">
        <f t="shared" si="206"/>
        <v>0.10118889290530482</v>
      </c>
      <c r="L722" s="8">
        <f t="shared" si="207"/>
        <v>0.11300017049429996</v>
      </c>
      <c r="M722" s="8">
        <f t="shared" si="208"/>
        <v>2.6368904015335492E-2</v>
      </c>
      <c r="N722" s="8">
        <f t="shared" si="209"/>
        <v>0.1628382068065613</v>
      </c>
      <c r="O722" s="8">
        <f t="shared" si="210"/>
        <v>0.55237015296048442</v>
      </c>
      <c r="P722" s="8">
        <f t="shared" si="211"/>
        <v>8.7982336116000025E-6</v>
      </c>
      <c r="Q722" s="8">
        <f t="shared" si="212"/>
        <v>0.48532110621232216</v>
      </c>
      <c r="R722" s="8">
        <f t="shared" si="213"/>
        <v>1</v>
      </c>
      <c r="S722" s="8">
        <f t="shared" si="214"/>
        <v>1.1246521979032253</v>
      </c>
      <c r="T722" s="8">
        <f t="shared" si="215"/>
        <v>1.07151169144</v>
      </c>
      <c r="W722" s="7">
        <v>541513</v>
      </c>
      <c r="X722" s="7" t="s">
        <v>752</v>
      </c>
      <c r="Y722" s="364">
        <v>0</v>
      </c>
      <c r="Z722" s="364">
        <v>0</v>
      </c>
      <c r="AA722" s="364">
        <v>0</v>
      </c>
      <c r="AB722" s="364">
        <v>0</v>
      </c>
      <c r="AC722" s="364">
        <v>0</v>
      </c>
      <c r="AD722" s="364">
        <v>0</v>
      </c>
      <c r="AE722" s="364">
        <v>0</v>
      </c>
      <c r="AF722" s="364">
        <v>0</v>
      </c>
      <c r="AG722" s="364">
        <v>0</v>
      </c>
      <c r="AH722" s="364">
        <v>0</v>
      </c>
      <c r="AI722" s="364">
        <v>0</v>
      </c>
      <c r="AJ722" s="364">
        <v>0</v>
      </c>
      <c r="AK722" s="364">
        <v>0</v>
      </c>
      <c r="AL722" s="364">
        <v>0</v>
      </c>
      <c r="AM722" s="364">
        <v>0</v>
      </c>
      <c r="AN722" s="364">
        <v>1</v>
      </c>
      <c r="AO722" s="364">
        <v>0</v>
      </c>
      <c r="AP722" s="364">
        <v>0</v>
      </c>
      <c r="AS722" s="7">
        <v>541513</v>
      </c>
      <c r="AT722" s="7" t="s">
        <v>752</v>
      </c>
      <c r="AU722" s="8">
        <v>0.12430898566859676</v>
      </c>
      <c r="AV722" s="8">
        <v>3.0104972137208058E-2</v>
      </c>
      <c r="AW722" s="8">
        <v>0.17290359422235319</v>
      </c>
      <c r="AX722" s="8">
        <v>0.10299457583738875</v>
      </c>
      <c r="AY722" s="8">
        <v>2.5970727972137744E-2</v>
      </c>
      <c r="AZ722" s="8">
        <v>0.12471753925520968</v>
      </c>
      <c r="BA722" s="8">
        <v>7.9305779409206453E-2</v>
      </c>
      <c r="BB722" s="8">
        <v>2.0050890093292098E-2</v>
      </c>
      <c r="BC722" s="8">
        <v>0.10118889290530482</v>
      </c>
      <c r="BD722" s="8">
        <v>0.11300017049429996</v>
      </c>
      <c r="BE722" s="8">
        <v>2.6368904015335492E-2</v>
      </c>
      <c r="BF722" s="8">
        <v>0.1628382068065613</v>
      </c>
      <c r="BG722" s="8">
        <v>0.55237015296048442</v>
      </c>
      <c r="BH722" s="8">
        <v>8.7982336116000025E-6</v>
      </c>
      <c r="BI722" s="8">
        <v>0.48532110621232216</v>
      </c>
      <c r="BJ722" s="8">
        <v>1.3273175520280647</v>
      </c>
      <c r="BK722" s="8">
        <v>1.1246521979032253</v>
      </c>
      <c r="BL722" s="8">
        <v>1.07151169144</v>
      </c>
    </row>
    <row r="723" spans="1:64" x14ac:dyDescent="0.25">
      <c r="A723" s="7">
        <v>541519</v>
      </c>
      <c r="B723" s="7" t="s">
        <v>753</v>
      </c>
      <c r="C723" s="8">
        <f t="shared" si="198"/>
        <v>8.4794001190799995E-2</v>
      </c>
      <c r="D723" s="8">
        <f t="shared" si="199"/>
        <v>1.2986240915100001E-2</v>
      </c>
      <c r="E723" s="8">
        <f t="shared" si="200"/>
        <v>7.4785229553900004E-2</v>
      </c>
      <c r="F723" s="8">
        <f t="shared" si="201"/>
        <v>4.5732082422399997E-2</v>
      </c>
      <c r="G723" s="8">
        <f t="shared" si="202"/>
        <v>7.90784393828E-3</v>
      </c>
      <c r="H723" s="8">
        <f t="shared" si="203"/>
        <v>3.7129339692400003E-2</v>
      </c>
      <c r="I723" s="8">
        <f t="shared" si="204"/>
        <v>4.6850491796299999E-2</v>
      </c>
      <c r="J723" s="8">
        <f t="shared" si="205"/>
        <v>8.0362099301799998E-3</v>
      </c>
      <c r="K723" s="8">
        <f t="shared" si="206"/>
        <v>3.5439997334400002E-2</v>
      </c>
      <c r="L723" s="8">
        <f t="shared" si="207"/>
        <v>7.4050603205799995E-2</v>
      </c>
      <c r="M723" s="8">
        <f t="shared" si="208"/>
        <v>1.09206909119E-2</v>
      </c>
      <c r="N723" s="8">
        <f t="shared" si="209"/>
        <v>7.4202882253999999E-2</v>
      </c>
      <c r="O723" s="8">
        <f t="shared" si="210"/>
        <v>0.63396282658299996</v>
      </c>
      <c r="P723" s="8">
        <f t="shared" si="211"/>
        <v>1.32987800947E-5</v>
      </c>
      <c r="Q723" s="8">
        <f t="shared" si="212"/>
        <v>0.55627048387800004</v>
      </c>
      <c r="R723" s="8">
        <f t="shared" si="213"/>
        <v>1.17256547166</v>
      </c>
      <c r="S723" s="8">
        <f t="shared" si="214"/>
        <v>1.0907692660499999</v>
      </c>
      <c r="T723" s="8">
        <f t="shared" si="215"/>
        <v>1.09032669906</v>
      </c>
      <c r="W723" s="7">
        <v>541519</v>
      </c>
      <c r="X723" s="7" t="s">
        <v>753</v>
      </c>
      <c r="Y723" s="364">
        <v>8.4794001190799995E-2</v>
      </c>
      <c r="Z723" s="364">
        <v>1.2986240915100001E-2</v>
      </c>
      <c r="AA723" s="364">
        <v>7.4785229553900004E-2</v>
      </c>
      <c r="AB723" s="364">
        <v>4.5732082422399997E-2</v>
      </c>
      <c r="AC723" s="364">
        <v>7.90784393828E-3</v>
      </c>
      <c r="AD723" s="364">
        <v>3.7129339692400003E-2</v>
      </c>
      <c r="AE723" s="364">
        <v>4.6850491796299999E-2</v>
      </c>
      <c r="AF723" s="364">
        <v>8.0362099301799998E-3</v>
      </c>
      <c r="AG723" s="364">
        <v>3.5439997334400002E-2</v>
      </c>
      <c r="AH723" s="364">
        <v>7.4050603205799995E-2</v>
      </c>
      <c r="AI723" s="364">
        <v>1.09206909119E-2</v>
      </c>
      <c r="AJ723" s="364">
        <v>7.4202882253999999E-2</v>
      </c>
      <c r="AK723" s="364">
        <v>0.63396282658299996</v>
      </c>
      <c r="AL723" s="364">
        <v>1.32987800947E-5</v>
      </c>
      <c r="AM723" s="364">
        <v>0.55627048387800004</v>
      </c>
      <c r="AN723" s="364">
        <v>1.17256547166</v>
      </c>
      <c r="AO723" s="364">
        <v>1.0907692660499999</v>
      </c>
      <c r="AP723" s="364">
        <v>1.09032669906</v>
      </c>
      <c r="AS723" s="7">
        <v>541519</v>
      </c>
      <c r="AT723" s="7" t="s">
        <v>753</v>
      </c>
      <c r="AU723" s="8">
        <v>0.13560477076794838</v>
      </c>
      <c r="AV723" s="8">
        <v>3.2027846637098394E-2</v>
      </c>
      <c r="AW723" s="8">
        <v>0.18766453584509038</v>
      </c>
      <c r="AX723" s="8">
        <v>0.12996678425493868</v>
      </c>
      <c r="AY723" s="8">
        <v>3.2331296805020483E-2</v>
      </c>
      <c r="AZ723" s="8">
        <v>0.15800686230787417</v>
      </c>
      <c r="BA723" s="8">
        <v>8.5709858154138743E-2</v>
      </c>
      <c r="BB723" s="8">
        <v>2.1287138717934036E-2</v>
      </c>
      <c r="BC723" s="8">
        <v>0.10965467588407579</v>
      </c>
      <c r="BD723" s="8">
        <v>0.12298284895407256</v>
      </c>
      <c r="BE723" s="8">
        <v>2.8006004274669361E-2</v>
      </c>
      <c r="BF723" s="8">
        <v>0.17682106581783541</v>
      </c>
      <c r="BG723" s="8">
        <v>0.62373941841635561</v>
      </c>
      <c r="BH723" s="8">
        <v>9.0719154588691908E-6</v>
      </c>
      <c r="BI723" s="8">
        <v>0.54729980749877383</v>
      </c>
      <c r="BJ723" s="8">
        <v>1.3552971532508067</v>
      </c>
      <c r="BK723" s="8">
        <v>1.3041742982061293</v>
      </c>
      <c r="BL723" s="8">
        <v>1.2005210275945164</v>
      </c>
    </row>
    <row r="724" spans="1:64" x14ac:dyDescent="0.25">
      <c r="A724" s="7">
        <v>541611</v>
      </c>
      <c r="B724" s="7" t="s">
        <v>754</v>
      </c>
      <c r="C724" s="8">
        <f t="shared" si="198"/>
        <v>8.5398202891999994E-2</v>
      </c>
      <c r="D724" s="8">
        <f t="shared" si="199"/>
        <v>1.3300683284500001E-2</v>
      </c>
      <c r="E724" s="8">
        <f t="shared" si="200"/>
        <v>6.9832228403900007E-2</v>
      </c>
      <c r="F724" s="8">
        <f t="shared" si="201"/>
        <v>4.4000589830300002E-2</v>
      </c>
      <c r="G724" s="8">
        <f t="shared" si="202"/>
        <v>7.8637198816600001E-3</v>
      </c>
      <c r="H724" s="8">
        <f t="shared" si="203"/>
        <v>3.4192754109800001E-2</v>
      </c>
      <c r="I724" s="8">
        <f t="shared" si="204"/>
        <v>3.98727296404E-2</v>
      </c>
      <c r="J724" s="8">
        <f t="shared" si="205"/>
        <v>7.0707015517500003E-3</v>
      </c>
      <c r="K724" s="8">
        <f t="shared" si="206"/>
        <v>2.93775713871E-2</v>
      </c>
      <c r="L724" s="8">
        <f t="shared" si="207"/>
        <v>6.5446448402800006E-2</v>
      </c>
      <c r="M724" s="8">
        <f t="shared" si="208"/>
        <v>1.0059335873199999E-2</v>
      </c>
      <c r="N724" s="8">
        <f t="shared" si="209"/>
        <v>6.1689055494599999E-2</v>
      </c>
      <c r="O724" s="8">
        <f t="shared" si="210"/>
        <v>0.70360013363700002</v>
      </c>
      <c r="P724" s="8">
        <f t="shared" si="211"/>
        <v>1.4110971529500001E-5</v>
      </c>
      <c r="Q724" s="8">
        <f t="shared" si="212"/>
        <v>0.64852353460199996</v>
      </c>
      <c r="R724" s="8">
        <f t="shared" si="213"/>
        <v>1.1685311145799999</v>
      </c>
      <c r="S724" s="8">
        <f t="shared" si="214"/>
        <v>1.08605706382</v>
      </c>
      <c r="T724" s="8">
        <f t="shared" si="215"/>
        <v>1.0763210025800001</v>
      </c>
      <c r="W724" s="7">
        <v>541611</v>
      </c>
      <c r="X724" s="7" t="s">
        <v>754</v>
      </c>
      <c r="Y724" s="364">
        <v>8.5398202891999994E-2</v>
      </c>
      <c r="Z724" s="364">
        <v>1.3300683284500001E-2</v>
      </c>
      <c r="AA724" s="364">
        <v>6.9832228403900007E-2</v>
      </c>
      <c r="AB724" s="364">
        <v>4.4000589830300002E-2</v>
      </c>
      <c r="AC724" s="364">
        <v>7.8637198816600001E-3</v>
      </c>
      <c r="AD724" s="364">
        <v>3.4192754109800001E-2</v>
      </c>
      <c r="AE724" s="364">
        <v>3.98727296404E-2</v>
      </c>
      <c r="AF724" s="364">
        <v>7.0707015517500003E-3</v>
      </c>
      <c r="AG724" s="364">
        <v>2.93775713871E-2</v>
      </c>
      <c r="AH724" s="364">
        <v>6.5446448402800006E-2</v>
      </c>
      <c r="AI724" s="364">
        <v>1.0059335873199999E-2</v>
      </c>
      <c r="AJ724" s="364">
        <v>6.1689055494599999E-2</v>
      </c>
      <c r="AK724" s="364">
        <v>0.70360013363700002</v>
      </c>
      <c r="AL724" s="364">
        <v>1.4110971529500001E-5</v>
      </c>
      <c r="AM724" s="364">
        <v>0.64852353460199996</v>
      </c>
      <c r="AN724" s="364">
        <v>1.1685311145799999</v>
      </c>
      <c r="AO724" s="364">
        <v>1.08605706382</v>
      </c>
      <c r="AP724" s="364">
        <v>1.0763210025800001</v>
      </c>
      <c r="AS724" s="7">
        <v>541611</v>
      </c>
      <c r="AT724" s="7" t="s">
        <v>754</v>
      </c>
      <c r="AU724" s="8">
        <v>0.12527610157224997</v>
      </c>
      <c r="AV724" s="8">
        <v>3.0376444195461278E-2</v>
      </c>
      <c r="AW724" s="8">
        <v>0.19002533122673551</v>
      </c>
      <c r="AX724" s="8">
        <v>8.4942582786933854E-2</v>
      </c>
      <c r="AY724" s="8">
        <v>2.126563105992919E-2</v>
      </c>
      <c r="AZ724" s="8">
        <v>0.11263107780772418</v>
      </c>
      <c r="BA724" s="8">
        <v>6.6910904198746762E-2</v>
      </c>
      <c r="BB724" s="8">
        <v>1.717606830509661E-2</v>
      </c>
      <c r="BC724" s="8">
        <v>9.7469157928912892E-2</v>
      </c>
      <c r="BD724" s="8">
        <v>0.10010917696316289</v>
      </c>
      <c r="BE724" s="8">
        <v>2.3780071530369842E-2</v>
      </c>
      <c r="BF724" s="8">
        <v>0.16063186093948548</v>
      </c>
      <c r="BG724" s="8">
        <v>0.70360012717069442</v>
      </c>
      <c r="BH724" s="8">
        <v>1.1585177422749837E-5</v>
      </c>
      <c r="BI724" s="8">
        <v>0.64852239583093485</v>
      </c>
      <c r="BJ724" s="8">
        <v>1.3456762640909674</v>
      </c>
      <c r="BK724" s="8">
        <v>1.2188392916546773</v>
      </c>
      <c r="BL724" s="8">
        <v>1.1815529046266129</v>
      </c>
    </row>
    <row r="725" spans="1:64" x14ac:dyDescent="0.25">
      <c r="A725" s="7">
        <v>541612</v>
      </c>
      <c r="B725" s="7" t="s">
        <v>755</v>
      </c>
      <c r="C725" s="8">
        <f t="shared" si="198"/>
        <v>8.5460756041099997E-2</v>
      </c>
      <c r="D725" s="8">
        <f t="shared" si="199"/>
        <v>1.33187749755E-2</v>
      </c>
      <c r="E725" s="8">
        <f t="shared" si="200"/>
        <v>6.8618541098500005E-2</v>
      </c>
      <c r="F725" s="8">
        <f t="shared" si="201"/>
        <v>3.6658214544599999E-2</v>
      </c>
      <c r="G725" s="8">
        <f t="shared" si="202"/>
        <v>6.5639523337799998E-3</v>
      </c>
      <c r="H725" s="8">
        <f t="shared" si="203"/>
        <v>2.7806687182600001E-2</v>
      </c>
      <c r="I725" s="8">
        <f t="shared" si="204"/>
        <v>3.9853703202800003E-2</v>
      </c>
      <c r="J725" s="8">
        <f t="shared" si="205"/>
        <v>7.0882880317400003E-3</v>
      </c>
      <c r="K725" s="8">
        <f t="shared" si="206"/>
        <v>2.8724988575099999E-2</v>
      </c>
      <c r="L725" s="8">
        <f t="shared" si="207"/>
        <v>6.5467555040900002E-2</v>
      </c>
      <c r="M725" s="8">
        <f t="shared" si="208"/>
        <v>1.0073197066E-2</v>
      </c>
      <c r="N725" s="8">
        <f t="shared" si="209"/>
        <v>6.0741459100799998E-2</v>
      </c>
      <c r="O725" s="8">
        <f t="shared" si="210"/>
        <v>0.70366100308099999</v>
      </c>
      <c r="P725" s="8">
        <f t="shared" si="211"/>
        <v>1.69333734861E-5</v>
      </c>
      <c r="Q725" s="8">
        <f t="shared" si="212"/>
        <v>0.647862087388</v>
      </c>
      <c r="R725" s="8">
        <f t="shared" si="213"/>
        <v>1.1673980721199999</v>
      </c>
      <c r="S725" s="8">
        <f t="shared" si="214"/>
        <v>1.0710288540599999</v>
      </c>
      <c r="T725" s="8">
        <f t="shared" si="215"/>
        <v>1.07566697981</v>
      </c>
      <c r="W725" s="7">
        <v>541612</v>
      </c>
      <c r="X725" s="7" t="s">
        <v>755</v>
      </c>
      <c r="Y725" s="364">
        <v>8.5460756041099997E-2</v>
      </c>
      <c r="Z725" s="364">
        <v>1.33187749755E-2</v>
      </c>
      <c r="AA725" s="364">
        <v>6.8618541098500005E-2</v>
      </c>
      <c r="AB725" s="364">
        <v>3.6658214544599999E-2</v>
      </c>
      <c r="AC725" s="364">
        <v>6.5639523337799998E-3</v>
      </c>
      <c r="AD725" s="364">
        <v>2.7806687182600001E-2</v>
      </c>
      <c r="AE725" s="364">
        <v>3.9853703202800003E-2</v>
      </c>
      <c r="AF725" s="364">
        <v>7.0882880317400003E-3</v>
      </c>
      <c r="AG725" s="364">
        <v>2.8724988575099999E-2</v>
      </c>
      <c r="AH725" s="364">
        <v>6.5467555040900002E-2</v>
      </c>
      <c r="AI725" s="364">
        <v>1.0073197066E-2</v>
      </c>
      <c r="AJ725" s="364">
        <v>6.0741459100799998E-2</v>
      </c>
      <c r="AK725" s="364">
        <v>0.70366100308099999</v>
      </c>
      <c r="AL725" s="364">
        <v>1.69333734861E-5</v>
      </c>
      <c r="AM725" s="364">
        <v>0.647862087388</v>
      </c>
      <c r="AN725" s="364">
        <v>1.1673980721199999</v>
      </c>
      <c r="AO725" s="364">
        <v>1.0710288540599999</v>
      </c>
      <c r="AP725" s="364">
        <v>1.07566697981</v>
      </c>
      <c r="AS725" s="7">
        <v>541612</v>
      </c>
      <c r="AT725" s="7" t="s">
        <v>755</v>
      </c>
      <c r="AU725" s="8">
        <v>0.1238778864449516</v>
      </c>
      <c r="AV725" s="8">
        <v>3.0158816996372576E-2</v>
      </c>
      <c r="AW725" s="8">
        <v>0.18585371551484517</v>
      </c>
      <c r="AX725" s="8">
        <v>7.5073260495522584E-2</v>
      </c>
      <c r="AY725" s="8">
        <v>1.9042247256431295E-2</v>
      </c>
      <c r="AZ725" s="8">
        <v>0.10210929552024516</v>
      </c>
      <c r="BA725" s="8">
        <v>6.6287894024783869E-2</v>
      </c>
      <c r="BB725" s="8">
        <v>1.7079032186013712E-2</v>
      </c>
      <c r="BC725" s="8">
        <v>9.5390519130670967E-2</v>
      </c>
      <c r="BD725" s="8">
        <v>9.9028790837548369E-2</v>
      </c>
      <c r="BE725" s="8">
        <v>2.3623174834683704E-2</v>
      </c>
      <c r="BF725" s="8">
        <v>0.15717342947780968</v>
      </c>
      <c r="BG725" s="8">
        <v>0.69231351901125826</v>
      </c>
      <c r="BH725" s="8">
        <v>1.489291380053661E-5</v>
      </c>
      <c r="BI725" s="8">
        <v>0.63741453336296727</v>
      </c>
      <c r="BJ725" s="8">
        <v>1.339888806052419</v>
      </c>
      <c r="BK725" s="8">
        <v>1.180095771013387</v>
      </c>
      <c r="BL725" s="8">
        <v>1.1626251872769355</v>
      </c>
    </row>
    <row r="726" spans="1:64" x14ac:dyDescent="0.25">
      <c r="A726" s="7">
        <v>541613</v>
      </c>
      <c r="B726" s="7" t="s">
        <v>756</v>
      </c>
      <c r="C726" s="8">
        <f t="shared" si="198"/>
        <v>8.5397646064499996E-2</v>
      </c>
      <c r="D726" s="8">
        <f t="shared" si="199"/>
        <v>1.33009411876E-2</v>
      </c>
      <c r="E726" s="8">
        <f t="shared" si="200"/>
        <v>6.9894617369299999E-2</v>
      </c>
      <c r="F726" s="8">
        <f t="shared" si="201"/>
        <v>4.8443468607400002E-2</v>
      </c>
      <c r="G726" s="8">
        <f t="shared" si="202"/>
        <v>8.6585031921000005E-3</v>
      </c>
      <c r="H726" s="8">
        <f t="shared" si="203"/>
        <v>3.7727078493599998E-2</v>
      </c>
      <c r="I726" s="8">
        <f t="shared" si="204"/>
        <v>3.9863961493999997E-2</v>
      </c>
      <c r="J726" s="8">
        <f t="shared" si="205"/>
        <v>7.0698583684200003E-3</v>
      </c>
      <c r="K726" s="8">
        <f t="shared" si="206"/>
        <v>2.9419962866800001E-2</v>
      </c>
      <c r="L726" s="8">
        <f t="shared" si="207"/>
        <v>6.5448074042399995E-2</v>
      </c>
      <c r="M726" s="8">
        <f t="shared" si="208"/>
        <v>1.00596676681E-2</v>
      </c>
      <c r="N726" s="8">
        <f t="shared" si="209"/>
        <v>6.17166629242E-2</v>
      </c>
      <c r="O726" s="8">
        <f t="shared" si="210"/>
        <v>0.70359910097800005</v>
      </c>
      <c r="P726" s="8">
        <f t="shared" si="211"/>
        <v>1.28162724721E-5</v>
      </c>
      <c r="Q726" s="8">
        <f t="shared" si="212"/>
        <v>0.64863051034999997</v>
      </c>
      <c r="R726" s="8">
        <f t="shared" si="213"/>
        <v>1.16859320462</v>
      </c>
      <c r="S726" s="8">
        <f t="shared" si="214"/>
        <v>1.09482905029</v>
      </c>
      <c r="T726" s="8">
        <f t="shared" si="215"/>
        <v>1.07635378273</v>
      </c>
      <c r="W726" s="7">
        <v>541613</v>
      </c>
      <c r="X726" s="7" t="s">
        <v>756</v>
      </c>
      <c r="Y726" s="364">
        <v>8.5397646064499996E-2</v>
      </c>
      <c r="Z726" s="364">
        <v>1.33009411876E-2</v>
      </c>
      <c r="AA726" s="364">
        <v>6.9894617369299999E-2</v>
      </c>
      <c r="AB726" s="364">
        <v>4.8443468607400002E-2</v>
      </c>
      <c r="AC726" s="364">
        <v>8.6585031921000005E-3</v>
      </c>
      <c r="AD726" s="364">
        <v>3.7727078493599998E-2</v>
      </c>
      <c r="AE726" s="364">
        <v>3.9863961493999997E-2</v>
      </c>
      <c r="AF726" s="364">
        <v>7.0698583684200003E-3</v>
      </c>
      <c r="AG726" s="364">
        <v>2.9419962866800001E-2</v>
      </c>
      <c r="AH726" s="364">
        <v>6.5448074042399995E-2</v>
      </c>
      <c r="AI726" s="364">
        <v>1.00596676681E-2</v>
      </c>
      <c r="AJ726" s="364">
        <v>6.17166629242E-2</v>
      </c>
      <c r="AK726" s="364">
        <v>0.70359910097800005</v>
      </c>
      <c r="AL726" s="364">
        <v>1.28162724721E-5</v>
      </c>
      <c r="AM726" s="364">
        <v>0.64863051034999997</v>
      </c>
      <c r="AN726" s="364">
        <v>1.16859320462</v>
      </c>
      <c r="AO726" s="364">
        <v>1.09482905029</v>
      </c>
      <c r="AP726" s="364">
        <v>1.07635378273</v>
      </c>
      <c r="AS726" s="7">
        <v>541613</v>
      </c>
      <c r="AT726" s="7" t="s">
        <v>756</v>
      </c>
      <c r="AU726" s="8">
        <v>0.12529386365257097</v>
      </c>
      <c r="AV726" s="8">
        <v>3.0380614152504842E-2</v>
      </c>
      <c r="AW726" s="8">
        <v>0.18962208609990483</v>
      </c>
      <c r="AX726" s="8">
        <v>7.0654763256695188E-2</v>
      </c>
      <c r="AY726" s="8">
        <v>1.7256768719279357E-2</v>
      </c>
      <c r="AZ726" s="8">
        <v>9.2366299756277442E-2</v>
      </c>
      <c r="BA726" s="8">
        <v>6.690802927139354E-2</v>
      </c>
      <c r="BB726" s="8">
        <v>1.7175635143898707E-2</v>
      </c>
      <c r="BC726" s="8">
        <v>9.7248303773735487E-2</v>
      </c>
      <c r="BD726" s="8">
        <v>0.10012160152477902</v>
      </c>
      <c r="BE726" s="8">
        <v>2.3783301908974024E-2</v>
      </c>
      <c r="BF726" s="8">
        <v>0.16030210303662576</v>
      </c>
      <c r="BG726" s="8">
        <v>0.70359914447906524</v>
      </c>
      <c r="BH726" s="8">
        <v>1.3884913457406935E-5</v>
      </c>
      <c r="BI726" s="8">
        <v>0.64862903404274219</v>
      </c>
      <c r="BJ726" s="8">
        <v>1.3452965639054835</v>
      </c>
      <c r="BK726" s="8">
        <v>1.1802762188287095</v>
      </c>
      <c r="BL726" s="8">
        <v>1.1813287423824188</v>
      </c>
    </row>
    <row r="727" spans="1:64" x14ac:dyDescent="0.25">
      <c r="A727" s="7">
        <v>541614</v>
      </c>
      <c r="B727" s="7" t="s">
        <v>757</v>
      </c>
      <c r="C727" s="8">
        <f t="shared" si="198"/>
        <v>8.5423957467000003E-2</v>
      </c>
      <c r="D727" s="8">
        <f t="shared" si="199"/>
        <v>1.3307521975900001E-2</v>
      </c>
      <c r="E727" s="8">
        <f t="shared" si="200"/>
        <v>6.7219191958600003E-2</v>
      </c>
      <c r="F727" s="8">
        <f t="shared" si="201"/>
        <v>1.2219625016400001E-2</v>
      </c>
      <c r="G727" s="8">
        <f t="shared" si="202"/>
        <v>2.1851870620599998E-3</v>
      </c>
      <c r="H727" s="8">
        <f t="shared" si="203"/>
        <v>9.0079255520299998E-3</v>
      </c>
      <c r="I727" s="8">
        <f t="shared" si="204"/>
        <v>3.9912690292200001E-2</v>
      </c>
      <c r="J727" s="8">
        <f t="shared" si="205"/>
        <v>7.0866612863699999E-3</v>
      </c>
      <c r="K727" s="8">
        <f t="shared" si="206"/>
        <v>2.7977848407199999E-2</v>
      </c>
      <c r="L727" s="8">
        <f t="shared" si="207"/>
        <v>6.5460363254600001E-2</v>
      </c>
      <c r="M727" s="8">
        <f t="shared" si="208"/>
        <v>1.00649435558E-2</v>
      </c>
      <c r="N727" s="8">
        <f t="shared" si="209"/>
        <v>5.9658142421299999E-2</v>
      </c>
      <c r="O727" s="8">
        <f t="shared" si="210"/>
        <v>0.70362470452500003</v>
      </c>
      <c r="P727" s="8">
        <f t="shared" si="211"/>
        <v>5.0814027807500001E-5</v>
      </c>
      <c r="Q727" s="8">
        <f t="shared" si="212"/>
        <v>0.647438993445</v>
      </c>
      <c r="R727" s="8">
        <f t="shared" si="213"/>
        <v>1.1659506714000001</v>
      </c>
      <c r="S727" s="8">
        <f t="shared" si="214"/>
        <v>1.02341273763</v>
      </c>
      <c r="T727" s="8">
        <f t="shared" si="215"/>
        <v>1.07497719999</v>
      </c>
      <c r="W727" s="7">
        <v>541614</v>
      </c>
      <c r="X727" s="7" t="s">
        <v>757</v>
      </c>
      <c r="Y727" s="364">
        <v>8.5423957467000003E-2</v>
      </c>
      <c r="Z727" s="364">
        <v>1.3307521975900001E-2</v>
      </c>
      <c r="AA727" s="364">
        <v>6.7219191958600003E-2</v>
      </c>
      <c r="AB727" s="364">
        <v>1.2219625016400001E-2</v>
      </c>
      <c r="AC727" s="364">
        <v>2.1851870620599998E-3</v>
      </c>
      <c r="AD727" s="364">
        <v>9.0079255520299998E-3</v>
      </c>
      <c r="AE727" s="364">
        <v>3.9912690292200001E-2</v>
      </c>
      <c r="AF727" s="364">
        <v>7.0866612863699999E-3</v>
      </c>
      <c r="AG727" s="364">
        <v>2.7977848407199999E-2</v>
      </c>
      <c r="AH727" s="364">
        <v>6.5460363254600001E-2</v>
      </c>
      <c r="AI727" s="364">
        <v>1.00649435558E-2</v>
      </c>
      <c r="AJ727" s="364">
        <v>5.9658142421299999E-2</v>
      </c>
      <c r="AK727" s="364">
        <v>0.70362470452500003</v>
      </c>
      <c r="AL727" s="364">
        <v>5.0814027807500001E-5</v>
      </c>
      <c r="AM727" s="364">
        <v>0.647438993445</v>
      </c>
      <c r="AN727" s="364">
        <v>1.1659506714000001</v>
      </c>
      <c r="AO727" s="364">
        <v>1.02341273763</v>
      </c>
      <c r="AP727" s="364">
        <v>1.07497719999</v>
      </c>
      <c r="AS727" s="7">
        <v>541614</v>
      </c>
      <c r="AT727" s="7" t="s">
        <v>757</v>
      </c>
      <c r="AU727" s="8">
        <v>0.12385867357148389</v>
      </c>
      <c r="AV727" s="8">
        <v>3.0146685500867732E-2</v>
      </c>
      <c r="AW727" s="8">
        <v>0.18513511414227904</v>
      </c>
      <c r="AX727" s="8">
        <v>5.770329606511871E-2</v>
      </c>
      <c r="AY727" s="8">
        <v>1.475243999455903E-2</v>
      </c>
      <c r="AZ727" s="8">
        <v>7.7106016832422436E-2</v>
      </c>
      <c r="BA727" s="8">
        <v>6.6359594789496781E-2</v>
      </c>
      <c r="BB727" s="8">
        <v>1.7082513482094032E-2</v>
      </c>
      <c r="BC727" s="8">
        <v>9.5009241819438719E-2</v>
      </c>
      <c r="BD727" s="8">
        <v>9.903631966005487E-2</v>
      </c>
      <c r="BE727" s="8">
        <v>2.3614697182414518E-2</v>
      </c>
      <c r="BF727" s="8">
        <v>0.15660131290504523</v>
      </c>
      <c r="BG727" s="8">
        <v>0.69227472358790321</v>
      </c>
      <c r="BH727" s="8">
        <v>2.5380784103835799E-5</v>
      </c>
      <c r="BI727" s="8">
        <v>0.63699454225500007</v>
      </c>
      <c r="BJ727" s="8">
        <v>1.3391404732145162</v>
      </c>
      <c r="BK727" s="8">
        <v>1.1334327206337096</v>
      </c>
      <c r="BL727" s="8">
        <v>1.1623223178330642</v>
      </c>
    </row>
    <row r="728" spans="1:64" x14ac:dyDescent="0.25">
      <c r="A728" s="7">
        <v>541618</v>
      </c>
      <c r="B728" s="7" t="s">
        <v>758</v>
      </c>
      <c r="C728" s="8">
        <f t="shared" si="198"/>
        <v>8.5413839274899997E-2</v>
      </c>
      <c r="D728" s="8">
        <f t="shared" si="199"/>
        <v>1.33086150046E-2</v>
      </c>
      <c r="E728" s="8">
        <f t="shared" si="200"/>
        <v>6.7447213709599996E-2</v>
      </c>
      <c r="F728" s="8">
        <f t="shared" si="201"/>
        <v>2.42194546152E-2</v>
      </c>
      <c r="G728" s="8">
        <f t="shared" si="202"/>
        <v>4.3329456792600002E-3</v>
      </c>
      <c r="H728" s="8">
        <f t="shared" si="203"/>
        <v>1.7930307886500001E-2</v>
      </c>
      <c r="I728" s="8">
        <f t="shared" si="204"/>
        <v>3.9890044363100001E-2</v>
      </c>
      <c r="J728" s="8">
        <f t="shared" si="205"/>
        <v>7.0869265599099998E-3</v>
      </c>
      <c r="K728" s="8">
        <f t="shared" si="206"/>
        <v>2.8078503405699999E-2</v>
      </c>
      <c r="L728" s="8">
        <f t="shared" si="207"/>
        <v>6.5445522779099999E-2</v>
      </c>
      <c r="M728" s="8">
        <f t="shared" si="208"/>
        <v>1.00655844561E-2</v>
      </c>
      <c r="N728" s="8">
        <f t="shared" si="209"/>
        <v>5.9855622003700003E-2</v>
      </c>
      <c r="O728" s="8">
        <f t="shared" si="210"/>
        <v>0.70363697707499995</v>
      </c>
      <c r="P728" s="8">
        <f t="shared" si="211"/>
        <v>2.56297089096E-5</v>
      </c>
      <c r="Q728" s="8">
        <f t="shared" si="212"/>
        <v>0.64747436383599999</v>
      </c>
      <c r="R728" s="8">
        <f t="shared" si="213"/>
        <v>1.16616966799</v>
      </c>
      <c r="S728" s="8">
        <f t="shared" si="214"/>
        <v>1.0464827081800001</v>
      </c>
      <c r="T728" s="8">
        <f t="shared" si="215"/>
        <v>1.07505547433</v>
      </c>
      <c r="W728" s="7">
        <v>541618</v>
      </c>
      <c r="X728" s="7" t="s">
        <v>758</v>
      </c>
      <c r="Y728" s="364">
        <v>8.5413839274899997E-2</v>
      </c>
      <c r="Z728" s="364">
        <v>1.33086150046E-2</v>
      </c>
      <c r="AA728" s="364">
        <v>6.7447213709599996E-2</v>
      </c>
      <c r="AB728" s="364">
        <v>2.42194546152E-2</v>
      </c>
      <c r="AC728" s="364">
        <v>4.3329456792600002E-3</v>
      </c>
      <c r="AD728" s="364">
        <v>1.7930307886500001E-2</v>
      </c>
      <c r="AE728" s="364">
        <v>3.9890044363100001E-2</v>
      </c>
      <c r="AF728" s="364">
        <v>7.0869265599099998E-3</v>
      </c>
      <c r="AG728" s="364">
        <v>2.8078503405699999E-2</v>
      </c>
      <c r="AH728" s="364">
        <v>6.5445522779099999E-2</v>
      </c>
      <c r="AI728" s="364">
        <v>1.00655844561E-2</v>
      </c>
      <c r="AJ728" s="364">
        <v>5.9855622003700003E-2</v>
      </c>
      <c r="AK728" s="364">
        <v>0.70363697707499995</v>
      </c>
      <c r="AL728" s="364">
        <v>2.56297089096E-5</v>
      </c>
      <c r="AM728" s="364">
        <v>0.64747436383599999</v>
      </c>
      <c r="AN728" s="364">
        <v>1.16616966799</v>
      </c>
      <c r="AO728" s="364">
        <v>1.0464827081800001</v>
      </c>
      <c r="AP728" s="364">
        <v>1.07505547433</v>
      </c>
      <c r="AS728" s="7">
        <v>541618</v>
      </c>
      <c r="AT728" s="7" t="s">
        <v>758</v>
      </c>
      <c r="AU728" s="8">
        <v>0.12533421482030652</v>
      </c>
      <c r="AV728" s="8">
        <v>3.0395712244282266E-2</v>
      </c>
      <c r="AW728" s="8">
        <v>0.18806789224202575</v>
      </c>
      <c r="AX728" s="8">
        <v>8.0622155832712913E-2</v>
      </c>
      <c r="AY728" s="8">
        <v>2.0073786272691765E-2</v>
      </c>
      <c r="AZ728" s="8">
        <v>0.10424897860186939</v>
      </c>
      <c r="BA728" s="8">
        <v>6.7001113463361295E-2</v>
      </c>
      <c r="BB728" s="8">
        <v>1.7212419034817423E-2</v>
      </c>
      <c r="BC728" s="8">
        <v>9.6404207400972622E-2</v>
      </c>
      <c r="BD728" s="8">
        <v>0.10013615263809676</v>
      </c>
      <c r="BE728" s="8">
        <v>2.3795183032803386E-2</v>
      </c>
      <c r="BF728" s="8">
        <v>0.15908081576384839</v>
      </c>
      <c r="BG728" s="8">
        <v>0.70363518786169343</v>
      </c>
      <c r="BH728" s="8">
        <v>1.5404212857019354E-5</v>
      </c>
      <c r="BI728" s="8">
        <v>0.64747560429554785</v>
      </c>
      <c r="BJ728" s="8">
        <v>1.3437994322103231</v>
      </c>
      <c r="BK728" s="8">
        <v>1.20494330780371</v>
      </c>
      <c r="BL728" s="8">
        <v>1.1806177398993547</v>
      </c>
    </row>
    <row r="729" spans="1:64" x14ac:dyDescent="0.25">
      <c r="A729" s="7">
        <v>541620</v>
      </c>
      <c r="B729" s="7" t="s">
        <v>759</v>
      </c>
      <c r="C729" s="8">
        <f t="shared" si="198"/>
        <v>7.0185751796000007E-2</v>
      </c>
      <c r="D729" s="8">
        <f t="shared" si="199"/>
        <v>1.11608469149E-2</v>
      </c>
      <c r="E729" s="8">
        <f t="shared" si="200"/>
        <v>6.4059416978700004E-2</v>
      </c>
      <c r="F729" s="8">
        <f t="shared" si="201"/>
        <v>7.3510315372400006E-2</v>
      </c>
      <c r="G729" s="8">
        <f t="shared" si="202"/>
        <v>1.0305228012299999E-2</v>
      </c>
      <c r="H729" s="8">
        <f t="shared" si="203"/>
        <v>5.1587624260999998E-2</v>
      </c>
      <c r="I729" s="8">
        <f t="shared" si="204"/>
        <v>4.3782129933799999E-2</v>
      </c>
      <c r="J729" s="8">
        <f t="shared" si="205"/>
        <v>6.44803302807E-3</v>
      </c>
      <c r="K729" s="8">
        <f t="shared" si="206"/>
        <v>2.9375210742900001E-2</v>
      </c>
      <c r="L729" s="8">
        <f t="shared" si="207"/>
        <v>5.9121974858599997E-2</v>
      </c>
      <c r="M729" s="8">
        <f t="shared" si="208"/>
        <v>8.9262170714700002E-3</v>
      </c>
      <c r="N729" s="8">
        <f t="shared" si="209"/>
        <v>6.0419185707500003E-2</v>
      </c>
      <c r="O729" s="8">
        <f t="shared" si="210"/>
        <v>0.65546932020600002</v>
      </c>
      <c r="P729" s="8">
        <f t="shared" si="211"/>
        <v>8.72820231062E-6</v>
      </c>
      <c r="Q729" s="8">
        <f t="shared" si="212"/>
        <v>0.60315190476900005</v>
      </c>
      <c r="R729" s="8">
        <f t="shared" si="213"/>
        <v>1.1454060156899999</v>
      </c>
      <c r="S729" s="8">
        <f t="shared" si="214"/>
        <v>1.13540316765</v>
      </c>
      <c r="T729" s="8">
        <f t="shared" si="215"/>
        <v>1.0796053737</v>
      </c>
      <c r="W729" s="7">
        <v>541620</v>
      </c>
      <c r="X729" s="7" t="s">
        <v>759</v>
      </c>
      <c r="Y729" s="364">
        <v>7.0185751796000007E-2</v>
      </c>
      <c r="Z729" s="364">
        <v>1.11608469149E-2</v>
      </c>
      <c r="AA729" s="364">
        <v>6.4059416978700004E-2</v>
      </c>
      <c r="AB729" s="364">
        <v>7.3510315372400006E-2</v>
      </c>
      <c r="AC729" s="364">
        <v>1.0305228012299999E-2</v>
      </c>
      <c r="AD729" s="364">
        <v>5.1587624260999998E-2</v>
      </c>
      <c r="AE729" s="364">
        <v>4.3782129933799999E-2</v>
      </c>
      <c r="AF729" s="364">
        <v>6.44803302807E-3</v>
      </c>
      <c r="AG729" s="364">
        <v>2.9375210742900001E-2</v>
      </c>
      <c r="AH729" s="364">
        <v>5.9121974858599997E-2</v>
      </c>
      <c r="AI729" s="364">
        <v>8.9262170714700002E-3</v>
      </c>
      <c r="AJ729" s="364">
        <v>6.0419185707500003E-2</v>
      </c>
      <c r="AK729" s="364">
        <v>0.65546932020600002</v>
      </c>
      <c r="AL729" s="364">
        <v>8.72820231062E-6</v>
      </c>
      <c r="AM729" s="364">
        <v>0.60315190476900005</v>
      </c>
      <c r="AN729" s="364">
        <v>1.1454060156899999</v>
      </c>
      <c r="AO729" s="364">
        <v>1.13540316765</v>
      </c>
      <c r="AP729" s="364">
        <v>1.0796053737</v>
      </c>
      <c r="AS729" s="7">
        <v>541620</v>
      </c>
      <c r="AT729" s="7" t="s">
        <v>759</v>
      </c>
      <c r="AU729" s="8">
        <v>0.13285662313731289</v>
      </c>
      <c r="AV729" s="8">
        <v>3.2130508496008063E-2</v>
      </c>
      <c r="AW729" s="8">
        <v>0.17713141642608873</v>
      </c>
      <c r="AX729" s="8">
        <v>9.4082137502553218E-2</v>
      </c>
      <c r="AY729" s="8">
        <v>2.0414218540448552E-2</v>
      </c>
      <c r="AZ729" s="8">
        <v>0.10157924426918388</v>
      </c>
      <c r="BA729" s="8">
        <v>8.9085215749264521E-2</v>
      </c>
      <c r="BB729" s="8">
        <v>1.9747289853335005E-2</v>
      </c>
      <c r="BC729" s="8">
        <v>9.7744335015903197E-2</v>
      </c>
      <c r="BD729" s="8">
        <v>0.11748453217317097</v>
      </c>
      <c r="BE729" s="8">
        <v>2.6903466009985156E-2</v>
      </c>
      <c r="BF729" s="8">
        <v>0.16094714064911128</v>
      </c>
      <c r="BG729" s="8">
        <v>0.64489871890238715</v>
      </c>
      <c r="BH729" s="8">
        <v>1.4825992862074196E-5</v>
      </c>
      <c r="BI729" s="8">
        <v>0.59342597542906428</v>
      </c>
      <c r="BJ729" s="8">
        <v>1.3421169351567745</v>
      </c>
      <c r="BK729" s="8">
        <v>1.1999481809580645</v>
      </c>
      <c r="BL729" s="8">
        <v>1.1904478083599999</v>
      </c>
    </row>
    <row r="730" spans="1:64" x14ac:dyDescent="0.25">
      <c r="A730" s="7">
        <v>541690</v>
      </c>
      <c r="B730" s="7" t="s">
        <v>760</v>
      </c>
      <c r="C730" s="8">
        <f t="shared" si="198"/>
        <v>7.0175199136499999E-2</v>
      </c>
      <c r="D730" s="8">
        <f t="shared" si="199"/>
        <v>1.11572289756E-2</v>
      </c>
      <c r="E730" s="8">
        <f t="shared" si="200"/>
        <v>6.4216827892400005E-2</v>
      </c>
      <c r="F730" s="8">
        <f t="shared" si="201"/>
        <v>7.5364966704299999E-2</v>
      </c>
      <c r="G730" s="8">
        <f t="shared" si="202"/>
        <v>1.0551818336500001E-2</v>
      </c>
      <c r="H730" s="8">
        <f t="shared" si="203"/>
        <v>5.3047041714499997E-2</v>
      </c>
      <c r="I730" s="8">
        <f t="shared" si="204"/>
        <v>4.3793342833699997E-2</v>
      </c>
      <c r="J730" s="8">
        <f t="shared" si="205"/>
        <v>6.4446965525500003E-3</v>
      </c>
      <c r="K730" s="8">
        <f t="shared" si="206"/>
        <v>2.94835215439E-2</v>
      </c>
      <c r="L730" s="8">
        <f t="shared" si="207"/>
        <v>5.9114908131400003E-2</v>
      </c>
      <c r="M730" s="8">
        <f t="shared" si="208"/>
        <v>8.92254383353E-3</v>
      </c>
      <c r="N730" s="8">
        <f t="shared" si="209"/>
        <v>6.05332338847E-2</v>
      </c>
      <c r="O730" s="8">
        <f t="shared" si="210"/>
        <v>0.65547238823800003</v>
      </c>
      <c r="P730" s="8">
        <f t="shared" si="211"/>
        <v>8.5203132605600004E-6</v>
      </c>
      <c r="Q730" s="8">
        <f t="shared" si="212"/>
        <v>0.60322904520499998</v>
      </c>
      <c r="R730" s="8">
        <f t="shared" si="213"/>
        <v>1.145549256</v>
      </c>
      <c r="S730" s="8">
        <f t="shared" si="214"/>
        <v>1.13896382676</v>
      </c>
      <c r="T730" s="8">
        <f t="shared" si="215"/>
        <v>1.0797215609299999</v>
      </c>
      <c r="W730" s="7">
        <v>541690</v>
      </c>
      <c r="X730" s="7" t="s">
        <v>760</v>
      </c>
      <c r="Y730" s="364">
        <v>7.0175199136499999E-2</v>
      </c>
      <c r="Z730" s="364">
        <v>1.11572289756E-2</v>
      </c>
      <c r="AA730" s="364">
        <v>6.4216827892400005E-2</v>
      </c>
      <c r="AB730" s="364">
        <v>7.5364966704299999E-2</v>
      </c>
      <c r="AC730" s="364">
        <v>1.0551818336500001E-2</v>
      </c>
      <c r="AD730" s="364">
        <v>5.3047041714499997E-2</v>
      </c>
      <c r="AE730" s="364">
        <v>4.3793342833699997E-2</v>
      </c>
      <c r="AF730" s="364">
        <v>6.4446965525500003E-3</v>
      </c>
      <c r="AG730" s="364">
        <v>2.94835215439E-2</v>
      </c>
      <c r="AH730" s="364">
        <v>5.9114908131400003E-2</v>
      </c>
      <c r="AI730" s="364">
        <v>8.92254383353E-3</v>
      </c>
      <c r="AJ730" s="364">
        <v>6.05332338847E-2</v>
      </c>
      <c r="AK730" s="364">
        <v>0.65547238823800003</v>
      </c>
      <c r="AL730" s="364">
        <v>8.5203132605600004E-6</v>
      </c>
      <c r="AM730" s="364">
        <v>0.60322904520499998</v>
      </c>
      <c r="AN730" s="364">
        <v>1.145549256</v>
      </c>
      <c r="AO730" s="364">
        <v>1.13896382676</v>
      </c>
      <c r="AP730" s="364">
        <v>1.0797215609299999</v>
      </c>
      <c r="AS730" s="7">
        <v>541690</v>
      </c>
      <c r="AT730" s="7" t="s">
        <v>760</v>
      </c>
      <c r="AU730" s="8">
        <v>0.13407913224449999</v>
      </c>
      <c r="AV730" s="8">
        <v>3.2348243880982265E-2</v>
      </c>
      <c r="AW730" s="8">
        <v>0.18004270106859516</v>
      </c>
      <c r="AX730" s="8">
        <v>0.10936640730734191</v>
      </c>
      <c r="AY730" s="8">
        <v>2.3375112821009524E-2</v>
      </c>
      <c r="AZ730" s="8">
        <v>0.11295695596879841</v>
      </c>
      <c r="BA730" s="8">
        <v>8.9815988824016146E-2</v>
      </c>
      <c r="BB730" s="8">
        <v>1.9866520549160008E-2</v>
      </c>
      <c r="BC730" s="8">
        <v>9.9328257604208048E-2</v>
      </c>
      <c r="BD730" s="8">
        <v>0.11847430838522903</v>
      </c>
      <c r="BE730" s="8">
        <v>2.7068069814765165E-2</v>
      </c>
      <c r="BF730" s="8">
        <v>0.16351926191899677</v>
      </c>
      <c r="BG730" s="8">
        <v>0.65547372429100037</v>
      </c>
      <c r="BH730" s="8">
        <v>1.0809773532135812E-5</v>
      </c>
      <c r="BI730" s="8">
        <v>0.6032276397918549</v>
      </c>
      <c r="BJ730" s="8">
        <v>1.3464700771941938</v>
      </c>
      <c r="BK730" s="8">
        <v>1.2456984760970971</v>
      </c>
      <c r="BL730" s="8">
        <v>1.2090123798803227</v>
      </c>
    </row>
    <row r="731" spans="1:64" x14ac:dyDescent="0.25">
      <c r="A731" s="7">
        <v>541713</v>
      </c>
      <c r="B731" s="7" t="s">
        <v>761</v>
      </c>
      <c r="C731" s="8">
        <f t="shared" si="198"/>
        <v>9.7607832424516094E-2</v>
      </c>
      <c r="D731" s="8">
        <f t="shared" si="199"/>
        <v>2.6132866880040326E-2</v>
      </c>
      <c r="E731" s="8">
        <f t="shared" si="200"/>
        <v>0.10580690215988227</v>
      </c>
      <c r="F731" s="8">
        <f t="shared" si="201"/>
        <v>0.15658225782393712</v>
      </c>
      <c r="G731" s="8">
        <f t="shared" si="202"/>
        <v>4.1988140708047253E-2</v>
      </c>
      <c r="H731" s="8">
        <f t="shared" si="203"/>
        <v>0.13025990110402422</v>
      </c>
      <c r="I731" s="8">
        <f t="shared" si="204"/>
        <v>0.10359885192216128</v>
      </c>
      <c r="J731" s="8">
        <f t="shared" si="205"/>
        <v>2.581657338786451E-2</v>
      </c>
      <c r="K731" s="8">
        <f t="shared" si="206"/>
        <v>8.6186441864364541E-2</v>
      </c>
      <c r="L731" s="8">
        <f t="shared" si="207"/>
        <v>0.12037885615067742</v>
      </c>
      <c r="M731" s="8">
        <f t="shared" si="208"/>
        <v>3.0728168254746769E-2</v>
      </c>
      <c r="N731" s="8">
        <f t="shared" si="209"/>
        <v>0.13884253207149999</v>
      </c>
      <c r="O731" s="8">
        <f t="shared" si="210"/>
        <v>0.22848044777359675</v>
      </c>
      <c r="P731" s="8">
        <f t="shared" si="211"/>
        <v>3.9835627395212902E-6</v>
      </c>
      <c r="Q731" s="8">
        <f t="shared" si="212"/>
        <v>0.18215680598364517</v>
      </c>
      <c r="R731" s="8">
        <f t="shared" si="213"/>
        <v>1</v>
      </c>
      <c r="S731" s="8">
        <f t="shared" si="214"/>
        <v>0.8127012673782259</v>
      </c>
      <c r="T731" s="8">
        <f t="shared" si="215"/>
        <v>0.69947283491645174</v>
      </c>
      <c r="W731" s="7">
        <v>541713</v>
      </c>
      <c r="X731" s="7" t="s">
        <v>761</v>
      </c>
      <c r="Y731" s="364">
        <v>0</v>
      </c>
      <c r="Z731" s="364">
        <v>0</v>
      </c>
      <c r="AA731" s="364">
        <v>0</v>
      </c>
      <c r="AB731" s="364">
        <v>0</v>
      </c>
      <c r="AC731" s="364">
        <v>0</v>
      </c>
      <c r="AD731" s="364">
        <v>0</v>
      </c>
      <c r="AE731" s="364">
        <v>0</v>
      </c>
      <c r="AF731" s="364">
        <v>0</v>
      </c>
      <c r="AG731" s="364">
        <v>0</v>
      </c>
      <c r="AH731" s="364">
        <v>0</v>
      </c>
      <c r="AI731" s="364">
        <v>0</v>
      </c>
      <c r="AJ731" s="364">
        <v>0</v>
      </c>
      <c r="AK731" s="364">
        <v>0</v>
      </c>
      <c r="AL731" s="364">
        <v>0</v>
      </c>
      <c r="AM731" s="364">
        <v>0</v>
      </c>
      <c r="AN731" s="364">
        <v>1</v>
      </c>
      <c r="AO731" s="364">
        <v>0</v>
      </c>
      <c r="AP731" s="364">
        <v>0</v>
      </c>
      <c r="AS731" s="7">
        <v>541713</v>
      </c>
      <c r="AT731" s="7" t="s">
        <v>761</v>
      </c>
      <c r="AU731" s="8">
        <v>9.7607832424516094E-2</v>
      </c>
      <c r="AV731" s="8">
        <v>2.6132866880040326E-2</v>
      </c>
      <c r="AW731" s="8">
        <v>0.10580690215988227</v>
      </c>
      <c r="AX731" s="8">
        <v>0.15658225782393712</v>
      </c>
      <c r="AY731" s="8">
        <v>4.1988140708047253E-2</v>
      </c>
      <c r="AZ731" s="8">
        <v>0.13025990110402422</v>
      </c>
      <c r="BA731" s="8">
        <v>0.10359885192216128</v>
      </c>
      <c r="BB731" s="8">
        <v>2.581657338786451E-2</v>
      </c>
      <c r="BC731" s="8">
        <v>8.6186441864364541E-2</v>
      </c>
      <c r="BD731" s="8">
        <v>0.12037885615067742</v>
      </c>
      <c r="BE731" s="8">
        <v>3.0728168254746769E-2</v>
      </c>
      <c r="BF731" s="8">
        <v>0.13884253207149999</v>
      </c>
      <c r="BG731" s="8">
        <v>0.22848044777359675</v>
      </c>
      <c r="BH731" s="8">
        <v>3.9835627395212902E-6</v>
      </c>
      <c r="BI731" s="8">
        <v>0.18215680598364517</v>
      </c>
      <c r="BJ731" s="8">
        <v>1.2295492143679032</v>
      </c>
      <c r="BK731" s="8">
        <v>0.8127012673782259</v>
      </c>
      <c r="BL731" s="8">
        <v>0.69947283491645174</v>
      </c>
    </row>
    <row r="732" spans="1:64" x14ac:dyDescent="0.25">
      <c r="A732" s="7">
        <v>541714</v>
      </c>
      <c r="B732" s="7" t="s">
        <v>762</v>
      </c>
      <c r="C732" s="8">
        <f t="shared" si="198"/>
        <v>0.105724480101</v>
      </c>
      <c r="D732" s="8">
        <f t="shared" si="199"/>
        <v>1.5535676424900001E-2</v>
      </c>
      <c r="E732" s="8">
        <f t="shared" si="200"/>
        <v>7.0794558384999998E-2</v>
      </c>
      <c r="F732" s="8">
        <f t="shared" si="201"/>
        <v>0.13007897792000001</v>
      </c>
      <c r="G732" s="8">
        <f t="shared" si="202"/>
        <v>1.9763254956399998E-2</v>
      </c>
      <c r="H732" s="8">
        <f t="shared" si="203"/>
        <v>6.2777169805099994E-2</v>
      </c>
      <c r="I732" s="8">
        <f t="shared" si="204"/>
        <v>0.10336977065899999</v>
      </c>
      <c r="J732" s="8">
        <f t="shared" si="205"/>
        <v>1.3892574335E-2</v>
      </c>
      <c r="K732" s="8">
        <f t="shared" si="206"/>
        <v>4.2156043610900001E-2</v>
      </c>
      <c r="L732" s="8">
        <f t="shared" si="207"/>
        <v>0.12162017175500001</v>
      </c>
      <c r="M732" s="8">
        <f t="shared" si="208"/>
        <v>1.7171165328000001E-2</v>
      </c>
      <c r="N732" s="8">
        <f t="shared" si="209"/>
        <v>9.9940185696099998E-2</v>
      </c>
      <c r="O732" s="8">
        <f t="shared" si="210"/>
        <v>0.472138087614</v>
      </c>
      <c r="P732" s="8">
        <f t="shared" si="211"/>
        <v>6.42945411302E-6</v>
      </c>
      <c r="Q732" s="8">
        <f t="shared" si="212"/>
        <v>0.37888289692600002</v>
      </c>
      <c r="R732" s="8">
        <f t="shared" si="213"/>
        <v>1.19205471491</v>
      </c>
      <c r="S732" s="8">
        <f t="shared" si="214"/>
        <v>1.2126194026799999</v>
      </c>
      <c r="T732" s="8">
        <f t="shared" si="215"/>
        <v>1.15941838861</v>
      </c>
      <c r="W732" s="7">
        <v>541714</v>
      </c>
      <c r="X732" s="7" t="s">
        <v>762</v>
      </c>
      <c r="Y732" s="364">
        <v>0.105724480101</v>
      </c>
      <c r="Z732" s="364">
        <v>1.5535676424900001E-2</v>
      </c>
      <c r="AA732" s="364">
        <v>7.0794558384999998E-2</v>
      </c>
      <c r="AB732" s="364">
        <v>0.13007897792000001</v>
      </c>
      <c r="AC732" s="364">
        <v>1.9763254956399998E-2</v>
      </c>
      <c r="AD732" s="364">
        <v>6.2777169805099994E-2</v>
      </c>
      <c r="AE732" s="364">
        <v>0.10336977065899999</v>
      </c>
      <c r="AF732" s="364">
        <v>1.3892574335E-2</v>
      </c>
      <c r="AG732" s="364">
        <v>4.2156043610900001E-2</v>
      </c>
      <c r="AH732" s="364">
        <v>0.12162017175500001</v>
      </c>
      <c r="AI732" s="364">
        <v>1.7171165328000001E-2</v>
      </c>
      <c r="AJ732" s="364">
        <v>9.9940185696099998E-2</v>
      </c>
      <c r="AK732" s="364">
        <v>0.472138087614</v>
      </c>
      <c r="AL732" s="364">
        <v>6.42945411302E-6</v>
      </c>
      <c r="AM732" s="364">
        <v>0.37888289692600002</v>
      </c>
      <c r="AN732" s="364">
        <v>1.19205471491</v>
      </c>
      <c r="AO732" s="364">
        <v>1.2126194026799999</v>
      </c>
      <c r="AP732" s="364">
        <v>1.15941838861</v>
      </c>
      <c r="AS732" s="7">
        <v>541714</v>
      </c>
      <c r="AT732" s="7" t="s">
        <v>762</v>
      </c>
      <c r="AU732" s="8">
        <v>0.13714115374422584</v>
      </c>
      <c r="AV732" s="8">
        <v>3.3721825477569342E-2</v>
      </c>
      <c r="AW732" s="8">
        <v>0.14447746381895646</v>
      </c>
      <c r="AX732" s="8">
        <v>0.30380456976525005</v>
      </c>
      <c r="AY732" s="8">
        <v>7.7453905507266302E-2</v>
      </c>
      <c r="AZ732" s="8">
        <v>0.23399580212685359</v>
      </c>
      <c r="BA732" s="8">
        <v>0.14145738125929036</v>
      </c>
      <c r="BB732" s="8">
        <v>3.266614224707258E-2</v>
      </c>
      <c r="BC732" s="8">
        <v>0.11520451971259194</v>
      </c>
      <c r="BD732" s="8">
        <v>0.16660113384406453</v>
      </c>
      <c r="BE732" s="8">
        <v>3.9324738850945166E-2</v>
      </c>
      <c r="BF732" s="8">
        <v>0.19040423992450159</v>
      </c>
      <c r="BG732" s="8">
        <v>0.37314016319125792</v>
      </c>
      <c r="BH732" s="8">
        <v>6.4430035354213868E-6</v>
      </c>
      <c r="BI732" s="8">
        <v>0.29944026057293532</v>
      </c>
      <c r="BJ732" s="8">
        <v>1.3153420559441935</v>
      </c>
      <c r="BK732" s="8">
        <v>1.405576858044516</v>
      </c>
      <c r="BL732" s="8">
        <v>1.079649010960968</v>
      </c>
    </row>
    <row r="733" spans="1:64" x14ac:dyDescent="0.25">
      <c r="A733" s="7">
        <v>541715</v>
      </c>
      <c r="B733" s="7" t="s">
        <v>763</v>
      </c>
      <c r="C733" s="8">
        <f t="shared" si="198"/>
        <v>0.14661321547025805</v>
      </c>
      <c r="D733" s="8">
        <f t="shared" si="199"/>
        <v>3.54349998713984E-2</v>
      </c>
      <c r="E733" s="8">
        <f t="shared" si="200"/>
        <v>0.15418173422427267</v>
      </c>
      <c r="F733" s="8">
        <f t="shared" si="201"/>
        <v>0.23989221271924516</v>
      </c>
      <c r="G733" s="8">
        <f t="shared" si="202"/>
        <v>5.8237796107401124E-2</v>
      </c>
      <c r="H733" s="8">
        <f t="shared" si="203"/>
        <v>0.19163723338650163</v>
      </c>
      <c r="I733" s="8">
        <f t="shared" si="204"/>
        <v>0.15088540180270163</v>
      </c>
      <c r="J733" s="8">
        <f t="shared" si="205"/>
        <v>3.4282099427377408E-2</v>
      </c>
      <c r="K733" s="8">
        <f t="shared" si="206"/>
        <v>0.12245908409165805</v>
      </c>
      <c r="L733" s="8">
        <f t="shared" si="207"/>
        <v>0.17762845021208068</v>
      </c>
      <c r="M733" s="8">
        <f t="shared" si="208"/>
        <v>4.1253963825182267E-2</v>
      </c>
      <c r="N733" s="8">
        <f t="shared" si="209"/>
        <v>0.203540182466529</v>
      </c>
      <c r="O733" s="8">
        <f t="shared" si="210"/>
        <v>0.41126261838387068</v>
      </c>
      <c r="P733" s="8">
        <f t="shared" si="211"/>
        <v>6.0565392019191931E-6</v>
      </c>
      <c r="Q733" s="8">
        <f t="shared" si="212"/>
        <v>0.32966352270609661</v>
      </c>
      <c r="R733" s="8">
        <f t="shared" si="213"/>
        <v>1</v>
      </c>
      <c r="S733" s="8">
        <f t="shared" si="214"/>
        <v>1.360734984148871</v>
      </c>
      <c r="T733" s="8">
        <f t="shared" si="215"/>
        <v>1.1785975530643551</v>
      </c>
      <c r="W733" s="7">
        <v>541715</v>
      </c>
      <c r="X733" s="7" t="s">
        <v>763</v>
      </c>
      <c r="Y733" s="364">
        <v>0</v>
      </c>
      <c r="Z733" s="364">
        <v>0</v>
      </c>
      <c r="AA733" s="364">
        <v>0</v>
      </c>
      <c r="AB733" s="364">
        <v>0</v>
      </c>
      <c r="AC733" s="364">
        <v>0</v>
      </c>
      <c r="AD733" s="364">
        <v>0</v>
      </c>
      <c r="AE733" s="364">
        <v>0</v>
      </c>
      <c r="AF733" s="364">
        <v>0</v>
      </c>
      <c r="AG733" s="364">
        <v>0</v>
      </c>
      <c r="AH733" s="364">
        <v>0</v>
      </c>
      <c r="AI733" s="364">
        <v>0</v>
      </c>
      <c r="AJ733" s="364">
        <v>0</v>
      </c>
      <c r="AK733" s="364">
        <v>0</v>
      </c>
      <c r="AL733" s="364">
        <v>0</v>
      </c>
      <c r="AM733" s="364">
        <v>0</v>
      </c>
      <c r="AN733" s="364">
        <v>1</v>
      </c>
      <c r="AO733" s="364">
        <v>0</v>
      </c>
      <c r="AP733" s="364">
        <v>0</v>
      </c>
      <c r="AS733" s="7">
        <v>541715</v>
      </c>
      <c r="AT733" s="7" t="s">
        <v>763</v>
      </c>
      <c r="AU733" s="8">
        <v>0.14661321547025805</v>
      </c>
      <c r="AV733" s="8">
        <v>3.54349998713984E-2</v>
      </c>
      <c r="AW733" s="8">
        <v>0.15418173422427267</v>
      </c>
      <c r="AX733" s="8">
        <v>0.23989221271924516</v>
      </c>
      <c r="AY733" s="8">
        <v>5.8237796107401124E-2</v>
      </c>
      <c r="AZ733" s="8">
        <v>0.19163723338650163</v>
      </c>
      <c r="BA733" s="8">
        <v>0.15088540180270163</v>
      </c>
      <c r="BB733" s="8">
        <v>3.4282099427377408E-2</v>
      </c>
      <c r="BC733" s="8">
        <v>0.12245908409165805</v>
      </c>
      <c r="BD733" s="8">
        <v>0.17762845021208068</v>
      </c>
      <c r="BE733" s="8">
        <v>4.1253963825182267E-2</v>
      </c>
      <c r="BF733" s="8">
        <v>0.203540182466529</v>
      </c>
      <c r="BG733" s="8">
        <v>0.41126261838387068</v>
      </c>
      <c r="BH733" s="8">
        <v>6.0565392019191931E-6</v>
      </c>
      <c r="BI733" s="8">
        <v>0.32966352270609661</v>
      </c>
      <c r="BJ733" s="8">
        <v>1.3362299495659677</v>
      </c>
      <c r="BK733" s="8">
        <v>1.360734984148871</v>
      </c>
      <c r="BL733" s="8">
        <v>1.1785975530643551</v>
      </c>
    </row>
    <row r="734" spans="1:64" x14ac:dyDescent="0.25">
      <c r="A734" s="7">
        <v>541720</v>
      </c>
      <c r="B734" s="7" t="s">
        <v>764</v>
      </c>
      <c r="C734" s="8">
        <f t="shared" si="198"/>
        <v>0.13731972452188709</v>
      </c>
      <c r="D734" s="8">
        <f t="shared" si="199"/>
        <v>3.3904493043146779E-2</v>
      </c>
      <c r="E734" s="8">
        <f t="shared" si="200"/>
        <v>0.14657181152093871</v>
      </c>
      <c r="F734" s="8">
        <f t="shared" si="201"/>
        <v>0.12013736885591594</v>
      </c>
      <c r="G734" s="8">
        <f t="shared" si="202"/>
        <v>2.9967646056762099E-2</v>
      </c>
      <c r="H734" s="8">
        <f t="shared" si="203"/>
        <v>9.697504379079501E-2</v>
      </c>
      <c r="I734" s="8">
        <f t="shared" si="204"/>
        <v>0.14136041520624196</v>
      </c>
      <c r="J734" s="8">
        <f t="shared" si="205"/>
        <v>3.2825592391308063E-2</v>
      </c>
      <c r="K734" s="8">
        <f t="shared" si="206"/>
        <v>0.11760404767624194</v>
      </c>
      <c r="L734" s="8">
        <f t="shared" si="207"/>
        <v>0.16682449462687096</v>
      </c>
      <c r="M734" s="8">
        <f t="shared" si="208"/>
        <v>3.9555860845551606E-2</v>
      </c>
      <c r="N734" s="8">
        <f t="shared" si="209"/>
        <v>0.19252767027099998</v>
      </c>
      <c r="O734" s="8">
        <f t="shared" si="210"/>
        <v>0.37326918275579041</v>
      </c>
      <c r="P734" s="8">
        <f t="shared" si="211"/>
        <v>1.2787303207619034E-5</v>
      </c>
      <c r="Q734" s="8">
        <f t="shared" si="212"/>
        <v>0.29965500710130644</v>
      </c>
      <c r="R734" s="8">
        <f t="shared" si="213"/>
        <v>1</v>
      </c>
      <c r="S734" s="8">
        <f t="shared" si="214"/>
        <v>1.037402639347903</v>
      </c>
      <c r="T734" s="8">
        <f t="shared" si="215"/>
        <v>1.0821142488220967</v>
      </c>
      <c r="W734" s="7">
        <v>541720</v>
      </c>
      <c r="X734" s="7" t="s">
        <v>764</v>
      </c>
      <c r="Y734" s="364">
        <v>0</v>
      </c>
      <c r="Z734" s="364">
        <v>0</v>
      </c>
      <c r="AA734" s="364">
        <v>0</v>
      </c>
      <c r="AB734" s="364">
        <v>0</v>
      </c>
      <c r="AC734" s="364">
        <v>0</v>
      </c>
      <c r="AD734" s="364">
        <v>0</v>
      </c>
      <c r="AE734" s="364">
        <v>0</v>
      </c>
      <c r="AF734" s="364">
        <v>0</v>
      </c>
      <c r="AG734" s="364">
        <v>0</v>
      </c>
      <c r="AH734" s="364">
        <v>0</v>
      </c>
      <c r="AI734" s="364">
        <v>0</v>
      </c>
      <c r="AJ734" s="364">
        <v>0</v>
      </c>
      <c r="AK734" s="364">
        <v>0</v>
      </c>
      <c r="AL734" s="364">
        <v>0</v>
      </c>
      <c r="AM734" s="364">
        <v>0</v>
      </c>
      <c r="AN734" s="364">
        <v>1</v>
      </c>
      <c r="AO734" s="364">
        <v>0</v>
      </c>
      <c r="AP734" s="364">
        <v>0</v>
      </c>
      <c r="AS734" s="7">
        <v>541720</v>
      </c>
      <c r="AT734" s="7" t="s">
        <v>764</v>
      </c>
      <c r="AU734" s="8">
        <v>0.13731972452188709</v>
      </c>
      <c r="AV734" s="8">
        <v>3.3904493043146779E-2</v>
      </c>
      <c r="AW734" s="8">
        <v>0.14657181152093871</v>
      </c>
      <c r="AX734" s="8">
        <v>0.12013736885591594</v>
      </c>
      <c r="AY734" s="8">
        <v>2.9967646056762099E-2</v>
      </c>
      <c r="AZ734" s="8">
        <v>9.697504379079501E-2</v>
      </c>
      <c r="BA734" s="8">
        <v>0.14136041520624196</v>
      </c>
      <c r="BB734" s="8">
        <v>3.2825592391308063E-2</v>
      </c>
      <c r="BC734" s="8">
        <v>0.11760404767624194</v>
      </c>
      <c r="BD734" s="8">
        <v>0.16682449462687096</v>
      </c>
      <c r="BE734" s="8">
        <v>3.9555860845551606E-2</v>
      </c>
      <c r="BF734" s="8">
        <v>0.19252767027099998</v>
      </c>
      <c r="BG734" s="8">
        <v>0.37326918275579041</v>
      </c>
      <c r="BH734" s="8">
        <v>1.2787303207619034E-5</v>
      </c>
      <c r="BI734" s="8">
        <v>0.29965500710130644</v>
      </c>
      <c r="BJ734" s="8">
        <v>1.317796029085968</v>
      </c>
      <c r="BK734" s="8">
        <v>1.037402639347903</v>
      </c>
      <c r="BL734" s="8">
        <v>1.0821142488220967</v>
      </c>
    </row>
    <row r="735" spans="1:64" x14ac:dyDescent="0.25">
      <c r="A735" s="7">
        <v>541810</v>
      </c>
      <c r="B735" s="7" t="s">
        <v>765</v>
      </c>
      <c r="C735" s="8">
        <f t="shared" si="198"/>
        <v>8.0564165621200001E-2</v>
      </c>
      <c r="D735" s="8">
        <f t="shared" si="199"/>
        <v>1.1418835439499999E-2</v>
      </c>
      <c r="E735" s="8">
        <f t="shared" si="200"/>
        <v>0.119494876689</v>
      </c>
      <c r="F735" s="8">
        <f t="shared" si="201"/>
        <v>3.9553582038899998E-2</v>
      </c>
      <c r="G735" s="8">
        <f t="shared" si="202"/>
        <v>4.2789595081599999E-3</v>
      </c>
      <c r="H735" s="8">
        <f t="shared" si="203"/>
        <v>2.1407268896699999E-2</v>
      </c>
      <c r="I735" s="8">
        <f t="shared" si="204"/>
        <v>7.3267986977199995E-2</v>
      </c>
      <c r="J735" s="8">
        <f t="shared" si="205"/>
        <v>9.4699734901300004E-3</v>
      </c>
      <c r="K735" s="8">
        <f t="shared" si="206"/>
        <v>4.6763062603300001E-2</v>
      </c>
      <c r="L735" s="8">
        <f t="shared" si="207"/>
        <v>6.3767554262899998E-2</v>
      </c>
      <c r="M735" s="8">
        <f t="shared" si="208"/>
        <v>8.7357132216400006E-3</v>
      </c>
      <c r="N735" s="8">
        <f t="shared" si="209"/>
        <v>0.12544580375299999</v>
      </c>
      <c r="O735" s="8">
        <f t="shared" si="210"/>
        <v>0.68986558723900004</v>
      </c>
      <c r="P735" s="8">
        <f t="shared" si="211"/>
        <v>2.26668896896E-5</v>
      </c>
      <c r="Q735" s="8">
        <f t="shared" si="212"/>
        <v>0.41990017554600001</v>
      </c>
      <c r="R735" s="8">
        <f t="shared" si="213"/>
        <v>1.2114778777499999</v>
      </c>
      <c r="S735" s="8">
        <f t="shared" si="214"/>
        <v>1.06523981044</v>
      </c>
      <c r="T735" s="8">
        <f t="shared" si="215"/>
        <v>1.12950102307</v>
      </c>
      <c r="W735" s="7">
        <v>541810</v>
      </c>
      <c r="X735" s="7" t="s">
        <v>765</v>
      </c>
      <c r="Y735" s="364">
        <v>8.0564165621200001E-2</v>
      </c>
      <c r="Z735" s="364">
        <v>1.1418835439499999E-2</v>
      </c>
      <c r="AA735" s="364">
        <v>0.119494876689</v>
      </c>
      <c r="AB735" s="364">
        <v>3.9553582038899998E-2</v>
      </c>
      <c r="AC735" s="364">
        <v>4.2789595081599999E-3</v>
      </c>
      <c r="AD735" s="364">
        <v>2.1407268896699999E-2</v>
      </c>
      <c r="AE735" s="364">
        <v>7.3267986977199995E-2</v>
      </c>
      <c r="AF735" s="364">
        <v>9.4699734901300004E-3</v>
      </c>
      <c r="AG735" s="364">
        <v>4.6763062603300001E-2</v>
      </c>
      <c r="AH735" s="364">
        <v>6.3767554262899998E-2</v>
      </c>
      <c r="AI735" s="364">
        <v>8.7357132216400006E-3</v>
      </c>
      <c r="AJ735" s="364">
        <v>0.12544580375299999</v>
      </c>
      <c r="AK735" s="364">
        <v>0.68986558723900004</v>
      </c>
      <c r="AL735" s="364">
        <v>2.26668896896E-5</v>
      </c>
      <c r="AM735" s="364">
        <v>0.41990017554600001</v>
      </c>
      <c r="AN735" s="364">
        <v>1.2114778777499999</v>
      </c>
      <c r="AO735" s="364">
        <v>1.06523981044</v>
      </c>
      <c r="AP735" s="364">
        <v>1.12950102307</v>
      </c>
      <c r="AS735" s="7">
        <v>541810</v>
      </c>
      <c r="AT735" s="7" t="s">
        <v>765</v>
      </c>
      <c r="AU735" s="8">
        <v>0.12621871259096129</v>
      </c>
      <c r="AV735" s="8">
        <v>3.0292819807327422E-2</v>
      </c>
      <c r="AW735" s="8">
        <v>0.23850492057809666</v>
      </c>
      <c r="AX735" s="8">
        <v>0.19042157602402585</v>
      </c>
      <c r="AY735" s="8">
        <v>3.8130982268912428E-2</v>
      </c>
      <c r="AZ735" s="8">
        <v>0.18428396104243713</v>
      </c>
      <c r="BA735" s="8">
        <v>0.11065304983837898</v>
      </c>
      <c r="BB735" s="8">
        <v>2.6441598283341937E-2</v>
      </c>
      <c r="BC735" s="8">
        <v>0.1440646783171855</v>
      </c>
      <c r="BD735" s="8">
        <v>0.10308895780814842</v>
      </c>
      <c r="BE735" s="8">
        <v>2.4340851987503239E-2</v>
      </c>
      <c r="BF735" s="8">
        <v>0.22817690412634517</v>
      </c>
      <c r="BG735" s="8">
        <v>0.67874038806229042</v>
      </c>
      <c r="BH735" s="8">
        <v>7.0881589954548395E-6</v>
      </c>
      <c r="BI735" s="8">
        <v>0.4131275835752905</v>
      </c>
      <c r="BJ735" s="8">
        <v>1.3950164529761289</v>
      </c>
      <c r="BK735" s="8">
        <v>1.3967058741733869</v>
      </c>
      <c r="BL735" s="8">
        <v>1.2650302941808069</v>
      </c>
    </row>
    <row r="736" spans="1:64" x14ac:dyDescent="0.25">
      <c r="A736" s="7">
        <v>541820</v>
      </c>
      <c r="B736" s="7" t="s">
        <v>766</v>
      </c>
      <c r="C736" s="8">
        <f t="shared" si="198"/>
        <v>8.0601548494299999E-2</v>
      </c>
      <c r="D736" s="8">
        <f t="shared" si="199"/>
        <v>1.1422228824199999E-2</v>
      </c>
      <c r="E736" s="8">
        <f t="shared" si="200"/>
        <v>0.12003238456699999</v>
      </c>
      <c r="F736" s="8">
        <f t="shared" si="201"/>
        <v>4.62595335653E-2</v>
      </c>
      <c r="G736" s="8">
        <f t="shared" si="202"/>
        <v>5.0040452255300004E-3</v>
      </c>
      <c r="H736" s="8">
        <f t="shared" si="203"/>
        <v>2.4787803624500001E-2</v>
      </c>
      <c r="I736" s="8">
        <f t="shared" si="204"/>
        <v>7.4065554482500004E-2</v>
      </c>
      <c r="J736" s="8">
        <f t="shared" si="205"/>
        <v>9.5694125538999999E-3</v>
      </c>
      <c r="K736" s="8">
        <f t="shared" si="206"/>
        <v>4.6826933616299998E-2</v>
      </c>
      <c r="L736" s="8">
        <f t="shared" si="207"/>
        <v>6.3804258952700005E-2</v>
      </c>
      <c r="M736" s="8">
        <f t="shared" si="208"/>
        <v>8.7390375656200003E-3</v>
      </c>
      <c r="N736" s="8">
        <f t="shared" si="209"/>
        <v>0.12638436784400001</v>
      </c>
      <c r="O736" s="8">
        <f t="shared" si="210"/>
        <v>0.68979951801100003</v>
      </c>
      <c r="P736" s="8">
        <f t="shared" si="211"/>
        <v>1.93870532706E-5</v>
      </c>
      <c r="Q736" s="8">
        <f t="shared" si="212"/>
        <v>0.41563188748300001</v>
      </c>
      <c r="R736" s="8">
        <f t="shared" si="213"/>
        <v>1.2120561618900001</v>
      </c>
      <c r="S736" s="8">
        <f t="shared" si="214"/>
        <v>1.07605138242</v>
      </c>
      <c r="T736" s="8">
        <f t="shared" si="215"/>
        <v>1.1304619006500001</v>
      </c>
      <c r="W736" s="7">
        <v>541820</v>
      </c>
      <c r="X736" s="7" t="s">
        <v>766</v>
      </c>
      <c r="Y736" s="364">
        <v>8.0601548494299999E-2</v>
      </c>
      <c r="Z736" s="364">
        <v>1.1422228824199999E-2</v>
      </c>
      <c r="AA736" s="364">
        <v>0.12003238456699999</v>
      </c>
      <c r="AB736" s="364">
        <v>4.62595335653E-2</v>
      </c>
      <c r="AC736" s="364">
        <v>5.0040452255300004E-3</v>
      </c>
      <c r="AD736" s="364">
        <v>2.4787803624500001E-2</v>
      </c>
      <c r="AE736" s="364">
        <v>7.4065554482500004E-2</v>
      </c>
      <c r="AF736" s="364">
        <v>9.5694125538999999E-3</v>
      </c>
      <c r="AG736" s="364">
        <v>4.6826933616299998E-2</v>
      </c>
      <c r="AH736" s="364">
        <v>6.3804258952700005E-2</v>
      </c>
      <c r="AI736" s="364">
        <v>8.7390375656200003E-3</v>
      </c>
      <c r="AJ736" s="364">
        <v>0.12638436784400001</v>
      </c>
      <c r="AK736" s="364">
        <v>0.68979951801100003</v>
      </c>
      <c r="AL736" s="364">
        <v>1.93870532706E-5</v>
      </c>
      <c r="AM736" s="364">
        <v>0.41563188748300001</v>
      </c>
      <c r="AN736" s="364">
        <v>1.2120561618900001</v>
      </c>
      <c r="AO736" s="364">
        <v>1.07605138242</v>
      </c>
      <c r="AP736" s="364">
        <v>1.1304619006500001</v>
      </c>
      <c r="AS736" s="7">
        <v>541820</v>
      </c>
      <c r="AT736" s="7" t="s">
        <v>766</v>
      </c>
      <c r="AU736" s="8">
        <v>0.12627363586364679</v>
      </c>
      <c r="AV736" s="8">
        <v>3.0305127610074187E-2</v>
      </c>
      <c r="AW736" s="8">
        <v>0.23958917617670961</v>
      </c>
      <c r="AX736" s="8">
        <v>0.18638643259145812</v>
      </c>
      <c r="AY736" s="8">
        <v>3.7607731299489189E-2</v>
      </c>
      <c r="AZ736" s="8">
        <v>0.18313446094990646</v>
      </c>
      <c r="BA736" s="8">
        <v>0.11187631012487578</v>
      </c>
      <c r="BB736" s="8">
        <v>2.6721505266029517E-2</v>
      </c>
      <c r="BC736" s="8">
        <v>0.14544401057314676</v>
      </c>
      <c r="BD736" s="8">
        <v>0.10315109800262094</v>
      </c>
      <c r="BE736" s="8">
        <v>2.4350035623545478E-2</v>
      </c>
      <c r="BF736" s="8">
        <v>0.22964482347471613</v>
      </c>
      <c r="BG736" s="8">
        <v>0.67867374265545166</v>
      </c>
      <c r="BH736" s="8">
        <v>7.8115234691908052E-6</v>
      </c>
      <c r="BI736" s="8">
        <v>0.40892660441958023</v>
      </c>
      <c r="BJ736" s="8">
        <v>1.3961679396504838</v>
      </c>
      <c r="BK736" s="8">
        <v>1.3909979796800001</v>
      </c>
      <c r="BL736" s="8">
        <v>1.2679127937061292</v>
      </c>
    </row>
    <row r="737" spans="1:64" x14ac:dyDescent="0.25">
      <c r="A737" s="7">
        <v>541830</v>
      </c>
      <c r="B737" s="7" t="s">
        <v>767</v>
      </c>
      <c r="C737" s="8">
        <f t="shared" si="198"/>
        <v>8.0230066681414497E-2</v>
      </c>
      <c r="D737" s="8">
        <f t="shared" si="199"/>
        <v>2.2074387132688712E-2</v>
      </c>
      <c r="E737" s="8">
        <f t="shared" si="200"/>
        <v>0.15363985313533873</v>
      </c>
      <c r="F737" s="8">
        <f t="shared" si="201"/>
        <v>0.13880225803893223</v>
      </c>
      <c r="G737" s="8">
        <f t="shared" si="202"/>
        <v>3.1148541395519348E-2</v>
      </c>
      <c r="H737" s="8">
        <f t="shared" si="203"/>
        <v>0.14833665762192902</v>
      </c>
      <c r="I737" s="8">
        <f t="shared" si="204"/>
        <v>6.8795585354250011E-2</v>
      </c>
      <c r="J737" s="8">
        <f t="shared" si="205"/>
        <v>1.9165703333429034E-2</v>
      </c>
      <c r="K737" s="8">
        <f t="shared" si="206"/>
        <v>9.6597950541617753E-2</v>
      </c>
      <c r="L737" s="8">
        <f t="shared" si="207"/>
        <v>6.6014861942951614E-2</v>
      </c>
      <c r="M737" s="8">
        <f t="shared" si="208"/>
        <v>1.7913463589616128E-2</v>
      </c>
      <c r="N737" s="8">
        <f t="shared" si="209"/>
        <v>0.14481137085341447</v>
      </c>
      <c r="O737" s="8">
        <f t="shared" si="210"/>
        <v>0.36719956823567773</v>
      </c>
      <c r="P737" s="8">
        <f t="shared" si="211"/>
        <v>2.5753205648485489E-6</v>
      </c>
      <c r="Q737" s="8">
        <f t="shared" si="212"/>
        <v>0.22675103749037087</v>
      </c>
      <c r="R737" s="8">
        <f t="shared" si="213"/>
        <v>1</v>
      </c>
      <c r="S737" s="8">
        <f t="shared" si="214"/>
        <v>0.85054552157177421</v>
      </c>
      <c r="T737" s="8">
        <f t="shared" si="215"/>
        <v>0.71681730374516117</v>
      </c>
      <c r="W737" s="7">
        <v>541830</v>
      </c>
      <c r="X737" s="7" t="s">
        <v>767</v>
      </c>
      <c r="Y737" s="364">
        <v>0</v>
      </c>
      <c r="Z737" s="364">
        <v>0</v>
      </c>
      <c r="AA737" s="364">
        <v>0</v>
      </c>
      <c r="AB737" s="364">
        <v>0</v>
      </c>
      <c r="AC737" s="364">
        <v>0</v>
      </c>
      <c r="AD737" s="364">
        <v>0</v>
      </c>
      <c r="AE737" s="364">
        <v>0</v>
      </c>
      <c r="AF737" s="364">
        <v>0</v>
      </c>
      <c r="AG737" s="364">
        <v>0</v>
      </c>
      <c r="AH737" s="364">
        <v>0</v>
      </c>
      <c r="AI737" s="364">
        <v>0</v>
      </c>
      <c r="AJ737" s="364">
        <v>0</v>
      </c>
      <c r="AK737" s="364">
        <v>0</v>
      </c>
      <c r="AL737" s="364">
        <v>0</v>
      </c>
      <c r="AM737" s="364">
        <v>0</v>
      </c>
      <c r="AN737" s="364">
        <v>1</v>
      </c>
      <c r="AO737" s="364">
        <v>0</v>
      </c>
      <c r="AP737" s="364">
        <v>0</v>
      </c>
      <c r="AS737" s="7">
        <v>541830</v>
      </c>
      <c r="AT737" s="7" t="s">
        <v>767</v>
      </c>
      <c r="AU737" s="8">
        <v>8.0230066681414497E-2</v>
      </c>
      <c r="AV737" s="8">
        <v>2.2074387132688712E-2</v>
      </c>
      <c r="AW737" s="8">
        <v>0.15363985313533873</v>
      </c>
      <c r="AX737" s="8">
        <v>0.13880225803893223</v>
      </c>
      <c r="AY737" s="8">
        <v>3.1148541395519348E-2</v>
      </c>
      <c r="AZ737" s="8">
        <v>0.14833665762192902</v>
      </c>
      <c r="BA737" s="8">
        <v>6.8795585354250011E-2</v>
      </c>
      <c r="BB737" s="8">
        <v>1.9165703333429034E-2</v>
      </c>
      <c r="BC737" s="8">
        <v>9.6597950541617753E-2</v>
      </c>
      <c r="BD737" s="8">
        <v>6.6014861942951614E-2</v>
      </c>
      <c r="BE737" s="8">
        <v>1.7913463589616128E-2</v>
      </c>
      <c r="BF737" s="8">
        <v>0.14481137085341447</v>
      </c>
      <c r="BG737" s="8">
        <v>0.36719956823567773</v>
      </c>
      <c r="BH737" s="8">
        <v>2.5753205648485489E-6</v>
      </c>
      <c r="BI737" s="8">
        <v>0.22675103749037087</v>
      </c>
      <c r="BJ737" s="8">
        <v>1.2559426940461289</v>
      </c>
      <c r="BK737" s="8">
        <v>0.85054552157177421</v>
      </c>
      <c r="BL737" s="8">
        <v>0.71681730374516117</v>
      </c>
    </row>
    <row r="738" spans="1:64" x14ac:dyDescent="0.25">
      <c r="A738" s="7">
        <v>541840</v>
      </c>
      <c r="B738" s="7" t="s">
        <v>768</v>
      </c>
      <c r="C738" s="8">
        <f t="shared" si="198"/>
        <v>9.8232816445312898E-2</v>
      </c>
      <c r="D738" s="8">
        <f t="shared" si="199"/>
        <v>2.5549348700022578E-2</v>
      </c>
      <c r="E738" s="8">
        <f t="shared" si="200"/>
        <v>0.18762564055885481</v>
      </c>
      <c r="F738" s="8">
        <f t="shared" si="201"/>
        <v>0.16541525810320809</v>
      </c>
      <c r="G738" s="8">
        <f t="shared" si="202"/>
        <v>3.4993806197888867E-2</v>
      </c>
      <c r="H738" s="8">
        <f t="shared" si="203"/>
        <v>0.1661591740741758</v>
      </c>
      <c r="I738" s="8">
        <f t="shared" si="204"/>
        <v>8.6129754852838705E-2</v>
      </c>
      <c r="J738" s="8">
        <f t="shared" si="205"/>
        <v>2.2564204343732259E-2</v>
      </c>
      <c r="K738" s="8">
        <f t="shared" si="206"/>
        <v>0.11729238322938709</v>
      </c>
      <c r="L738" s="8">
        <f t="shared" si="207"/>
        <v>8.054519783312257E-2</v>
      </c>
      <c r="M738" s="8">
        <f t="shared" si="208"/>
        <v>2.0634254261611289E-2</v>
      </c>
      <c r="N738" s="8">
        <f t="shared" si="209"/>
        <v>0.17811449212820324</v>
      </c>
      <c r="O738" s="8">
        <f t="shared" si="210"/>
        <v>0.47857439819112874</v>
      </c>
      <c r="P738" s="8">
        <f t="shared" si="211"/>
        <v>3.9519276658201609E-6</v>
      </c>
      <c r="Q738" s="8">
        <f t="shared" si="212"/>
        <v>0.28885733393724183</v>
      </c>
      <c r="R738" s="8">
        <f t="shared" si="213"/>
        <v>1</v>
      </c>
      <c r="S738" s="8">
        <f t="shared" si="214"/>
        <v>1.0601166254714516</v>
      </c>
      <c r="T738" s="8">
        <f t="shared" si="215"/>
        <v>0.91953472952225801</v>
      </c>
      <c r="W738" s="7">
        <v>541840</v>
      </c>
      <c r="X738" s="7" t="s">
        <v>768</v>
      </c>
      <c r="Y738" s="364">
        <v>0</v>
      </c>
      <c r="Z738" s="364">
        <v>0</v>
      </c>
      <c r="AA738" s="364">
        <v>0</v>
      </c>
      <c r="AB738" s="364">
        <v>0</v>
      </c>
      <c r="AC738" s="364">
        <v>0</v>
      </c>
      <c r="AD738" s="364">
        <v>0</v>
      </c>
      <c r="AE738" s="364">
        <v>0</v>
      </c>
      <c r="AF738" s="364">
        <v>0</v>
      </c>
      <c r="AG738" s="364">
        <v>0</v>
      </c>
      <c r="AH738" s="364">
        <v>0</v>
      </c>
      <c r="AI738" s="364">
        <v>0</v>
      </c>
      <c r="AJ738" s="364">
        <v>0</v>
      </c>
      <c r="AK738" s="364">
        <v>0</v>
      </c>
      <c r="AL738" s="364">
        <v>0</v>
      </c>
      <c r="AM738" s="364">
        <v>0</v>
      </c>
      <c r="AN738" s="364">
        <v>1</v>
      </c>
      <c r="AO738" s="364">
        <v>0</v>
      </c>
      <c r="AP738" s="364">
        <v>0</v>
      </c>
      <c r="AS738" s="7">
        <v>541840</v>
      </c>
      <c r="AT738" s="7" t="s">
        <v>768</v>
      </c>
      <c r="AU738" s="8">
        <v>9.8232816445312898E-2</v>
      </c>
      <c r="AV738" s="8">
        <v>2.5549348700022578E-2</v>
      </c>
      <c r="AW738" s="8">
        <v>0.18762564055885481</v>
      </c>
      <c r="AX738" s="8">
        <v>0.16541525810320809</v>
      </c>
      <c r="AY738" s="8">
        <v>3.4993806197888867E-2</v>
      </c>
      <c r="AZ738" s="8">
        <v>0.1661591740741758</v>
      </c>
      <c r="BA738" s="8">
        <v>8.6129754852838705E-2</v>
      </c>
      <c r="BB738" s="8">
        <v>2.2564204343732259E-2</v>
      </c>
      <c r="BC738" s="8">
        <v>0.11729238322938709</v>
      </c>
      <c r="BD738" s="8">
        <v>8.054519783312257E-2</v>
      </c>
      <c r="BE738" s="8">
        <v>2.0634254261611289E-2</v>
      </c>
      <c r="BF738" s="8">
        <v>0.17811449212820324</v>
      </c>
      <c r="BG738" s="8">
        <v>0.47857439819112874</v>
      </c>
      <c r="BH738" s="8">
        <v>3.9519276658201609E-6</v>
      </c>
      <c r="BI738" s="8">
        <v>0.28885733393724183</v>
      </c>
      <c r="BJ738" s="8">
        <v>1.3114061928006453</v>
      </c>
      <c r="BK738" s="8">
        <v>1.0601166254714516</v>
      </c>
      <c r="BL738" s="8">
        <v>0.91953472952225801</v>
      </c>
    </row>
    <row r="739" spans="1:64" x14ac:dyDescent="0.25">
      <c r="A739" s="7">
        <v>541850</v>
      </c>
      <c r="B739" s="7" t="s">
        <v>769</v>
      </c>
      <c r="C739" s="8">
        <f t="shared" si="198"/>
        <v>8.0605359049E-2</v>
      </c>
      <c r="D739" s="8">
        <f t="shared" si="199"/>
        <v>1.14356721868E-2</v>
      </c>
      <c r="E739" s="8">
        <f t="shared" si="200"/>
        <v>0.12061553542099999</v>
      </c>
      <c r="F739" s="8">
        <f t="shared" si="201"/>
        <v>6.2878293869900001E-2</v>
      </c>
      <c r="G739" s="8">
        <f t="shared" si="202"/>
        <v>6.7994122158200002E-3</v>
      </c>
      <c r="H739" s="8">
        <f t="shared" si="203"/>
        <v>3.4016043110999997E-2</v>
      </c>
      <c r="I739" s="8">
        <f t="shared" si="204"/>
        <v>7.41643220539E-2</v>
      </c>
      <c r="J739" s="8">
        <f t="shared" si="205"/>
        <v>9.5960938960300002E-3</v>
      </c>
      <c r="K739" s="8">
        <f t="shared" si="206"/>
        <v>4.7426541725599999E-2</v>
      </c>
      <c r="L739" s="8">
        <f t="shared" si="207"/>
        <v>6.3772952296700006E-2</v>
      </c>
      <c r="M739" s="8">
        <f t="shared" si="208"/>
        <v>8.7463180956799998E-3</v>
      </c>
      <c r="N739" s="8">
        <f t="shared" si="209"/>
        <v>0.126765358242</v>
      </c>
      <c r="O739" s="8">
        <f t="shared" si="210"/>
        <v>0.69002508365500004</v>
      </c>
      <c r="P739" s="8">
        <f t="shared" si="211"/>
        <v>1.4286444008799999E-5</v>
      </c>
      <c r="Q739" s="8">
        <f t="shared" si="212"/>
        <v>0.41512101939700002</v>
      </c>
      <c r="R739" s="8">
        <f t="shared" si="213"/>
        <v>1.21265656666</v>
      </c>
      <c r="S739" s="8">
        <f t="shared" si="214"/>
        <v>1.1036937492000001</v>
      </c>
      <c r="T739" s="8">
        <f t="shared" si="215"/>
        <v>1.13118695768</v>
      </c>
      <c r="W739" s="7">
        <v>541850</v>
      </c>
      <c r="X739" s="7" t="s">
        <v>769</v>
      </c>
      <c r="Y739" s="364">
        <v>8.0605359049E-2</v>
      </c>
      <c r="Z739" s="364">
        <v>1.14356721868E-2</v>
      </c>
      <c r="AA739" s="364">
        <v>0.12061553542099999</v>
      </c>
      <c r="AB739" s="364">
        <v>6.2878293869900001E-2</v>
      </c>
      <c r="AC739" s="364">
        <v>6.7994122158200002E-3</v>
      </c>
      <c r="AD739" s="364">
        <v>3.4016043110999997E-2</v>
      </c>
      <c r="AE739" s="364">
        <v>7.41643220539E-2</v>
      </c>
      <c r="AF739" s="364">
        <v>9.5960938960300002E-3</v>
      </c>
      <c r="AG739" s="364">
        <v>4.7426541725599999E-2</v>
      </c>
      <c r="AH739" s="364">
        <v>6.3772952296700006E-2</v>
      </c>
      <c r="AI739" s="364">
        <v>8.7463180956799998E-3</v>
      </c>
      <c r="AJ739" s="364">
        <v>0.126765358242</v>
      </c>
      <c r="AK739" s="364">
        <v>0.69002508365500004</v>
      </c>
      <c r="AL739" s="364">
        <v>1.4286444008799999E-5</v>
      </c>
      <c r="AM739" s="364">
        <v>0.41512101939700002</v>
      </c>
      <c r="AN739" s="364">
        <v>1.21265656666</v>
      </c>
      <c r="AO739" s="364">
        <v>1.1036937492000001</v>
      </c>
      <c r="AP739" s="364">
        <v>1.13118695768</v>
      </c>
      <c r="AS739" s="7">
        <v>541850</v>
      </c>
      <c r="AT739" s="7" t="s">
        <v>769</v>
      </c>
      <c r="AU739" s="8">
        <v>0.11242577315220965</v>
      </c>
      <c r="AV739" s="8">
        <v>2.7928337708566141E-2</v>
      </c>
      <c r="AW739" s="8">
        <v>0.21072735121556443</v>
      </c>
      <c r="AX739" s="8">
        <v>0.13600311148616451</v>
      </c>
      <c r="AY739" s="8">
        <v>2.9265462523209183E-2</v>
      </c>
      <c r="AZ739" s="8">
        <v>0.13716503126072549</v>
      </c>
      <c r="BA739" s="8">
        <v>9.9112051751908029E-2</v>
      </c>
      <c r="BB739" s="8">
        <v>2.4672188150053717E-2</v>
      </c>
      <c r="BC739" s="8">
        <v>0.12973313765791938</v>
      </c>
      <c r="BD739" s="8">
        <v>9.2037604902359682E-2</v>
      </c>
      <c r="BE739" s="8">
        <v>2.2511444758181939E-2</v>
      </c>
      <c r="BF739" s="8">
        <v>0.20093160038615004</v>
      </c>
      <c r="BG739" s="8">
        <v>0.57872950159830705</v>
      </c>
      <c r="BH739" s="8">
        <v>1.0967196315930646E-5</v>
      </c>
      <c r="BI739" s="8">
        <v>0.34816499920085464</v>
      </c>
      <c r="BJ739" s="8">
        <v>1.3510814620766132</v>
      </c>
      <c r="BK739" s="8">
        <v>1.1411432826891938</v>
      </c>
      <c r="BL739" s="8">
        <v>1.0922286678822581</v>
      </c>
    </row>
    <row r="740" spans="1:64" x14ac:dyDescent="0.25">
      <c r="A740" s="7">
        <v>541860</v>
      </c>
      <c r="B740" s="7" t="s">
        <v>770</v>
      </c>
      <c r="C740" s="8">
        <f t="shared" si="198"/>
        <v>0.10816087514530487</v>
      </c>
      <c r="D740" s="8">
        <f t="shared" si="199"/>
        <v>2.7195016099201618E-2</v>
      </c>
      <c r="E740" s="8">
        <f t="shared" si="200"/>
        <v>0.20376284837851616</v>
      </c>
      <c r="F740" s="8">
        <f t="shared" si="201"/>
        <v>0.10352518536034519</v>
      </c>
      <c r="G740" s="8">
        <f t="shared" si="202"/>
        <v>2.293469052997258E-2</v>
      </c>
      <c r="H740" s="8">
        <f t="shared" si="203"/>
        <v>0.10590524572865823</v>
      </c>
      <c r="I740" s="8">
        <f t="shared" si="204"/>
        <v>9.5962795663403239E-2</v>
      </c>
      <c r="J740" s="8">
        <f t="shared" si="205"/>
        <v>2.4235094496943544E-2</v>
      </c>
      <c r="K740" s="8">
        <f t="shared" si="206"/>
        <v>0.12662153316539837</v>
      </c>
      <c r="L740" s="8">
        <f t="shared" si="207"/>
        <v>8.8579424115479047E-2</v>
      </c>
      <c r="M740" s="8">
        <f t="shared" si="208"/>
        <v>2.1927740568541933E-2</v>
      </c>
      <c r="N740" s="8">
        <f t="shared" si="209"/>
        <v>0.19428565645693385</v>
      </c>
      <c r="O740" s="8">
        <f t="shared" si="210"/>
        <v>0.54546571710699954</v>
      </c>
      <c r="P740" s="8">
        <f t="shared" si="211"/>
        <v>1.2891389488405003E-5</v>
      </c>
      <c r="Q740" s="8">
        <f t="shared" si="212"/>
        <v>0.3254726421327096</v>
      </c>
      <c r="R740" s="8">
        <f t="shared" si="213"/>
        <v>1</v>
      </c>
      <c r="S740" s="8">
        <f t="shared" si="214"/>
        <v>1.0226860893611289</v>
      </c>
      <c r="T740" s="8">
        <f t="shared" si="215"/>
        <v>1.0371420039712902</v>
      </c>
      <c r="W740" s="7">
        <v>541860</v>
      </c>
      <c r="X740" s="7" t="s">
        <v>770</v>
      </c>
      <c r="Y740" s="364">
        <v>0</v>
      </c>
      <c r="Z740" s="364">
        <v>0</v>
      </c>
      <c r="AA740" s="364">
        <v>0</v>
      </c>
      <c r="AB740" s="364">
        <v>0</v>
      </c>
      <c r="AC740" s="364">
        <v>0</v>
      </c>
      <c r="AD740" s="364">
        <v>0</v>
      </c>
      <c r="AE740" s="364">
        <v>0</v>
      </c>
      <c r="AF740" s="364">
        <v>0</v>
      </c>
      <c r="AG740" s="364">
        <v>0</v>
      </c>
      <c r="AH740" s="364">
        <v>0</v>
      </c>
      <c r="AI740" s="364">
        <v>0</v>
      </c>
      <c r="AJ740" s="364">
        <v>0</v>
      </c>
      <c r="AK740" s="364">
        <v>0</v>
      </c>
      <c r="AL740" s="364">
        <v>0</v>
      </c>
      <c r="AM740" s="364">
        <v>0</v>
      </c>
      <c r="AN740" s="364">
        <v>1</v>
      </c>
      <c r="AO740" s="364">
        <v>0</v>
      </c>
      <c r="AP740" s="364">
        <v>0</v>
      </c>
      <c r="AS740" s="7">
        <v>541860</v>
      </c>
      <c r="AT740" s="7" t="s">
        <v>770</v>
      </c>
      <c r="AU740" s="8">
        <v>0.10816087514530487</v>
      </c>
      <c r="AV740" s="8">
        <v>2.7195016099201618E-2</v>
      </c>
      <c r="AW740" s="8">
        <v>0.20376284837851616</v>
      </c>
      <c r="AX740" s="8">
        <v>0.10352518536034519</v>
      </c>
      <c r="AY740" s="8">
        <v>2.293469052997258E-2</v>
      </c>
      <c r="AZ740" s="8">
        <v>0.10590524572865823</v>
      </c>
      <c r="BA740" s="8">
        <v>9.5962795663403239E-2</v>
      </c>
      <c r="BB740" s="8">
        <v>2.4235094496943544E-2</v>
      </c>
      <c r="BC740" s="8">
        <v>0.12662153316539837</v>
      </c>
      <c r="BD740" s="8">
        <v>8.8579424115479047E-2</v>
      </c>
      <c r="BE740" s="8">
        <v>2.1927740568541933E-2</v>
      </c>
      <c r="BF740" s="8">
        <v>0.19428565645693385</v>
      </c>
      <c r="BG740" s="8">
        <v>0.54546571710699954</v>
      </c>
      <c r="BH740" s="8">
        <v>1.2891389488405003E-5</v>
      </c>
      <c r="BI740" s="8">
        <v>0.3254726421327096</v>
      </c>
      <c r="BJ740" s="8">
        <v>1.3391219654293547</v>
      </c>
      <c r="BK740" s="8">
        <v>1.0226860893611289</v>
      </c>
      <c r="BL740" s="8">
        <v>1.0371420039712902</v>
      </c>
    </row>
    <row r="741" spans="1:64" x14ac:dyDescent="0.25">
      <c r="A741" s="7">
        <v>541870</v>
      </c>
      <c r="B741" s="7" t="s">
        <v>771</v>
      </c>
      <c r="C741" s="8">
        <f t="shared" si="198"/>
        <v>8.8902444969414518E-2</v>
      </c>
      <c r="D741" s="8">
        <f t="shared" si="199"/>
        <v>2.3614061566575802E-2</v>
      </c>
      <c r="E741" s="8">
        <f t="shared" si="200"/>
        <v>0.17317772943675805</v>
      </c>
      <c r="F741" s="8">
        <f t="shared" si="201"/>
        <v>0.12691700101016776</v>
      </c>
      <c r="G741" s="8">
        <f t="shared" si="202"/>
        <v>2.7093756010118545E-2</v>
      </c>
      <c r="H741" s="8">
        <f t="shared" si="203"/>
        <v>0.12642005206485643</v>
      </c>
      <c r="I741" s="8">
        <f t="shared" si="204"/>
        <v>7.8358068938154821E-2</v>
      </c>
      <c r="J741" s="8">
        <f t="shared" si="205"/>
        <v>2.1012126374954841E-2</v>
      </c>
      <c r="K741" s="8">
        <f t="shared" si="206"/>
        <v>0.10930209402926129</v>
      </c>
      <c r="L741" s="8">
        <f t="shared" si="207"/>
        <v>7.305343339951452E-2</v>
      </c>
      <c r="M741" s="8">
        <f t="shared" si="208"/>
        <v>1.9128088912229033E-2</v>
      </c>
      <c r="N741" s="8">
        <f t="shared" si="209"/>
        <v>0.16431968768740646</v>
      </c>
      <c r="O741" s="8">
        <f t="shared" si="210"/>
        <v>0.42263905516438705</v>
      </c>
      <c r="P741" s="8">
        <f t="shared" si="211"/>
        <v>3.8563007821132258E-6</v>
      </c>
      <c r="Q741" s="8">
        <f t="shared" si="212"/>
        <v>0.25455559456058052</v>
      </c>
      <c r="R741" s="8">
        <f t="shared" si="213"/>
        <v>1</v>
      </c>
      <c r="S741" s="8">
        <f t="shared" si="214"/>
        <v>0.89333242198854834</v>
      </c>
      <c r="T741" s="8">
        <f t="shared" si="215"/>
        <v>0.82157874095516137</v>
      </c>
      <c r="W741" s="7">
        <v>541870</v>
      </c>
      <c r="X741" s="7" t="s">
        <v>771</v>
      </c>
      <c r="Y741" s="364">
        <v>0</v>
      </c>
      <c r="Z741" s="364">
        <v>0</v>
      </c>
      <c r="AA741" s="364">
        <v>0</v>
      </c>
      <c r="AB741" s="364">
        <v>0</v>
      </c>
      <c r="AC741" s="364">
        <v>0</v>
      </c>
      <c r="AD741" s="364">
        <v>0</v>
      </c>
      <c r="AE741" s="364">
        <v>0</v>
      </c>
      <c r="AF741" s="364">
        <v>0</v>
      </c>
      <c r="AG741" s="364">
        <v>0</v>
      </c>
      <c r="AH741" s="364">
        <v>0</v>
      </c>
      <c r="AI741" s="364">
        <v>0</v>
      </c>
      <c r="AJ741" s="364">
        <v>0</v>
      </c>
      <c r="AK741" s="364">
        <v>0</v>
      </c>
      <c r="AL741" s="364">
        <v>0</v>
      </c>
      <c r="AM741" s="364">
        <v>0</v>
      </c>
      <c r="AN741" s="364">
        <v>1</v>
      </c>
      <c r="AO741" s="364">
        <v>0</v>
      </c>
      <c r="AP741" s="364">
        <v>0</v>
      </c>
      <c r="AS741" s="7">
        <v>541870</v>
      </c>
      <c r="AT741" s="7" t="s">
        <v>771</v>
      </c>
      <c r="AU741" s="8">
        <v>8.8902444969414518E-2</v>
      </c>
      <c r="AV741" s="8">
        <v>2.3614061566575802E-2</v>
      </c>
      <c r="AW741" s="8">
        <v>0.17317772943675805</v>
      </c>
      <c r="AX741" s="8">
        <v>0.12691700101016776</v>
      </c>
      <c r="AY741" s="8">
        <v>2.7093756010118545E-2</v>
      </c>
      <c r="AZ741" s="8">
        <v>0.12642005206485643</v>
      </c>
      <c r="BA741" s="8">
        <v>7.8358068938154821E-2</v>
      </c>
      <c r="BB741" s="8">
        <v>2.1012126374954841E-2</v>
      </c>
      <c r="BC741" s="8">
        <v>0.10930209402926129</v>
      </c>
      <c r="BD741" s="8">
        <v>7.305343339951452E-2</v>
      </c>
      <c r="BE741" s="8">
        <v>1.9128088912229033E-2</v>
      </c>
      <c r="BF741" s="8">
        <v>0.16431968768740646</v>
      </c>
      <c r="BG741" s="8">
        <v>0.42263905516438705</v>
      </c>
      <c r="BH741" s="8">
        <v>3.8563007821132258E-6</v>
      </c>
      <c r="BI741" s="8">
        <v>0.25455559456058052</v>
      </c>
      <c r="BJ741" s="8">
        <v>1.2856958488758066</v>
      </c>
      <c r="BK741" s="8">
        <v>0.89333242198854834</v>
      </c>
      <c r="BL741" s="8">
        <v>0.82157874095516137</v>
      </c>
    </row>
    <row r="742" spans="1:64" x14ac:dyDescent="0.25">
      <c r="A742" s="7">
        <v>541890</v>
      </c>
      <c r="B742" s="7" t="s">
        <v>772</v>
      </c>
      <c r="C742" s="8">
        <f t="shared" si="198"/>
        <v>8.0620172086100006E-2</v>
      </c>
      <c r="D742" s="8">
        <f t="shared" si="199"/>
        <v>1.14240120086E-2</v>
      </c>
      <c r="E742" s="8">
        <f t="shared" si="200"/>
        <v>0.11783067438</v>
      </c>
      <c r="F742" s="8">
        <f t="shared" si="201"/>
        <v>9.6873368972999994E-3</v>
      </c>
      <c r="G742" s="8">
        <f t="shared" si="202"/>
        <v>1.0477012127299999E-3</v>
      </c>
      <c r="H742" s="8">
        <f t="shared" si="203"/>
        <v>4.9002116163899996E-3</v>
      </c>
      <c r="I742" s="8">
        <f t="shared" si="204"/>
        <v>7.4778938316999999E-2</v>
      </c>
      <c r="J742" s="8">
        <f t="shared" si="205"/>
        <v>9.6634169819400009E-3</v>
      </c>
      <c r="K742" s="8">
        <f t="shared" si="206"/>
        <v>4.4845338318300003E-2</v>
      </c>
      <c r="L742" s="8">
        <f t="shared" si="207"/>
        <v>6.38175287324E-2</v>
      </c>
      <c r="M742" s="8">
        <f t="shared" si="208"/>
        <v>8.7403064655999993E-3</v>
      </c>
      <c r="N742" s="8">
        <f t="shared" si="209"/>
        <v>0.12490000670699999</v>
      </c>
      <c r="O742" s="8">
        <f t="shared" si="210"/>
        <v>0.68988412799700005</v>
      </c>
      <c r="P742" s="8">
        <f t="shared" si="211"/>
        <v>9.2606630823299996E-5</v>
      </c>
      <c r="Q742" s="8">
        <f t="shared" si="212"/>
        <v>0.41169083075399998</v>
      </c>
      <c r="R742" s="8">
        <f t="shared" si="213"/>
        <v>1.2098748584700001</v>
      </c>
      <c r="S742" s="8">
        <f t="shared" si="214"/>
        <v>1.0156352497300001</v>
      </c>
      <c r="T742" s="8">
        <f t="shared" si="215"/>
        <v>1.12928769362</v>
      </c>
      <c r="W742" s="7">
        <v>541890</v>
      </c>
      <c r="X742" s="7" t="s">
        <v>772</v>
      </c>
      <c r="Y742" s="364">
        <v>8.0620172086100006E-2</v>
      </c>
      <c r="Z742" s="364">
        <v>1.14240120086E-2</v>
      </c>
      <c r="AA742" s="364">
        <v>0.11783067438</v>
      </c>
      <c r="AB742" s="364">
        <v>9.6873368972999994E-3</v>
      </c>
      <c r="AC742" s="364">
        <v>1.0477012127299999E-3</v>
      </c>
      <c r="AD742" s="364">
        <v>4.9002116163899996E-3</v>
      </c>
      <c r="AE742" s="364">
        <v>7.4778938316999999E-2</v>
      </c>
      <c r="AF742" s="364">
        <v>9.6634169819400009E-3</v>
      </c>
      <c r="AG742" s="364">
        <v>4.4845338318300003E-2</v>
      </c>
      <c r="AH742" s="364">
        <v>6.38175287324E-2</v>
      </c>
      <c r="AI742" s="364">
        <v>8.7403064655999993E-3</v>
      </c>
      <c r="AJ742" s="364">
        <v>0.12490000670699999</v>
      </c>
      <c r="AK742" s="364">
        <v>0.68988412799700005</v>
      </c>
      <c r="AL742" s="364">
        <v>9.2606630823299996E-5</v>
      </c>
      <c r="AM742" s="364">
        <v>0.41169083075399998</v>
      </c>
      <c r="AN742" s="364">
        <v>1.2098748584700001</v>
      </c>
      <c r="AO742" s="364">
        <v>1.0156352497300001</v>
      </c>
      <c r="AP742" s="364">
        <v>1.12928769362</v>
      </c>
      <c r="AS742" s="7">
        <v>541890</v>
      </c>
      <c r="AT742" s="7" t="s">
        <v>772</v>
      </c>
      <c r="AU742" s="8">
        <v>0.1263120224902258</v>
      </c>
      <c r="AV742" s="8">
        <v>3.0312586317591927E-2</v>
      </c>
      <c r="AW742" s="8">
        <v>0.23905276519696775</v>
      </c>
      <c r="AX742" s="8">
        <v>0.10548944035742049</v>
      </c>
      <c r="AY742" s="8">
        <v>2.1428972289202288E-2</v>
      </c>
      <c r="AZ742" s="8">
        <v>0.10164691560985599</v>
      </c>
      <c r="BA742" s="8">
        <v>0.11296745250431456</v>
      </c>
      <c r="BB742" s="8">
        <v>2.6984363837881779E-2</v>
      </c>
      <c r="BC742" s="8">
        <v>0.14559929578531769</v>
      </c>
      <c r="BD742" s="8">
        <v>0.10317360758240966</v>
      </c>
      <c r="BE742" s="8">
        <v>2.4353773272819672E-2</v>
      </c>
      <c r="BF742" s="8">
        <v>0.22945523915461286</v>
      </c>
      <c r="BG742" s="8">
        <v>0.67875773264235451</v>
      </c>
      <c r="BH742" s="8">
        <v>2.4322049779351118E-5</v>
      </c>
      <c r="BI742" s="8">
        <v>0.40505109973761344</v>
      </c>
      <c r="BJ742" s="8">
        <v>1.3956789869077419</v>
      </c>
      <c r="BK742" s="8">
        <v>1.2124362959993547</v>
      </c>
      <c r="BL742" s="8">
        <v>1.2694236927724194</v>
      </c>
    </row>
    <row r="743" spans="1:64" x14ac:dyDescent="0.25">
      <c r="A743" s="7">
        <v>541910</v>
      </c>
      <c r="B743" s="7" t="s">
        <v>773</v>
      </c>
      <c r="C743" s="8">
        <f t="shared" si="198"/>
        <v>8.7991526212322563E-2</v>
      </c>
      <c r="D743" s="8">
        <f t="shared" si="199"/>
        <v>2.3890654056082265E-2</v>
      </c>
      <c r="E743" s="8">
        <f t="shared" si="200"/>
        <v>0.14597167802205485</v>
      </c>
      <c r="F743" s="8">
        <f t="shared" si="201"/>
        <v>5.3590966651058405E-2</v>
      </c>
      <c r="G743" s="8">
        <f t="shared" si="202"/>
        <v>1.5390350672237103E-2</v>
      </c>
      <c r="H743" s="8">
        <f t="shared" si="203"/>
        <v>8.0730975127598387E-2</v>
      </c>
      <c r="I743" s="8">
        <f t="shared" si="204"/>
        <v>5.0720545140187097E-2</v>
      </c>
      <c r="J743" s="8">
        <f t="shared" si="205"/>
        <v>1.4047909513569677E-2</v>
      </c>
      <c r="K743" s="8">
        <f t="shared" si="206"/>
        <v>7.8940039600283882E-2</v>
      </c>
      <c r="L743" s="8">
        <f t="shared" si="207"/>
        <v>7.2515002435570963E-2</v>
      </c>
      <c r="M743" s="8">
        <f t="shared" si="208"/>
        <v>1.9655772578127412E-2</v>
      </c>
      <c r="N743" s="8">
        <f t="shared" si="209"/>
        <v>0.12882819592678868</v>
      </c>
      <c r="O743" s="8">
        <f t="shared" si="210"/>
        <v>0.47678377428419305</v>
      </c>
      <c r="P743" s="8">
        <f t="shared" si="211"/>
        <v>1.5589226825554032E-5</v>
      </c>
      <c r="Q743" s="8">
        <f t="shared" si="212"/>
        <v>0.44512077405170991</v>
      </c>
      <c r="R743" s="8">
        <f t="shared" si="213"/>
        <v>1</v>
      </c>
      <c r="S743" s="8">
        <f t="shared" si="214"/>
        <v>0.85939132470903246</v>
      </c>
      <c r="T743" s="8">
        <f t="shared" si="215"/>
        <v>0.85338591360838734</v>
      </c>
      <c r="W743" s="7">
        <v>541910</v>
      </c>
      <c r="X743" s="7" t="s">
        <v>773</v>
      </c>
      <c r="Y743" s="364">
        <v>0</v>
      </c>
      <c r="Z743" s="364">
        <v>0</v>
      </c>
      <c r="AA743" s="364">
        <v>0</v>
      </c>
      <c r="AB743" s="364">
        <v>0</v>
      </c>
      <c r="AC743" s="364">
        <v>0</v>
      </c>
      <c r="AD743" s="364">
        <v>0</v>
      </c>
      <c r="AE743" s="364">
        <v>0</v>
      </c>
      <c r="AF743" s="364">
        <v>0</v>
      </c>
      <c r="AG743" s="364">
        <v>0</v>
      </c>
      <c r="AH743" s="364">
        <v>0</v>
      </c>
      <c r="AI743" s="364">
        <v>0</v>
      </c>
      <c r="AJ743" s="364">
        <v>0</v>
      </c>
      <c r="AK743" s="364">
        <v>0</v>
      </c>
      <c r="AL743" s="364">
        <v>0</v>
      </c>
      <c r="AM743" s="364">
        <v>0</v>
      </c>
      <c r="AN743" s="364">
        <v>1</v>
      </c>
      <c r="AO743" s="364">
        <v>0</v>
      </c>
      <c r="AP743" s="364">
        <v>0</v>
      </c>
      <c r="AS743" s="7">
        <v>541910</v>
      </c>
      <c r="AT743" s="7" t="s">
        <v>773</v>
      </c>
      <c r="AU743" s="8">
        <v>8.7991526212322563E-2</v>
      </c>
      <c r="AV743" s="8">
        <v>2.3890654056082265E-2</v>
      </c>
      <c r="AW743" s="8">
        <v>0.14597167802205485</v>
      </c>
      <c r="AX743" s="8">
        <v>5.3590966651058405E-2</v>
      </c>
      <c r="AY743" s="8">
        <v>1.5390350672237103E-2</v>
      </c>
      <c r="AZ743" s="8">
        <v>8.0730975127598387E-2</v>
      </c>
      <c r="BA743" s="8">
        <v>5.0720545140187097E-2</v>
      </c>
      <c r="BB743" s="8">
        <v>1.4047909513569677E-2</v>
      </c>
      <c r="BC743" s="8">
        <v>7.8940039600283882E-2</v>
      </c>
      <c r="BD743" s="8">
        <v>7.2515002435570963E-2</v>
      </c>
      <c r="BE743" s="8">
        <v>1.9655772578127412E-2</v>
      </c>
      <c r="BF743" s="8">
        <v>0.12882819592678868</v>
      </c>
      <c r="BG743" s="8">
        <v>0.47678377428419305</v>
      </c>
      <c r="BH743" s="8">
        <v>1.5589226825554032E-5</v>
      </c>
      <c r="BI743" s="8">
        <v>0.44512077405170991</v>
      </c>
      <c r="BJ743" s="8">
        <v>1.2578506324841932</v>
      </c>
      <c r="BK743" s="8">
        <v>0.85939132470903246</v>
      </c>
      <c r="BL743" s="8">
        <v>0.85338591360838734</v>
      </c>
    </row>
    <row r="744" spans="1:64" x14ac:dyDescent="0.25">
      <c r="A744" s="7">
        <v>541921</v>
      </c>
      <c r="B744" s="7" t="s">
        <v>774</v>
      </c>
      <c r="C744" s="8">
        <f t="shared" si="198"/>
        <v>9.6988566600000006E-2</v>
      </c>
      <c r="D744" s="8">
        <f t="shared" si="199"/>
        <v>1.9551865909800001E-2</v>
      </c>
      <c r="E744" s="8">
        <f t="shared" si="200"/>
        <v>6.3133208330600002E-2</v>
      </c>
      <c r="F744" s="8">
        <f t="shared" si="201"/>
        <v>2.8211870411500001E-2</v>
      </c>
      <c r="G744" s="8">
        <f t="shared" si="202"/>
        <v>5.7289385904499999E-3</v>
      </c>
      <c r="H744" s="8">
        <f t="shared" si="203"/>
        <v>1.6651938779500001E-2</v>
      </c>
      <c r="I744" s="8">
        <f t="shared" si="204"/>
        <v>6.4263354654900004E-2</v>
      </c>
      <c r="J744" s="8">
        <f t="shared" si="205"/>
        <v>1.31220392697E-2</v>
      </c>
      <c r="K744" s="8">
        <f t="shared" si="206"/>
        <v>3.5339253853599997E-2</v>
      </c>
      <c r="L744" s="8">
        <f t="shared" si="207"/>
        <v>8.0252104519E-2</v>
      </c>
      <c r="M744" s="8">
        <f t="shared" si="208"/>
        <v>1.7185423557899999E-2</v>
      </c>
      <c r="N744" s="8">
        <f t="shared" si="209"/>
        <v>6.3633374619799996E-2</v>
      </c>
      <c r="O744" s="8">
        <f t="shared" si="210"/>
        <v>0.59306417921700005</v>
      </c>
      <c r="P744" s="8">
        <f t="shared" si="211"/>
        <v>2.7080145317800001E-5</v>
      </c>
      <c r="Q744" s="8">
        <f t="shared" si="212"/>
        <v>0.52185405983400002</v>
      </c>
      <c r="R744" s="8">
        <f t="shared" si="213"/>
        <v>1.1796736408399999</v>
      </c>
      <c r="S744" s="8">
        <f t="shared" si="214"/>
        <v>1.0505927477799999</v>
      </c>
      <c r="T744" s="8">
        <f t="shared" si="215"/>
        <v>1.1127246477799999</v>
      </c>
      <c r="W744" s="7">
        <v>541921</v>
      </c>
      <c r="X744" s="7" t="s">
        <v>774</v>
      </c>
      <c r="Y744" s="364">
        <v>9.6988566600000006E-2</v>
      </c>
      <c r="Z744" s="364">
        <v>1.9551865909800001E-2</v>
      </c>
      <c r="AA744" s="364">
        <v>6.3133208330600002E-2</v>
      </c>
      <c r="AB744" s="364">
        <v>2.8211870411500001E-2</v>
      </c>
      <c r="AC744" s="364">
        <v>5.7289385904499999E-3</v>
      </c>
      <c r="AD744" s="364">
        <v>1.6651938779500001E-2</v>
      </c>
      <c r="AE744" s="364">
        <v>6.4263354654900004E-2</v>
      </c>
      <c r="AF744" s="364">
        <v>1.31220392697E-2</v>
      </c>
      <c r="AG744" s="364">
        <v>3.5339253853599997E-2</v>
      </c>
      <c r="AH744" s="364">
        <v>8.0252104519E-2</v>
      </c>
      <c r="AI744" s="364">
        <v>1.7185423557899999E-2</v>
      </c>
      <c r="AJ744" s="364">
        <v>6.3633374619799996E-2</v>
      </c>
      <c r="AK744" s="364">
        <v>0.59306417921700005</v>
      </c>
      <c r="AL744" s="364">
        <v>2.7080145317800001E-5</v>
      </c>
      <c r="AM744" s="364">
        <v>0.52185405983400002</v>
      </c>
      <c r="AN744" s="364">
        <v>1.1796736408399999</v>
      </c>
      <c r="AO744" s="364">
        <v>1.0505927477799999</v>
      </c>
      <c r="AP744" s="364">
        <v>1.1127246477799999</v>
      </c>
      <c r="AS744" s="7">
        <v>541921</v>
      </c>
      <c r="AT744" s="7" t="s">
        <v>774</v>
      </c>
      <c r="AU744" s="8">
        <v>0.14044165125757585</v>
      </c>
      <c r="AV744" s="8">
        <v>4.0428680056854856E-2</v>
      </c>
      <c r="AW744" s="8">
        <v>0.1740762153204822</v>
      </c>
      <c r="AX744" s="8">
        <v>4.0698643272372576E-2</v>
      </c>
      <c r="AY744" s="8">
        <v>1.128993955473661E-2</v>
      </c>
      <c r="AZ744" s="8">
        <v>4.2162239043983696E-2</v>
      </c>
      <c r="BA744" s="8">
        <v>9.467195912411773E-2</v>
      </c>
      <c r="BB744" s="8">
        <v>2.806053335886936E-2</v>
      </c>
      <c r="BC744" s="8">
        <v>0.1137270772030871</v>
      </c>
      <c r="BD744" s="8">
        <v>0.12040567023086934</v>
      </c>
      <c r="BE744" s="8">
        <v>3.6652334263748386E-2</v>
      </c>
      <c r="BF744" s="8">
        <v>0.16874246266111295</v>
      </c>
      <c r="BG744" s="8">
        <v>0.59306591248069329</v>
      </c>
      <c r="BH744" s="8">
        <v>3.1442844523929035E-5</v>
      </c>
      <c r="BI744" s="8">
        <v>0.52185628274525742</v>
      </c>
      <c r="BJ744" s="8">
        <v>1.3549449337311286</v>
      </c>
      <c r="BK744" s="8">
        <v>1.0941508218712901</v>
      </c>
      <c r="BL744" s="8">
        <v>1.2364595696858065</v>
      </c>
    </row>
    <row r="745" spans="1:64" x14ac:dyDescent="0.25">
      <c r="A745" s="7">
        <v>541922</v>
      </c>
      <c r="B745" s="7" t="s">
        <v>775</v>
      </c>
      <c r="C745" s="8">
        <f t="shared" si="198"/>
        <v>9.70564583392E-2</v>
      </c>
      <c r="D745" s="8">
        <f t="shared" si="199"/>
        <v>1.9534702943099998E-2</v>
      </c>
      <c r="E745" s="8">
        <f t="shared" si="200"/>
        <v>6.2769496645300002E-2</v>
      </c>
      <c r="F745" s="8">
        <f t="shared" si="201"/>
        <v>4.7854486353199999E-2</v>
      </c>
      <c r="G745" s="8">
        <f t="shared" si="202"/>
        <v>9.6963177475500005E-3</v>
      </c>
      <c r="H745" s="8">
        <f t="shared" si="203"/>
        <v>2.8035792013100001E-2</v>
      </c>
      <c r="I745" s="8">
        <f t="shared" si="204"/>
        <v>6.4094801059599998E-2</v>
      </c>
      <c r="J745" s="8">
        <f t="shared" si="205"/>
        <v>1.3070524877899999E-2</v>
      </c>
      <c r="K745" s="8">
        <f t="shared" si="206"/>
        <v>3.4993793127499999E-2</v>
      </c>
      <c r="L745" s="8">
        <f t="shared" si="207"/>
        <v>8.0330203208700005E-2</v>
      </c>
      <c r="M745" s="8">
        <f t="shared" si="208"/>
        <v>1.7165404319900001E-2</v>
      </c>
      <c r="N745" s="8">
        <f t="shared" si="209"/>
        <v>6.3284751041799994E-2</v>
      </c>
      <c r="O745" s="8">
        <f t="shared" si="210"/>
        <v>0.59332895143200004</v>
      </c>
      <c r="P745" s="8">
        <f t="shared" si="211"/>
        <v>1.5991541077000001E-5</v>
      </c>
      <c r="Q745" s="8">
        <f t="shared" si="212"/>
        <v>0.52342378028500003</v>
      </c>
      <c r="R745" s="8">
        <f t="shared" si="213"/>
        <v>1.17936065793</v>
      </c>
      <c r="S745" s="8">
        <f t="shared" si="214"/>
        <v>1.08558659611</v>
      </c>
      <c r="T745" s="8">
        <f t="shared" si="215"/>
        <v>1.11215911907</v>
      </c>
      <c r="W745" s="7">
        <v>541922</v>
      </c>
      <c r="X745" s="7" t="s">
        <v>775</v>
      </c>
      <c r="Y745" s="364">
        <v>9.70564583392E-2</v>
      </c>
      <c r="Z745" s="364">
        <v>1.9534702943099998E-2</v>
      </c>
      <c r="AA745" s="364">
        <v>6.2769496645300002E-2</v>
      </c>
      <c r="AB745" s="364">
        <v>4.7854486353199999E-2</v>
      </c>
      <c r="AC745" s="364">
        <v>9.6963177475500005E-3</v>
      </c>
      <c r="AD745" s="364">
        <v>2.8035792013100001E-2</v>
      </c>
      <c r="AE745" s="364">
        <v>6.4094801059599998E-2</v>
      </c>
      <c r="AF745" s="364">
        <v>1.3070524877899999E-2</v>
      </c>
      <c r="AG745" s="364">
        <v>3.4993793127499999E-2</v>
      </c>
      <c r="AH745" s="364">
        <v>8.0330203208700005E-2</v>
      </c>
      <c r="AI745" s="364">
        <v>1.7165404319900001E-2</v>
      </c>
      <c r="AJ745" s="364">
        <v>6.3284751041799994E-2</v>
      </c>
      <c r="AK745" s="364">
        <v>0.59332895143200004</v>
      </c>
      <c r="AL745" s="364">
        <v>1.5991541077000001E-5</v>
      </c>
      <c r="AM745" s="364">
        <v>0.52342378028500003</v>
      </c>
      <c r="AN745" s="364">
        <v>1.17936065793</v>
      </c>
      <c r="AO745" s="364">
        <v>1.08558659611</v>
      </c>
      <c r="AP745" s="364">
        <v>1.11215911907</v>
      </c>
      <c r="AS745" s="7">
        <v>541922</v>
      </c>
      <c r="AT745" s="7" t="s">
        <v>775</v>
      </c>
      <c r="AU745" s="8">
        <v>0.14041960622006291</v>
      </c>
      <c r="AV745" s="8">
        <v>4.0396176034346767E-2</v>
      </c>
      <c r="AW745" s="8">
        <v>0.17427341335676291</v>
      </c>
      <c r="AX745" s="8">
        <v>7.8783223630669377E-2</v>
      </c>
      <c r="AY745" s="8">
        <v>2.157097332636693E-2</v>
      </c>
      <c r="AZ745" s="8">
        <v>8.0299793254279037E-2</v>
      </c>
      <c r="BA745" s="8">
        <v>9.4412536869341937E-2</v>
      </c>
      <c r="BB745" s="8">
        <v>2.7949744897909679E-2</v>
      </c>
      <c r="BC745" s="8">
        <v>0.11353233094124839</v>
      </c>
      <c r="BD745" s="8">
        <v>0.12038261623360001</v>
      </c>
      <c r="BE745" s="8">
        <v>3.6608069378504839E-2</v>
      </c>
      <c r="BF745" s="8">
        <v>0.16899611755282903</v>
      </c>
      <c r="BG745" s="8">
        <v>0.59332755055625774</v>
      </c>
      <c r="BH745" s="8">
        <v>1.4928519677602419E-5</v>
      </c>
      <c r="BI745" s="8">
        <v>0.52342262962604857</v>
      </c>
      <c r="BJ745" s="8">
        <v>1.3550875827080644</v>
      </c>
      <c r="BK745" s="8">
        <v>1.1806539902109674</v>
      </c>
      <c r="BL745" s="8">
        <v>1.2358946127088708</v>
      </c>
    </row>
    <row r="746" spans="1:64" x14ac:dyDescent="0.25">
      <c r="A746" s="7">
        <v>541930</v>
      </c>
      <c r="B746" s="7" t="s">
        <v>776</v>
      </c>
      <c r="C746" s="8">
        <f t="shared" si="198"/>
        <v>9.6011121967716148E-2</v>
      </c>
      <c r="D746" s="8">
        <f t="shared" si="199"/>
        <v>2.5226285144330649E-2</v>
      </c>
      <c r="E746" s="8">
        <f t="shared" si="200"/>
        <v>0.15454149183714677</v>
      </c>
      <c r="F746" s="8">
        <f t="shared" si="201"/>
        <v>2.4148995139843556E-2</v>
      </c>
      <c r="G746" s="8">
        <f t="shared" si="202"/>
        <v>6.7102020828862892E-3</v>
      </c>
      <c r="H746" s="8">
        <f t="shared" si="203"/>
        <v>3.4754004596598699E-2</v>
      </c>
      <c r="I746" s="8">
        <f t="shared" si="204"/>
        <v>5.5009615654946782E-2</v>
      </c>
      <c r="J746" s="8">
        <f t="shared" si="205"/>
        <v>1.4810749035653065E-2</v>
      </c>
      <c r="K746" s="8">
        <f t="shared" si="206"/>
        <v>8.3304797637424211E-2</v>
      </c>
      <c r="L746" s="8">
        <f t="shared" si="207"/>
        <v>7.8868547526348379E-2</v>
      </c>
      <c r="M746" s="8">
        <f t="shared" si="208"/>
        <v>2.0717558632108064E-2</v>
      </c>
      <c r="N746" s="8">
        <f t="shared" si="209"/>
        <v>0.13639696582685162</v>
      </c>
      <c r="O746" s="8">
        <f t="shared" si="210"/>
        <v>0.54207769649025772</v>
      </c>
      <c r="P746" s="8">
        <f t="shared" si="211"/>
        <v>2.7965204660876449E-5</v>
      </c>
      <c r="Q746" s="8">
        <f t="shared" si="212"/>
        <v>0.50518815104469383</v>
      </c>
      <c r="R746" s="8">
        <f t="shared" si="213"/>
        <v>1</v>
      </c>
      <c r="S746" s="8">
        <f t="shared" si="214"/>
        <v>0.87206158891596786</v>
      </c>
      <c r="T746" s="8">
        <f t="shared" si="215"/>
        <v>0.95957677523096763</v>
      </c>
      <c r="W746" s="7">
        <v>541930</v>
      </c>
      <c r="X746" s="7" t="s">
        <v>776</v>
      </c>
      <c r="Y746" s="364">
        <v>0</v>
      </c>
      <c r="Z746" s="364">
        <v>0</v>
      </c>
      <c r="AA746" s="364">
        <v>0</v>
      </c>
      <c r="AB746" s="364">
        <v>0</v>
      </c>
      <c r="AC746" s="364">
        <v>0</v>
      </c>
      <c r="AD746" s="364">
        <v>0</v>
      </c>
      <c r="AE746" s="364">
        <v>0</v>
      </c>
      <c r="AF746" s="364">
        <v>0</v>
      </c>
      <c r="AG746" s="364">
        <v>0</v>
      </c>
      <c r="AH746" s="364">
        <v>0</v>
      </c>
      <c r="AI746" s="364">
        <v>0</v>
      </c>
      <c r="AJ746" s="364">
        <v>0</v>
      </c>
      <c r="AK746" s="364">
        <v>0</v>
      </c>
      <c r="AL746" s="364">
        <v>0</v>
      </c>
      <c r="AM746" s="364">
        <v>0</v>
      </c>
      <c r="AN746" s="364">
        <v>1</v>
      </c>
      <c r="AO746" s="364">
        <v>0</v>
      </c>
      <c r="AP746" s="364">
        <v>0</v>
      </c>
      <c r="AS746" s="7">
        <v>541930</v>
      </c>
      <c r="AT746" s="7" t="s">
        <v>776</v>
      </c>
      <c r="AU746" s="8">
        <v>9.6011121967716148E-2</v>
      </c>
      <c r="AV746" s="8">
        <v>2.5226285144330649E-2</v>
      </c>
      <c r="AW746" s="8">
        <v>0.15454149183714677</v>
      </c>
      <c r="AX746" s="8">
        <v>2.4148995139843556E-2</v>
      </c>
      <c r="AY746" s="8">
        <v>6.7102020828862892E-3</v>
      </c>
      <c r="AZ746" s="8">
        <v>3.4754004596598699E-2</v>
      </c>
      <c r="BA746" s="8">
        <v>5.5009615654946782E-2</v>
      </c>
      <c r="BB746" s="8">
        <v>1.4810749035653065E-2</v>
      </c>
      <c r="BC746" s="8">
        <v>8.3304797637424211E-2</v>
      </c>
      <c r="BD746" s="8">
        <v>7.8868547526348379E-2</v>
      </c>
      <c r="BE746" s="8">
        <v>2.0717558632108064E-2</v>
      </c>
      <c r="BF746" s="8">
        <v>0.13639696582685162</v>
      </c>
      <c r="BG746" s="8">
        <v>0.54207769649025772</v>
      </c>
      <c r="BH746" s="8">
        <v>2.7965204660876449E-5</v>
      </c>
      <c r="BI746" s="8">
        <v>0.50518815104469383</v>
      </c>
      <c r="BJ746" s="8">
        <v>1.2757805118524188</v>
      </c>
      <c r="BK746" s="8">
        <v>0.87206158891596786</v>
      </c>
      <c r="BL746" s="8">
        <v>0.95957677523096763</v>
      </c>
    </row>
    <row r="747" spans="1:64" x14ac:dyDescent="0.25">
      <c r="A747" s="7">
        <v>541940</v>
      </c>
      <c r="B747" s="7" t="s">
        <v>777</v>
      </c>
      <c r="C747" s="8">
        <f t="shared" si="198"/>
        <v>3.6993789224700001E-2</v>
      </c>
      <c r="D747" s="8">
        <f t="shared" si="199"/>
        <v>6.04540296733E-3</v>
      </c>
      <c r="E747" s="8">
        <f t="shared" si="200"/>
        <v>0.102735068394</v>
      </c>
      <c r="F747" s="8">
        <f t="shared" si="201"/>
        <v>3.80441771771E-2</v>
      </c>
      <c r="G747" s="8">
        <f t="shared" si="202"/>
        <v>7.1072604605599997E-3</v>
      </c>
      <c r="H747" s="8">
        <f t="shared" si="203"/>
        <v>6.0804084034300002E-2</v>
      </c>
      <c r="I747" s="8">
        <f t="shared" si="204"/>
        <v>2.86113148741E-2</v>
      </c>
      <c r="J747" s="8">
        <f t="shared" si="205"/>
        <v>4.6121337893500003E-3</v>
      </c>
      <c r="K747" s="8">
        <f t="shared" si="206"/>
        <v>3.8695929165200003E-2</v>
      </c>
      <c r="L747" s="8">
        <f t="shared" si="207"/>
        <v>2.8116304646900001E-2</v>
      </c>
      <c r="M747" s="8">
        <f t="shared" si="208"/>
        <v>4.6757190280199996E-3</v>
      </c>
      <c r="N747" s="8">
        <f t="shared" si="209"/>
        <v>0.109531301712</v>
      </c>
      <c r="O747" s="8">
        <f t="shared" si="210"/>
        <v>0.67647789092900001</v>
      </c>
      <c r="P747" s="8">
        <f t="shared" si="211"/>
        <v>7.0439237281799997E-6</v>
      </c>
      <c r="Q747" s="8">
        <f t="shared" si="212"/>
        <v>0.44471762491799999</v>
      </c>
      <c r="R747" s="8">
        <f t="shared" si="213"/>
        <v>1.1457742605900001</v>
      </c>
      <c r="S747" s="8">
        <f t="shared" si="214"/>
        <v>1.1059555216700001</v>
      </c>
      <c r="T747" s="8">
        <f t="shared" si="215"/>
        <v>1.07191937783</v>
      </c>
      <c r="W747" s="7">
        <v>541940</v>
      </c>
      <c r="X747" s="7" t="s">
        <v>777</v>
      </c>
      <c r="Y747" s="364">
        <v>3.6993789224700001E-2</v>
      </c>
      <c r="Z747" s="364">
        <v>6.04540296733E-3</v>
      </c>
      <c r="AA747" s="364">
        <v>0.102735068394</v>
      </c>
      <c r="AB747" s="364">
        <v>3.80441771771E-2</v>
      </c>
      <c r="AC747" s="364">
        <v>7.1072604605599997E-3</v>
      </c>
      <c r="AD747" s="364">
        <v>6.0804084034300002E-2</v>
      </c>
      <c r="AE747" s="364">
        <v>2.86113148741E-2</v>
      </c>
      <c r="AF747" s="364">
        <v>4.6121337893500003E-3</v>
      </c>
      <c r="AG747" s="364">
        <v>3.8695929165200003E-2</v>
      </c>
      <c r="AH747" s="364">
        <v>2.8116304646900001E-2</v>
      </c>
      <c r="AI747" s="364">
        <v>4.6757190280199996E-3</v>
      </c>
      <c r="AJ747" s="364">
        <v>0.109531301712</v>
      </c>
      <c r="AK747" s="364">
        <v>0.67647789092900001</v>
      </c>
      <c r="AL747" s="364">
        <v>7.0439237281799997E-6</v>
      </c>
      <c r="AM747" s="364">
        <v>0.44471762491799999</v>
      </c>
      <c r="AN747" s="364">
        <v>1.1457742605900001</v>
      </c>
      <c r="AO747" s="364">
        <v>1.1059555216700001</v>
      </c>
      <c r="AP747" s="364">
        <v>1.07191937783</v>
      </c>
      <c r="AS747" s="7">
        <v>541940</v>
      </c>
      <c r="AT747" s="7" t="s">
        <v>777</v>
      </c>
      <c r="AU747" s="8">
        <v>7.26903910205145E-2</v>
      </c>
      <c r="AV747" s="8">
        <v>1.7490727781979198E-2</v>
      </c>
      <c r="AW747" s="8">
        <v>0.21219796113670966</v>
      </c>
      <c r="AX747" s="8">
        <v>5.6185501756395174E-2</v>
      </c>
      <c r="AY747" s="8">
        <v>1.7704511007515647E-2</v>
      </c>
      <c r="AZ747" s="8">
        <v>0.14674572531354516</v>
      </c>
      <c r="BA747" s="8">
        <v>4.8371326394372562E-2</v>
      </c>
      <c r="BB747" s="8">
        <v>1.3914260159930159E-2</v>
      </c>
      <c r="BC747" s="8">
        <v>0.1239559969374919</v>
      </c>
      <c r="BD747" s="8">
        <v>5.5529155989738684E-2</v>
      </c>
      <c r="BE747" s="8">
        <v>1.4060338913710162E-2</v>
      </c>
      <c r="BF747" s="8">
        <v>0.20581739580786607</v>
      </c>
      <c r="BG747" s="8">
        <v>0.66556802699809692</v>
      </c>
      <c r="BH747" s="8">
        <v>6.3618719566254842E-6</v>
      </c>
      <c r="BI747" s="8">
        <v>0.43754390718135455</v>
      </c>
      <c r="BJ747" s="8">
        <v>1.3023806928424193</v>
      </c>
      <c r="BK747" s="8">
        <v>1.204506705819516</v>
      </c>
      <c r="BL747" s="8">
        <v>1.1701109383308064</v>
      </c>
    </row>
    <row r="748" spans="1:64" x14ac:dyDescent="0.25">
      <c r="A748" s="7">
        <v>541990</v>
      </c>
      <c r="B748" s="7" t="s">
        <v>778</v>
      </c>
      <c r="C748" s="8">
        <f t="shared" si="198"/>
        <v>7.5307340424199995E-2</v>
      </c>
      <c r="D748" s="8">
        <f t="shared" si="199"/>
        <v>1.1875967442699999E-2</v>
      </c>
      <c r="E748" s="8">
        <f t="shared" si="200"/>
        <v>6.9471683020899996E-2</v>
      </c>
      <c r="F748" s="8">
        <f t="shared" si="201"/>
        <v>4.2835623766800002E-2</v>
      </c>
      <c r="G748" s="8">
        <f t="shared" si="202"/>
        <v>7.4867910740199998E-3</v>
      </c>
      <c r="H748" s="8">
        <f t="shared" si="203"/>
        <v>3.8019179087799997E-2</v>
      </c>
      <c r="I748" s="8">
        <f t="shared" si="204"/>
        <v>4.04881862651E-2</v>
      </c>
      <c r="J748" s="8">
        <f t="shared" si="205"/>
        <v>6.5219646683900004E-3</v>
      </c>
      <c r="K748" s="8">
        <f t="shared" si="206"/>
        <v>3.1445344223099997E-2</v>
      </c>
      <c r="L748" s="8">
        <f t="shared" si="207"/>
        <v>5.92258980767E-2</v>
      </c>
      <c r="M748" s="8">
        <f t="shared" si="208"/>
        <v>9.3352392105499997E-3</v>
      </c>
      <c r="N748" s="8">
        <f t="shared" si="209"/>
        <v>6.3248766235800002E-2</v>
      </c>
      <c r="O748" s="8">
        <f t="shared" si="210"/>
        <v>0.67242160584999999</v>
      </c>
      <c r="P748" s="8">
        <f t="shared" si="211"/>
        <v>1.32307502856E-5</v>
      </c>
      <c r="Q748" s="8">
        <f t="shared" si="212"/>
        <v>0.62615800705400004</v>
      </c>
      <c r="R748" s="8">
        <f t="shared" si="213"/>
        <v>1.1566549908899999</v>
      </c>
      <c r="S748" s="8">
        <f t="shared" si="214"/>
        <v>1.0883415939300001</v>
      </c>
      <c r="T748" s="8">
        <f t="shared" si="215"/>
        <v>1.0784554951600001</v>
      </c>
      <c r="W748" s="7">
        <v>541990</v>
      </c>
      <c r="X748" s="7" t="s">
        <v>778</v>
      </c>
      <c r="Y748" s="364">
        <v>7.5307340424199995E-2</v>
      </c>
      <c r="Z748" s="364">
        <v>1.1875967442699999E-2</v>
      </c>
      <c r="AA748" s="364">
        <v>6.9471683020899996E-2</v>
      </c>
      <c r="AB748" s="364">
        <v>4.2835623766800002E-2</v>
      </c>
      <c r="AC748" s="364">
        <v>7.4867910740199998E-3</v>
      </c>
      <c r="AD748" s="364">
        <v>3.8019179087799997E-2</v>
      </c>
      <c r="AE748" s="364">
        <v>4.04881862651E-2</v>
      </c>
      <c r="AF748" s="364">
        <v>6.5219646683900004E-3</v>
      </c>
      <c r="AG748" s="364">
        <v>3.1445344223099997E-2</v>
      </c>
      <c r="AH748" s="364">
        <v>5.92258980767E-2</v>
      </c>
      <c r="AI748" s="364">
        <v>9.3352392105499997E-3</v>
      </c>
      <c r="AJ748" s="364">
        <v>6.3248766235800002E-2</v>
      </c>
      <c r="AK748" s="364">
        <v>0.67242160584999999</v>
      </c>
      <c r="AL748" s="364">
        <v>1.32307502856E-5</v>
      </c>
      <c r="AM748" s="364">
        <v>0.62615800705400004</v>
      </c>
      <c r="AN748" s="364">
        <v>1.1566549908899999</v>
      </c>
      <c r="AO748" s="364">
        <v>1.0883415939300001</v>
      </c>
      <c r="AP748" s="364">
        <v>1.0784554951600001</v>
      </c>
      <c r="AS748" s="7">
        <v>541990</v>
      </c>
      <c r="AT748" s="7" t="s">
        <v>778</v>
      </c>
      <c r="AU748" s="8">
        <v>0.11204800671431935</v>
      </c>
      <c r="AV748" s="8">
        <v>2.8190692376835479E-2</v>
      </c>
      <c r="AW748" s="8">
        <v>0.17825191768108872</v>
      </c>
      <c r="AX748" s="8">
        <v>5.3433521979087108E-2</v>
      </c>
      <c r="AY748" s="8">
        <v>1.4022104525750808E-2</v>
      </c>
      <c r="AZ748" s="8">
        <v>7.7987228971025807E-2</v>
      </c>
      <c r="BA748" s="8">
        <v>6.3736390007740354E-2</v>
      </c>
      <c r="BB748" s="8">
        <v>1.6484965059312899E-2</v>
      </c>
      <c r="BC748" s="8">
        <v>9.550272667151774E-2</v>
      </c>
      <c r="BD748" s="8">
        <v>9.154072335835646E-2</v>
      </c>
      <c r="BE748" s="8">
        <v>2.3046450580912255E-2</v>
      </c>
      <c r="BF748" s="8">
        <v>0.15746086350913385</v>
      </c>
      <c r="BG748" s="8">
        <v>0.67242056040564502</v>
      </c>
      <c r="BH748" s="8">
        <v>1.48669386294492E-5</v>
      </c>
      <c r="BI748" s="8">
        <v>0.62616003897074168</v>
      </c>
      <c r="BJ748" s="8">
        <v>1.3184906167720964</v>
      </c>
      <c r="BK748" s="8">
        <v>1.1454428554764515</v>
      </c>
      <c r="BL748" s="8">
        <v>1.1757224688354839</v>
      </c>
    </row>
    <row r="749" spans="1:64" x14ac:dyDescent="0.25">
      <c r="A749" s="7">
        <v>551111</v>
      </c>
      <c r="B749" s="7" t="s">
        <v>779</v>
      </c>
      <c r="C749" s="8">
        <f t="shared" si="198"/>
        <v>2.5145717189870971E-2</v>
      </c>
      <c r="D749" s="8">
        <f t="shared" si="199"/>
        <v>8.1880912556258068E-3</v>
      </c>
      <c r="E749" s="8">
        <f t="shared" si="200"/>
        <v>2.7957014579677426E-2</v>
      </c>
      <c r="F749" s="8">
        <f t="shared" si="201"/>
        <v>2.9154736399548385E-2</v>
      </c>
      <c r="G749" s="8">
        <f t="shared" si="202"/>
        <v>1.2006567026722582E-2</v>
      </c>
      <c r="H749" s="8">
        <f t="shared" si="203"/>
        <v>3.2537486519222579E-2</v>
      </c>
      <c r="I749" s="8">
        <f t="shared" si="204"/>
        <v>1.4517718525741937E-2</v>
      </c>
      <c r="J749" s="8">
        <f t="shared" si="205"/>
        <v>5.2760393712548391E-3</v>
      </c>
      <c r="K749" s="8">
        <f t="shared" si="206"/>
        <v>1.5836156169195162E-2</v>
      </c>
      <c r="L749" s="8">
        <f t="shared" si="207"/>
        <v>2.2361155497532259E-2</v>
      </c>
      <c r="M749" s="8">
        <f t="shared" si="208"/>
        <v>7.2216466924338706E-3</v>
      </c>
      <c r="N749" s="8">
        <f t="shared" si="209"/>
        <v>2.6177317319435484E-2</v>
      </c>
      <c r="O749" s="8">
        <f t="shared" si="210"/>
        <v>7.195510790943549E-2</v>
      </c>
      <c r="P749" s="8">
        <f t="shared" si="211"/>
        <v>5.6961140835725806E-7</v>
      </c>
      <c r="Q749" s="8">
        <f t="shared" si="212"/>
        <v>6.6091866156129039E-2</v>
      </c>
      <c r="R749" s="8">
        <f t="shared" si="213"/>
        <v>1</v>
      </c>
      <c r="S749" s="8">
        <f t="shared" si="214"/>
        <v>0.18660201575209681</v>
      </c>
      <c r="T749" s="8">
        <f t="shared" si="215"/>
        <v>0.14853313987241934</v>
      </c>
      <c r="W749" s="7">
        <v>551111</v>
      </c>
      <c r="X749" s="7" t="s">
        <v>779</v>
      </c>
      <c r="Y749" s="364">
        <v>0</v>
      </c>
      <c r="Z749" s="364">
        <v>0</v>
      </c>
      <c r="AA749" s="364">
        <v>0</v>
      </c>
      <c r="AB749" s="364">
        <v>0</v>
      </c>
      <c r="AC749" s="364">
        <v>0</v>
      </c>
      <c r="AD749" s="364">
        <v>0</v>
      </c>
      <c r="AE749" s="364">
        <v>0</v>
      </c>
      <c r="AF749" s="364">
        <v>0</v>
      </c>
      <c r="AG749" s="364">
        <v>0</v>
      </c>
      <c r="AH749" s="364">
        <v>0</v>
      </c>
      <c r="AI749" s="364">
        <v>0</v>
      </c>
      <c r="AJ749" s="364">
        <v>0</v>
      </c>
      <c r="AK749" s="364">
        <v>0</v>
      </c>
      <c r="AL749" s="364">
        <v>0</v>
      </c>
      <c r="AM749" s="364">
        <v>0</v>
      </c>
      <c r="AN749" s="364">
        <v>1</v>
      </c>
      <c r="AO749" s="364">
        <v>0</v>
      </c>
      <c r="AP749" s="364">
        <v>0</v>
      </c>
      <c r="AS749" s="7">
        <v>551111</v>
      </c>
      <c r="AT749" s="7" t="s">
        <v>779</v>
      </c>
      <c r="AU749" s="8">
        <v>2.5145717189870971E-2</v>
      </c>
      <c r="AV749" s="8">
        <v>8.1880912556258068E-3</v>
      </c>
      <c r="AW749" s="8">
        <v>2.7957014579677426E-2</v>
      </c>
      <c r="AX749" s="8">
        <v>2.9154736399548385E-2</v>
      </c>
      <c r="AY749" s="8">
        <v>1.2006567026722582E-2</v>
      </c>
      <c r="AZ749" s="8">
        <v>3.2537486519222579E-2</v>
      </c>
      <c r="BA749" s="8">
        <v>1.4517718525741937E-2</v>
      </c>
      <c r="BB749" s="8">
        <v>5.2760393712548391E-3</v>
      </c>
      <c r="BC749" s="8">
        <v>1.5836156169195162E-2</v>
      </c>
      <c r="BD749" s="8">
        <v>2.2361155497532259E-2</v>
      </c>
      <c r="BE749" s="8">
        <v>7.2216466924338706E-3</v>
      </c>
      <c r="BF749" s="8">
        <v>2.6177317319435484E-2</v>
      </c>
      <c r="BG749" s="8">
        <v>7.195510790943549E-2</v>
      </c>
      <c r="BH749" s="8">
        <v>5.6961140835725806E-7</v>
      </c>
      <c r="BI749" s="8">
        <v>6.6091866156129039E-2</v>
      </c>
      <c r="BJ749" s="8">
        <v>1.0612908230251612</v>
      </c>
      <c r="BK749" s="8">
        <v>0.18660201575209681</v>
      </c>
      <c r="BL749" s="8">
        <v>0.14853313987241934</v>
      </c>
    </row>
    <row r="750" spans="1:64" x14ac:dyDescent="0.25">
      <c r="A750" s="7">
        <v>551112</v>
      </c>
      <c r="B750" s="7" t="s">
        <v>780</v>
      </c>
      <c r="C750" s="8">
        <f t="shared" si="198"/>
        <v>0.1045452452454355</v>
      </c>
      <c r="D750" s="8">
        <f t="shared" si="199"/>
        <v>2.8561302044950006E-2</v>
      </c>
      <c r="E750" s="8">
        <f t="shared" si="200"/>
        <v>0.13362532083220649</v>
      </c>
      <c r="F750" s="8">
        <f t="shared" si="201"/>
        <v>0.12617663597946777</v>
      </c>
      <c r="G750" s="8">
        <f t="shared" si="202"/>
        <v>4.3292304506658059E-2</v>
      </c>
      <c r="H750" s="8">
        <f t="shared" si="203"/>
        <v>0.16341838231084999</v>
      </c>
      <c r="I750" s="8">
        <f t="shared" si="204"/>
        <v>5.8814328025400008E-2</v>
      </c>
      <c r="J750" s="8">
        <f t="shared" si="205"/>
        <v>1.8224197980969362E-2</v>
      </c>
      <c r="K750" s="8">
        <f t="shared" si="206"/>
        <v>7.6177470960549998E-2</v>
      </c>
      <c r="L750" s="8">
        <f t="shared" si="207"/>
        <v>9.123401366454835E-2</v>
      </c>
      <c r="M750" s="8">
        <f t="shared" si="208"/>
        <v>2.4798337404711289E-2</v>
      </c>
      <c r="N750" s="8">
        <f t="shared" si="209"/>
        <v>0.12382096983473387</v>
      </c>
      <c r="O750" s="8">
        <f t="shared" si="210"/>
        <v>0.38121986999298374</v>
      </c>
      <c r="P750" s="8">
        <f t="shared" si="211"/>
        <v>3.1976924132037099E-6</v>
      </c>
      <c r="Q750" s="8">
        <f t="shared" si="212"/>
        <v>0.35013845791282278</v>
      </c>
      <c r="R750" s="8">
        <f t="shared" si="213"/>
        <v>1</v>
      </c>
      <c r="S750" s="8">
        <f t="shared" si="214"/>
        <v>0.92965990344225813</v>
      </c>
      <c r="T750" s="8">
        <f t="shared" si="215"/>
        <v>0.74999341632177396</v>
      </c>
      <c r="W750" s="7">
        <v>551112</v>
      </c>
      <c r="X750" s="7" t="s">
        <v>780</v>
      </c>
      <c r="Y750" s="364">
        <v>0</v>
      </c>
      <c r="Z750" s="364">
        <v>0</v>
      </c>
      <c r="AA750" s="364">
        <v>0</v>
      </c>
      <c r="AB750" s="364">
        <v>0</v>
      </c>
      <c r="AC750" s="364">
        <v>0</v>
      </c>
      <c r="AD750" s="364">
        <v>0</v>
      </c>
      <c r="AE750" s="364">
        <v>0</v>
      </c>
      <c r="AF750" s="364">
        <v>0</v>
      </c>
      <c r="AG750" s="364">
        <v>0</v>
      </c>
      <c r="AH750" s="364">
        <v>0</v>
      </c>
      <c r="AI750" s="364">
        <v>0</v>
      </c>
      <c r="AJ750" s="364">
        <v>0</v>
      </c>
      <c r="AK750" s="364">
        <v>0</v>
      </c>
      <c r="AL750" s="364">
        <v>0</v>
      </c>
      <c r="AM750" s="364">
        <v>0</v>
      </c>
      <c r="AN750" s="364">
        <v>1</v>
      </c>
      <c r="AO750" s="364">
        <v>0</v>
      </c>
      <c r="AP750" s="364">
        <v>0</v>
      </c>
      <c r="AS750" s="7">
        <v>551112</v>
      </c>
      <c r="AT750" s="7" t="s">
        <v>780</v>
      </c>
      <c r="AU750" s="8">
        <v>0.1045452452454355</v>
      </c>
      <c r="AV750" s="8">
        <v>2.8561302044950006E-2</v>
      </c>
      <c r="AW750" s="8">
        <v>0.13362532083220649</v>
      </c>
      <c r="AX750" s="8">
        <v>0.12617663597946777</v>
      </c>
      <c r="AY750" s="8">
        <v>4.3292304506658059E-2</v>
      </c>
      <c r="AZ750" s="8">
        <v>0.16341838231084999</v>
      </c>
      <c r="BA750" s="8">
        <v>5.8814328025400008E-2</v>
      </c>
      <c r="BB750" s="8">
        <v>1.8224197980969362E-2</v>
      </c>
      <c r="BC750" s="8">
        <v>7.6177470960549998E-2</v>
      </c>
      <c r="BD750" s="8">
        <v>9.123401366454835E-2</v>
      </c>
      <c r="BE750" s="8">
        <v>2.4798337404711289E-2</v>
      </c>
      <c r="BF750" s="8">
        <v>0.12382096983473387</v>
      </c>
      <c r="BG750" s="8">
        <v>0.38121986999298374</v>
      </c>
      <c r="BH750" s="8">
        <v>3.1976924132037099E-6</v>
      </c>
      <c r="BI750" s="8">
        <v>0.35013845791282278</v>
      </c>
      <c r="BJ750" s="8">
        <v>1.2667350939290321</v>
      </c>
      <c r="BK750" s="8">
        <v>0.92965990344225813</v>
      </c>
      <c r="BL750" s="8">
        <v>0.74999341632177396</v>
      </c>
    </row>
    <row r="751" spans="1:64" x14ac:dyDescent="0.25">
      <c r="A751" s="7">
        <v>551114</v>
      </c>
      <c r="B751" s="7" t="s">
        <v>781</v>
      </c>
      <c r="C751" s="8">
        <f t="shared" si="198"/>
        <v>0.123072766168</v>
      </c>
      <c r="D751" s="8">
        <f t="shared" si="199"/>
        <v>1.89766654415E-2</v>
      </c>
      <c r="E751" s="8">
        <f t="shared" si="200"/>
        <v>6.9775335029999996E-2</v>
      </c>
      <c r="F751" s="8">
        <f t="shared" si="201"/>
        <v>8.9969531260799998E-2</v>
      </c>
      <c r="G751" s="8">
        <f t="shared" si="202"/>
        <v>2.07149615955E-2</v>
      </c>
      <c r="H751" s="8">
        <f t="shared" si="203"/>
        <v>5.9451704906399998E-2</v>
      </c>
      <c r="I751" s="8">
        <f t="shared" si="204"/>
        <v>5.4358216792400001E-2</v>
      </c>
      <c r="J751" s="8">
        <f t="shared" si="205"/>
        <v>1.12341242421E-2</v>
      </c>
      <c r="K751" s="8">
        <f t="shared" si="206"/>
        <v>3.1769051232000002E-2</v>
      </c>
      <c r="L751" s="8">
        <f t="shared" si="207"/>
        <v>0.102153282033</v>
      </c>
      <c r="M751" s="8">
        <f t="shared" si="208"/>
        <v>1.5897055825099999E-2</v>
      </c>
      <c r="N751" s="8">
        <f t="shared" si="209"/>
        <v>6.8334767368600002E-2</v>
      </c>
      <c r="O751" s="8">
        <f t="shared" si="210"/>
        <v>0.63908432928600001</v>
      </c>
      <c r="P751" s="8">
        <f t="shared" si="211"/>
        <v>7.8678387166899995E-6</v>
      </c>
      <c r="Q751" s="8">
        <f t="shared" si="212"/>
        <v>0.58635531476900005</v>
      </c>
      <c r="R751" s="8">
        <f t="shared" si="213"/>
        <v>1.2118247666399999</v>
      </c>
      <c r="S751" s="8">
        <f t="shared" si="214"/>
        <v>1.17013619776</v>
      </c>
      <c r="T751" s="8">
        <f t="shared" si="215"/>
        <v>1.0973613922700001</v>
      </c>
      <c r="W751" s="7">
        <v>551114</v>
      </c>
      <c r="X751" s="7" t="s">
        <v>781</v>
      </c>
      <c r="Y751" s="364">
        <v>0.123072766168</v>
      </c>
      <c r="Z751" s="364">
        <v>1.89766654415E-2</v>
      </c>
      <c r="AA751" s="364">
        <v>6.9775335029999996E-2</v>
      </c>
      <c r="AB751" s="364">
        <v>8.9969531260799998E-2</v>
      </c>
      <c r="AC751" s="364">
        <v>2.07149615955E-2</v>
      </c>
      <c r="AD751" s="364">
        <v>5.9451704906399998E-2</v>
      </c>
      <c r="AE751" s="364">
        <v>5.4358216792400001E-2</v>
      </c>
      <c r="AF751" s="364">
        <v>1.12341242421E-2</v>
      </c>
      <c r="AG751" s="364">
        <v>3.1769051232000002E-2</v>
      </c>
      <c r="AH751" s="364">
        <v>0.102153282033</v>
      </c>
      <c r="AI751" s="364">
        <v>1.5897055825099999E-2</v>
      </c>
      <c r="AJ751" s="364">
        <v>6.8334767368600002E-2</v>
      </c>
      <c r="AK751" s="364">
        <v>0.63908432928600001</v>
      </c>
      <c r="AL751" s="364">
        <v>7.8678387166899995E-6</v>
      </c>
      <c r="AM751" s="364">
        <v>0.58635531476900005</v>
      </c>
      <c r="AN751" s="364">
        <v>1.2118247666399999</v>
      </c>
      <c r="AO751" s="364">
        <v>1.17013619776</v>
      </c>
      <c r="AP751" s="364">
        <v>1.0973613922700001</v>
      </c>
      <c r="AS751" s="7">
        <v>551114</v>
      </c>
      <c r="AT751" s="7" t="s">
        <v>781</v>
      </c>
      <c r="AU751" s="8">
        <v>0.15822076964225812</v>
      </c>
      <c r="AV751" s="8">
        <v>3.8545440282564507E-2</v>
      </c>
      <c r="AW751" s="8">
        <v>0.18444269695876134</v>
      </c>
      <c r="AX751" s="8">
        <v>0.14969083226304034</v>
      </c>
      <c r="AY751" s="8">
        <v>4.5971109217848388E-2</v>
      </c>
      <c r="AZ751" s="8">
        <v>0.18163598235519349</v>
      </c>
      <c r="BA751" s="8">
        <v>8.4590543587499983E-2</v>
      </c>
      <c r="BB751" s="8">
        <v>2.4248221454459845E-2</v>
      </c>
      <c r="BC751" s="8">
        <v>0.10397461765554515</v>
      </c>
      <c r="BD751" s="8">
        <v>0.13643438721512577</v>
      </c>
      <c r="BE751" s="8">
        <v>3.3203283982120975E-2</v>
      </c>
      <c r="BF751" s="8">
        <v>0.17149601454009361</v>
      </c>
      <c r="BG751" s="8">
        <v>0.62877727578367726</v>
      </c>
      <c r="BH751" s="8">
        <v>6.2920388136775816E-6</v>
      </c>
      <c r="BI751" s="8">
        <v>0.57690013317100064</v>
      </c>
      <c r="BJ751" s="8">
        <v>1.3812089068840323</v>
      </c>
      <c r="BK751" s="8">
        <v>1.3611688915779032</v>
      </c>
      <c r="BL751" s="8">
        <v>1.1966827375366129</v>
      </c>
    </row>
    <row r="752" spans="1:64" x14ac:dyDescent="0.25">
      <c r="A752" s="7">
        <v>561110</v>
      </c>
      <c r="B752" s="7" t="s">
        <v>782</v>
      </c>
      <c r="C752" s="8">
        <f t="shared" si="198"/>
        <v>6.3825213661600003E-2</v>
      </c>
      <c r="D752" s="8">
        <f t="shared" si="199"/>
        <v>9.0145874100399995E-3</v>
      </c>
      <c r="E752" s="8">
        <f t="shared" si="200"/>
        <v>6.7443531516499997E-2</v>
      </c>
      <c r="F752" s="8">
        <f t="shared" si="201"/>
        <v>2.3479767093600001E-2</v>
      </c>
      <c r="G752" s="8">
        <f t="shared" si="202"/>
        <v>2.9761533167999999E-3</v>
      </c>
      <c r="H752" s="8">
        <f t="shared" si="203"/>
        <v>2.0383150817800001E-2</v>
      </c>
      <c r="I752" s="8">
        <f t="shared" si="204"/>
        <v>3.67932199933E-2</v>
      </c>
      <c r="J752" s="8">
        <f t="shared" si="205"/>
        <v>4.4101770449599996E-3</v>
      </c>
      <c r="K752" s="8">
        <f t="shared" si="206"/>
        <v>2.7772428888500001E-2</v>
      </c>
      <c r="L752" s="8">
        <f t="shared" si="207"/>
        <v>4.7547705389200001E-2</v>
      </c>
      <c r="M752" s="8">
        <f t="shared" si="208"/>
        <v>6.3877136379599997E-3</v>
      </c>
      <c r="N752" s="8">
        <f t="shared" si="209"/>
        <v>5.5160951951000001E-2</v>
      </c>
      <c r="O752" s="8">
        <f t="shared" si="210"/>
        <v>0.74373751856000003</v>
      </c>
      <c r="P752" s="8">
        <f t="shared" si="211"/>
        <v>2.4385410033399999E-5</v>
      </c>
      <c r="Q752" s="8">
        <f t="shared" si="212"/>
        <v>0.69903718635699996</v>
      </c>
      <c r="R752" s="8">
        <f t="shared" si="213"/>
        <v>1.1402833325899999</v>
      </c>
      <c r="S752" s="8">
        <f t="shared" si="214"/>
        <v>1.04683907123</v>
      </c>
      <c r="T752" s="8">
        <f t="shared" si="215"/>
        <v>1.06897582593</v>
      </c>
      <c r="W752" s="7">
        <v>561110</v>
      </c>
      <c r="X752" s="7" t="s">
        <v>782</v>
      </c>
      <c r="Y752" s="364">
        <v>6.3825213661600003E-2</v>
      </c>
      <c r="Z752" s="364">
        <v>9.0145874100399995E-3</v>
      </c>
      <c r="AA752" s="364">
        <v>6.7443531516499997E-2</v>
      </c>
      <c r="AB752" s="364">
        <v>2.3479767093600001E-2</v>
      </c>
      <c r="AC752" s="364">
        <v>2.9761533167999999E-3</v>
      </c>
      <c r="AD752" s="364">
        <v>2.0383150817800001E-2</v>
      </c>
      <c r="AE752" s="364">
        <v>3.67932199933E-2</v>
      </c>
      <c r="AF752" s="364">
        <v>4.4101770449599996E-3</v>
      </c>
      <c r="AG752" s="364">
        <v>2.7772428888500001E-2</v>
      </c>
      <c r="AH752" s="364">
        <v>4.7547705389200001E-2</v>
      </c>
      <c r="AI752" s="364">
        <v>6.3877136379599997E-3</v>
      </c>
      <c r="AJ752" s="364">
        <v>5.5160951951000001E-2</v>
      </c>
      <c r="AK752" s="364">
        <v>0.74373751856000003</v>
      </c>
      <c r="AL752" s="364">
        <v>2.4385410033399999E-5</v>
      </c>
      <c r="AM752" s="364">
        <v>0.69903718635699996</v>
      </c>
      <c r="AN752" s="364">
        <v>1.1402833325899999</v>
      </c>
      <c r="AO752" s="364">
        <v>1.04683907123</v>
      </c>
      <c r="AP752" s="364">
        <v>1.06897582593</v>
      </c>
      <c r="AS752" s="7">
        <v>561110</v>
      </c>
      <c r="AT752" s="7" t="s">
        <v>782</v>
      </c>
      <c r="AU752" s="8">
        <v>9.8159633413027414E-2</v>
      </c>
      <c r="AV752" s="8">
        <v>2.291301386715984E-2</v>
      </c>
      <c r="AW752" s="8">
        <v>0.19068255562017422</v>
      </c>
      <c r="AX752" s="8">
        <v>5.9758404537924519E-2</v>
      </c>
      <c r="AY752" s="8">
        <v>1.3347060951066065E-2</v>
      </c>
      <c r="AZ752" s="8">
        <v>0.10248061782222662</v>
      </c>
      <c r="BA752" s="8">
        <v>5.7263499945175801E-2</v>
      </c>
      <c r="BB752" s="8">
        <v>1.2061304121906289E-2</v>
      </c>
      <c r="BC752" s="8">
        <v>9.2915917723929015E-2</v>
      </c>
      <c r="BD752" s="8">
        <v>7.5698353026530663E-2</v>
      </c>
      <c r="BE752" s="8">
        <v>1.699407687156532E-2</v>
      </c>
      <c r="BF752" s="8">
        <v>0.15147918601763391</v>
      </c>
      <c r="BG752" s="8">
        <v>0.74373570314580728</v>
      </c>
      <c r="BH752" s="8">
        <v>1.7117685094492261E-5</v>
      </c>
      <c r="BI752" s="8">
        <v>0.69903538701714596</v>
      </c>
      <c r="BJ752" s="8">
        <v>1.3117584287067741</v>
      </c>
      <c r="BK752" s="8">
        <v>1.1755876962141936</v>
      </c>
      <c r="BL752" s="8">
        <v>1.1622407217909674</v>
      </c>
    </row>
    <row r="753" spans="1:64" x14ac:dyDescent="0.25">
      <c r="A753" s="7">
        <v>561210</v>
      </c>
      <c r="B753" s="7" t="s">
        <v>783</v>
      </c>
      <c r="C753" s="8">
        <f t="shared" si="198"/>
        <v>0.15454123389604846</v>
      </c>
      <c r="D753" s="8">
        <f t="shared" si="199"/>
        <v>3.5248812412859674E-2</v>
      </c>
      <c r="E753" s="8">
        <f t="shared" si="200"/>
        <v>0.15386573321163544</v>
      </c>
      <c r="F753" s="8">
        <f t="shared" si="201"/>
        <v>0.18509722827824998</v>
      </c>
      <c r="G753" s="8">
        <f t="shared" si="202"/>
        <v>3.6930368653715975E-2</v>
      </c>
      <c r="H753" s="8">
        <f t="shared" si="203"/>
        <v>0.1211639911835258</v>
      </c>
      <c r="I753" s="8">
        <f t="shared" si="204"/>
        <v>0.18599119413351611</v>
      </c>
      <c r="J753" s="8">
        <f t="shared" si="205"/>
        <v>3.9955643858845168E-2</v>
      </c>
      <c r="K753" s="8">
        <f t="shared" si="206"/>
        <v>0.13183510775551291</v>
      </c>
      <c r="L753" s="8">
        <f t="shared" si="207"/>
        <v>0.1869608532297419</v>
      </c>
      <c r="M753" s="8">
        <f t="shared" si="208"/>
        <v>4.1406041268040331E-2</v>
      </c>
      <c r="N753" s="8">
        <f t="shared" si="209"/>
        <v>0.20797880281166126</v>
      </c>
      <c r="O753" s="8">
        <f t="shared" si="210"/>
        <v>0.36612995333564485</v>
      </c>
      <c r="P753" s="8">
        <f t="shared" si="211"/>
        <v>6.5924451156598404E-6</v>
      </c>
      <c r="Q753" s="8">
        <f t="shared" si="212"/>
        <v>0.2511411441914515</v>
      </c>
      <c r="R753" s="8">
        <f t="shared" si="213"/>
        <v>1</v>
      </c>
      <c r="S753" s="8">
        <f t="shared" si="214"/>
        <v>1.1173851365020964</v>
      </c>
      <c r="T753" s="8">
        <f t="shared" si="215"/>
        <v>1.1319738812316129</v>
      </c>
      <c r="W753" s="7">
        <v>561210</v>
      </c>
      <c r="X753" s="7" t="s">
        <v>783</v>
      </c>
      <c r="Y753" s="364">
        <v>0</v>
      </c>
      <c r="Z753" s="364">
        <v>0</v>
      </c>
      <c r="AA753" s="364">
        <v>0</v>
      </c>
      <c r="AB753" s="364">
        <v>0</v>
      </c>
      <c r="AC753" s="364">
        <v>0</v>
      </c>
      <c r="AD753" s="364">
        <v>0</v>
      </c>
      <c r="AE753" s="364">
        <v>0</v>
      </c>
      <c r="AF753" s="364">
        <v>0</v>
      </c>
      <c r="AG753" s="364">
        <v>0</v>
      </c>
      <c r="AH753" s="364">
        <v>0</v>
      </c>
      <c r="AI753" s="364">
        <v>0</v>
      </c>
      <c r="AJ753" s="364">
        <v>0</v>
      </c>
      <c r="AK753" s="364">
        <v>0</v>
      </c>
      <c r="AL753" s="364">
        <v>0</v>
      </c>
      <c r="AM753" s="364">
        <v>0</v>
      </c>
      <c r="AN753" s="364">
        <v>1</v>
      </c>
      <c r="AO753" s="364">
        <v>0</v>
      </c>
      <c r="AP753" s="364">
        <v>0</v>
      </c>
      <c r="AS753" s="7">
        <v>561210</v>
      </c>
      <c r="AT753" s="7" t="s">
        <v>783</v>
      </c>
      <c r="AU753" s="8">
        <v>0.15454123389604846</v>
      </c>
      <c r="AV753" s="8">
        <v>3.5248812412859674E-2</v>
      </c>
      <c r="AW753" s="8">
        <v>0.15386573321163544</v>
      </c>
      <c r="AX753" s="8">
        <v>0.18509722827824998</v>
      </c>
      <c r="AY753" s="8">
        <v>3.6930368653715975E-2</v>
      </c>
      <c r="AZ753" s="8">
        <v>0.1211639911835258</v>
      </c>
      <c r="BA753" s="8">
        <v>0.18599119413351611</v>
      </c>
      <c r="BB753" s="8">
        <v>3.9955643858845168E-2</v>
      </c>
      <c r="BC753" s="8">
        <v>0.13183510775551291</v>
      </c>
      <c r="BD753" s="8">
        <v>0.1869608532297419</v>
      </c>
      <c r="BE753" s="8">
        <v>4.1406041268040331E-2</v>
      </c>
      <c r="BF753" s="8">
        <v>0.20797880281166126</v>
      </c>
      <c r="BG753" s="8">
        <v>0.36612995333564485</v>
      </c>
      <c r="BH753" s="8">
        <v>6.5924451156598404E-6</v>
      </c>
      <c r="BI753" s="8">
        <v>0.2511411441914515</v>
      </c>
      <c r="BJ753" s="8">
        <v>1.3436541666172581</v>
      </c>
      <c r="BK753" s="8">
        <v>1.1173851365020964</v>
      </c>
      <c r="BL753" s="8">
        <v>1.1319738812316129</v>
      </c>
    </row>
    <row r="754" spans="1:64" x14ac:dyDescent="0.25">
      <c r="A754" s="7">
        <v>561311</v>
      </c>
      <c r="B754" s="7" t="s">
        <v>784</v>
      </c>
      <c r="C754" s="8">
        <f t="shared" si="198"/>
        <v>6.6394522528100006E-2</v>
      </c>
      <c r="D754" s="8">
        <f t="shared" si="199"/>
        <v>9.8539260460499996E-3</v>
      </c>
      <c r="E754" s="8">
        <f t="shared" si="200"/>
        <v>9.32651563711E-2</v>
      </c>
      <c r="F754" s="8">
        <f t="shared" si="201"/>
        <v>4.4814953860700002E-2</v>
      </c>
      <c r="G754" s="8">
        <f t="shared" si="202"/>
        <v>6.3970199628499997E-3</v>
      </c>
      <c r="H754" s="8">
        <f t="shared" si="203"/>
        <v>2.9728400068899999E-2</v>
      </c>
      <c r="I754" s="8">
        <f t="shared" si="204"/>
        <v>6.1283496628500002E-2</v>
      </c>
      <c r="J754" s="8">
        <f t="shared" si="205"/>
        <v>7.9641212242499999E-3</v>
      </c>
      <c r="K754" s="8">
        <f t="shared" si="206"/>
        <v>3.6011034408399999E-2</v>
      </c>
      <c r="L754" s="8">
        <f t="shared" si="207"/>
        <v>5.8799062411399997E-2</v>
      </c>
      <c r="M754" s="8">
        <f t="shared" si="208"/>
        <v>8.2712493183599994E-3</v>
      </c>
      <c r="N754" s="8">
        <f t="shared" si="209"/>
        <v>0.108285973957</v>
      </c>
      <c r="O754" s="8">
        <f t="shared" si="210"/>
        <v>0.62706436088499995</v>
      </c>
      <c r="P754" s="8">
        <f t="shared" si="211"/>
        <v>1.2450043023200001E-5</v>
      </c>
      <c r="Q754" s="8">
        <f t="shared" si="212"/>
        <v>0.41524037162400002</v>
      </c>
      <c r="R754" s="8">
        <f t="shared" si="213"/>
        <v>1.1695136049499999</v>
      </c>
      <c r="S754" s="8">
        <f t="shared" si="214"/>
        <v>1.0809403738900001</v>
      </c>
      <c r="T754" s="8">
        <f t="shared" si="215"/>
        <v>1.1052586522600001</v>
      </c>
      <c r="W754" s="7">
        <v>561311</v>
      </c>
      <c r="X754" s="7" t="s">
        <v>784</v>
      </c>
      <c r="Y754" s="364">
        <v>6.6394522528100006E-2</v>
      </c>
      <c r="Z754" s="364">
        <v>9.8539260460499996E-3</v>
      </c>
      <c r="AA754" s="364">
        <v>9.32651563711E-2</v>
      </c>
      <c r="AB754" s="364">
        <v>4.4814953860700002E-2</v>
      </c>
      <c r="AC754" s="364">
        <v>6.3970199628499997E-3</v>
      </c>
      <c r="AD754" s="364">
        <v>2.9728400068899999E-2</v>
      </c>
      <c r="AE754" s="364">
        <v>6.1283496628500002E-2</v>
      </c>
      <c r="AF754" s="364">
        <v>7.9641212242499999E-3</v>
      </c>
      <c r="AG754" s="364">
        <v>3.6011034408399999E-2</v>
      </c>
      <c r="AH754" s="364">
        <v>5.8799062411399997E-2</v>
      </c>
      <c r="AI754" s="364">
        <v>8.2712493183599994E-3</v>
      </c>
      <c r="AJ754" s="364">
        <v>0.108285973957</v>
      </c>
      <c r="AK754" s="364">
        <v>0.62706436088499995</v>
      </c>
      <c r="AL754" s="364">
        <v>1.2450043023200001E-5</v>
      </c>
      <c r="AM754" s="364">
        <v>0.41524037162400002</v>
      </c>
      <c r="AN754" s="364">
        <v>1.1695136049499999</v>
      </c>
      <c r="AO754" s="364">
        <v>1.0809403738900001</v>
      </c>
      <c r="AP754" s="364">
        <v>1.1052586522600001</v>
      </c>
      <c r="AS754" s="7">
        <v>561311</v>
      </c>
      <c r="AT754" s="7" t="s">
        <v>784</v>
      </c>
      <c r="AU754" s="8">
        <v>0.12340558833294676</v>
      </c>
      <c r="AV754" s="8">
        <v>2.9501996368770156E-2</v>
      </c>
      <c r="AW754" s="8">
        <v>0.18737508630165656</v>
      </c>
      <c r="AX754" s="8">
        <v>0.15739904547964517</v>
      </c>
      <c r="AY754" s="8">
        <v>3.554937615536969E-2</v>
      </c>
      <c r="AZ754" s="8">
        <v>0.1564241542690403</v>
      </c>
      <c r="BA754" s="8">
        <v>0.12056803007496938</v>
      </c>
      <c r="BB754" s="8">
        <v>2.6571597626184031E-2</v>
      </c>
      <c r="BC754" s="8">
        <v>0.11912636125793549</v>
      </c>
      <c r="BD754" s="8">
        <v>0.11645634652704034</v>
      </c>
      <c r="BE754" s="8">
        <v>2.6400420898961455E-2</v>
      </c>
      <c r="BF754" s="8">
        <v>0.19516114897031292</v>
      </c>
      <c r="BG754" s="8">
        <v>0.52592667231233914</v>
      </c>
      <c r="BH754" s="8">
        <v>4.9106158363135482E-6</v>
      </c>
      <c r="BI754" s="8">
        <v>0.34826416467058097</v>
      </c>
      <c r="BJ754" s="8">
        <v>1.3402842839067746</v>
      </c>
      <c r="BK754" s="8">
        <v>1.1880822533232256</v>
      </c>
      <c r="BL754" s="8">
        <v>1.1049740534751613</v>
      </c>
    </row>
    <row r="755" spans="1:64" x14ac:dyDescent="0.25">
      <c r="A755" s="7">
        <v>561312</v>
      </c>
      <c r="B755" s="7" t="s">
        <v>785</v>
      </c>
      <c r="C755" s="8">
        <f t="shared" si="198"/>
        <v>0.10446482016572742</v>
      </c>
      <c r="D755" s="8">
        <f t="shared" si="199"/>
        <v>2.644348078531612E-2</v>
      </c>
      <c r="E755" s="8">
        <f t="shared" si="200"/>
        <v>0.16225977306500963</v>
      </c>
      <c r="F755" s="8">
        <f t="shared" si="201"/>
        <v>0.13613318128142099</v>
      </c>
      <c r="G755" s="8">
        <f t="shared" si="202"/>
        <v>3.3803123537661281E-2</v>
      </c>
      <c r="H755" s="8">
        <f t="shared" si="203"/>
        <v>0.14429015876079188</v>
      </c>
      <c r="I755" s="8">
        <f t="shared" si="204"/>
        <v>0.10194394923573227</v>
      </c>
      <c r="J755" s="8">
        <f t="shared" si="205"/>
        <v>2.3713160875589522E-2</v>
      </c>
      <c r="K755" s="8">
        <f t="shared" si="206"/>
        <v>0.10513524293605805</v>
      </c>
      <c r="L755" s="8">
        <f t="shared" si="207"/>
        <v>9.8994387689256461E-2</v>
      </c>
      <c r="M755" s="8">
        <f t="shared" si="208"/>
        <v>2.3746238340444353E-2</v>
      </c>
      <c r="N755" s="8">
        <f t="shared" si="209"/>
        <v>0.16774238365683228</v>
      </c>
      <c r="O755" s="8">
        <f t="shared" si="210"/>
        <v>0.41474601530203203</v>
      </c>
      <c r="P755" s="8">
        <f t="shared" si="211"/>
        <v>3.6776191658606462E-6</v>
      </c>
      <c r="Q755" s="8">
        <f t="shared" si="212"/>
        <v>0.27688576503887086</v>
      </c>
      <c r="R755" s="8">
        <f t="shared" si="213"/>
        <v>1</v>
      </c>
      <c r="S755" s="8">
        <f t="shared" si="214"/>
        <v>0.97551678616032267</v>
      </c>
      <c r="T755" s="8">
        <f t="shared" si="215"/>
        <v>0.89208267562790322</v>
      </c>
      <c r="W755" s="7">
        <v>561312</v>
      </c>
      <c r="X755" s="7" t="s">
        <v>785</v>
      </c>
      <c r="Y755" s="364">
        <v>0</v>
      </c>
      <c r="Z755" s="364">
        <v>0</v>
      </c>
      <c r="AA755" s="364">
        <v>0</v>
      </c>
      <c r="AB755" s="364">
        <v>0</v>
      </c>
      <c r="AC755" s="364">
        <v>0</v>
      </c>
      <c r="AD755" s="364">
        <v>0</v>
      </c>
      <c r="AE755" s="364">
        <v>0</v>
      </c>
      <c r="AF755" s="364">
        <v>0</v>
      </c>
      <c r="AG755" s="364">
        <v>0</v>
      </c>
      <c r="AH755" s="364">
        <v>0</v>
      </c>
      <c r="AI755" s="364">
        <v>0</v>
      </c>
      <c r="AJ755" s="364">
        <v>0</v>
      </c>
      <c r="AK755" s="364">
        <v>0</v>
      </c>
      <c r="AL755" s="364">
        <v>0</v>
      </c>
      <c r="AM755" s="364">
        <v>0</v>
      </c>
      <c r="AN755" s="364">
        <v>1</v>
      </c>
      <c r="AO755" s="364">
        <v>0</v>
      </c>
      <c r="AP755" s="364">
        <v>0</v>
      </c>
      <c r="AS755" s="7">
        <v>561312</v>
      </c>
      <c r="AT755" s="7" t="s">
        <v>785</v>
      </c>
      <c r="AU755" s="8">
        <v>0.10446482016572742</v>
      </c>
      <c r="AV755" s="8">
        <v>2.644348078531612E-2</v>
      </c>
      <c r="AW755" s="8">
        <v>0.16225977306500963</v>
      </c>
      <c r="AX755" s="8">
        <v>0.13613318128142099</v>
      </c>
      <c r="AY755" s="8">
        <v>3.3803123537661281E-2</v>
      </c>
      <c r="AZ755" s="8">
        <v>0.14429015876079188</v>
      </c>
      <c r="BA755" s="8">
        <v>0.10194394923573227</v>
      </c>
      <c r="BB755" s="8">
        <v>2.3713160875589522E-2</v>
      </c>
      <c r="BC755" s="8">
        <v>0.10513524293605805</v>
      </c>
      <c r="BD755" s="8">
        <v>9.8994387689256461E-2</v>
      </c>
      <c r="BE755" s="8">
        <v>2.3746238340444353E-2</v>
      </c>
      <c r="BF755" s="8">
        <v>0.16774238365683228</v>
      </c>
      <c r="BG755" s="8">
        <v>0.41474601530203203</v>
      </c>
      <c r="BH755" s="8">
        <v>3.6776191658606462E-6</v>
      </c>
      <c r="BI755" s="8">
        <v>0.27688576503887086</v>
      </c>
      <c r="BJ755" s="8">
        <v>1.293168074015645</v>
      </c>
      <c r="BK755" s="8">
        <v>0.97551678616032267</v>
      </c>
      <c r="BL755" s="8">
        <v>0.89208267562790322</v>
      </c>
    </row>
    <row r="756" spans="1:64" x14ac:dyDescent="0.25">
      <c r="A756" s="7">
        <v>561320</v>
      </c>
      <c r="B756" s="7" t="s">
        <v>786</v>
      </c>
      <c r="C756" s="8">
        <f t="shared" si="198"/>
        <v>6.6353621727800002E-2</v>
      </c>
      <c r="D756" s="8">
        <f t="shared" si="199"/>
        <v>9.8499032181100007E-3</v>
      </c>
      <c r="E756" s="8">
        <f t="shared" si="200"/>
        <v>9.4250325956299993E-2</v>
      </c>
      <c r="F756" s="8">
        <f t="shared" si="201"/>
        <v>2.6759278992999999E-2</v>
      </c>
      <c r="G756" s="8">
        <f t="shared" si="202"/>
        <v>3.8160001791400001E-3</v>
      </c>
      <c r="H756" s="8">
        <f t="shared" si="203"/>
        <v>1.8105341707100001E-2</v>
      </c>
      <c r="I756" s="8">
        <f t="shared" si="204"/>
        <v>6.13638578753E-2</v>
      </c>
      <c r="J756" s="8">
        <f t="shared" si="205"/>
        <v>7.9695457411399998E-3</v>
      </c>
      <c r="K756" s="8">
        <f t="shared" si="206"/>
        <v>3.6756074071100001E-2</v>
      </c>
      <c r="L756" s="8">
        <f t="shared" si="207"/>
        <v>5.8753381918800002E-2</v>
      </c>
      <c r="M756" s="8">
        <f t="shared" si="208"/>
        <v>8.2664940990600008E-3</v>
      </c>
      <c r="N756" s="8">
        <f t="shared" si="209"/>
        <v>0.109216632479</v>
      </c>
      <c r="O756" s="8">
        <f t="shared" si="210"/>
        <v>0.62715677116500002</v>
      </c>
      <c r="P756" s="8">
        <f t="shared" si="211"/>
        <v>2.0861050937499999E-5</v>
      </c>
      <c r="Q756" s="8">
        <f t="shared" si="212"/>
        <v>0.41477835234100002</v>
      </c>
      <c r="R756" s="8">
        <f t="shared" si="213"/>
        <v>1.1704538509</v>
      </c>
      <c r="S756" s="8">
        <f t="shared" si="214"/>
        <v>1.0486806208799999</v>
      </c>
      <c r="T756" s="8">
        <f t="shared" si="215"/>
        <v>1.1060894776900001</v>
      </c>
      <c r="W756" s="7">
        <v>561320</v>
      </c>
      <c r="X756" s="7" t="s">
        <v>786</v>
      </c>
      <c r="Y756" s="364">
        <v>6.6353621727800002E-2</v>
      </c>
      <c r="Z756" s="364">
        <v>9.8499032181100007E-3</v>
      </c>
      <c r="AA756" s="364">
        <v>9.4250325956299993E-2</v>
      </c>
      <c r="AB756" s="364">
        <v>2.6759278992999999E-2</v>
      </c>
      <c r="AC756" s="364">
        <v>3.8160001791400001E-3</v>
      </c>
      <c r="AD756" s="364">
        <v>1.8105341707100001E-2</v>
      </c>
      <c r="AE756" s="364">
        <v>6.13638578753E-2</v>
      </c>
      <c r="AF756" s="364">
        <v>7.9695457411399998E-3</v>
      </c>
      <c r="AG756" s="364">
        <v>3.6756074071100001E-2</v>
      </c>
      <c r="AH756" s="364">
        <v>5.8753381918800002E-2</v>
      </c>
      <c r="AI756" s="364">
        <v>8.2664940990600008E-3</v>
      </c>
      <c r="AJ756" s="364">
        <v>0.109216632479</v>
      </c>
      <c r="AK756" s="364">
        <v>0.62715677116500002</v>
      </c>
      <c r="AL756" s="364">
        <v>2.0861050937499999E-5</v>
      </c>
      <c r="AM756" s="364">
        <v>0.41477835234100002</v>
      </c>
      <c r="AN756" s="364">
        <v>1.1704538509</v>
      </c>
      <c r="AO756" s="364">
        <v>1.0486806208799999</v>
      </c>
      <c r="AP756" s="364">
        <v>1.1060894776900001</v>
      </c>
      <c r="AS756" s="7">
        <v>561320</v>
      </c>
      <c r="AT756" s="7" t="s">
        <v>786</v>
      </c>
      <c r="AU756" s="8">
        <v>0.13604088062411288</v>
      </c>
      <c r="AV756" s="8">
        <v>3.1974384638248546E-2</v>
      </c>
      <c r="AW756" s="8">
        <v>0.20971962409750966</v>
      </c>
      <c r="AX756" s="8">
        <v>0.13815334165858223</v>
      </c>
      <c r="AY756" s="8">
        <v>3.082497882988984E-2</v>
      </c>
      <c r="AZ756" s="8">
        <v>0.13955567044583547</v>
      </c>
      <c r="BA756" s="8">
        <v>0.13264454521975158</v>
      </c>
      <c r="BB756" s="8">
        <v>2.868426425073033E-2</v>
      </c>
      <c r="BC756" s="8">
        <v>0.13278704003063227</v>
      </c>
      <c r="BD756" s="8">
        <v>0.12796643303977742</v>
      </c>
      <c r="BE756" s="8">
        <v>2.8530663137536928E-2</v>
      </c>
      <c r="BF756" s="8">
        <v>0.2187633565979</v>
      </c>
      <c r="BG756" s="8">
        <v>0.60692799929685504</v>
      </c>
      <c r="BH756" s="8">
        <v>6.9979701029162897E-6</v>
      </c>
      <c r="BI756" s="8">
        <v>0.40139945295866075</v>
      </c>
      <c r="BJ756" s="8">
        <v>1.3777348893598387</v>
      </c>
      <c r="BK756" s="8">
        <v>1.2762759264180648</v>
      </c>
      <c r="BL756" s="8">
        <v>1.2618593978885486</v>
      </c>
    </row>
    <row r="757" spans="1:64" x14ac:dyDescent="0.25">
      <c r="A757" s="7">
        <v>561330</v>
      </c>
      <c r="B757" s="7" t="s">
        <v>787</v>
      </c>
      <c r="C757" s="8">
        <f t="shared" si="198"/>
        <v>0.11889462583612259</v>
      </c>
      <c r="D757" s="8">
        <f t="shared" si="199"/>
        <v>2.9023136751422575E-2</v>
      </c>
      <c r="E757" s="8">
        <f t="shared" si="200"/>
        <v>0.17826831982340324</v>
      </c>
      <c r="F757" s="8">
        <f t="shared" si="201"/>
        <v>0.17934649883965972</v>
      </c>
      <c r="G757" s="8">
        <f t="shared" si="202"/>
        <v>4.2330148556296771E-2</v>
      </c>
      <c r="H757" s="8">
        <f t="shared" si="203"/>
        <v>0.19112443665906129</v>
      </c>
      <c r="I757" s="8">
        <f t="shared" si="204"/>
        <v>0.11611048956908707</v>
      </c>
      <c r="J757" s="8">
        <f t="shared" si="205"/>
        <v>2.6039565562812086E-2</v>
      </c>
      <c r="K757" s="8">
        <f t="shared" si="206"/>
        <v>0.11524564648539677</v>
      </c>
      <c r="L757" s="8">
        <f t="shared" si="207"/>
        <v>0.11245529183874838</v>
      </c>
      <c r="M757" s="8">
        <f t="shared" si="208"/>
        <v>2.601339151240387E-2</v>
      </c>
      <c r="N757" s="8">
        <f t="shared" si="209"/>
        <v>0.18435764753238387</v>
      </c>
      <c r="O757" s="8">
        <f t="shared" si="210"/>
        <v>0.48556080999974199</v>
      </c>
      <c r="P757" s="8">
        <f t="shared" si="211"/>
        <v>5.0181715193435483E-6</v>
      </c>
      <c r="Q757" s="8">
        <f t="shared" si="212"/>
        <v>0.32302560505183869</v>
      </c>
      <c r="R757" s="8">
        <f t="shared" si="213"/>
        <v>1</v>
      </c>
      <c r="S757" s="8">
        <f t="shared" si="214"/>
        <v>1.1869930195387097</v>
      </c>
      <c r="T757" s="8">
        <f t="shared" si="215"/>
        <v>1.0315892500045161</v>
      </c>
      <c r="W757" s="7">
        <v>561330</v>
      </c>
      <c r="X757" s="7" t="s">
        <v>787</v>
      </c>
      <c r="Y757" s="364">
        <v>0</v>
      </c>
      <c r="Z757" s="364">
        <v>0</v>
      </c>
      <c r="AA757" s="364">
        <v>0</v>
      </c>
      <c r="AB757" s="364">
        <v>0</v>
      </c>
      <c r="AC757" s="364">
        <v>0</v>
      </c>
      <c r="AD757" s="364">
        <v>0</v>
      </c>
      <c r="AE757" s="364">
        <v>0</v>
      </c>
      <c r="AF757" s="364">
        <v>0</v>
      </c>
      <c r="AG757" s="364">
        <v>0</v>
      </c>
      <c r="AH757" s="364">
        <v>0</v>
      </c>
      <c r="AI757" s="364">
        <v>0</v>
      </c>
      <c r="AJ757" s="364">
        <v>0</v>
      </c>
      <c r="AK757" s="364">
        <v>0</v>
      </c>
      <c r="AL757" s="364">
        <v>0</v>
      </c>
      <c r="AM757" s="364">
        <v>0</v>
      </c>
      <c r="AN757" s="364">
        <v>1</v>
      </c>
      <c r="AO757" s="364">
        <v>0</v>
      </c>
      <c r="AP757" s="364">
        <v>0</v>
      </c>
      <c r="AS757" s="7">
        <v>561330</v>
      </c>
      <c r="AT757" s="7" t="s">
        <v>787</v>
      </c>
      <c r="AU757" s="8">
        <v>0.11889462583612259</v>
      </c>
      <c r="AV757" s="8">
        <v>2.9023136751422575E-2</v>
      </c>
      <c r="AW757" s="8">
        <v>0.17826831982340324</v>
      </c>
      <c r="AX757" s="8">
        <v>0.17934649883965972</v>
      </c>
      <c r="AY757" s="8">
        <v>4.2330148556296771E-2</v>
      </c>
      <c r="AZ757" s="8">
        <v>0.19112443665906129</v>
      </c>
      <c r="BA757" s="8">
        <v>0.11611048956908707</v>
      </c>
      <c r="BB757" s="8">
        <v>2.6039565562812086E-2</v>
      </c>
      <c r="BC757" s="8">
        <v>0.11524564648539677</v>
      </c>
      <c r="BD757" s="8">
        <v>0.11245529183874838</v>
      </c>
      <c r="BE757" s="8">
        <v>2.601339151240387E-2</v>
      </c>
      <c r="BF757" s="8">
        <v>0.18435764753238387</v>
      </c>
      <c r="BG757" s="8">
        <v>0.48556080999974199</v>
      </c>
      <c r="BH757" s="8">
        <v>5.0181715193435483E-6</v>
      </c>
      <c r="BI757" s="8">
        <v>0.32302560505183869</v>
      </c>
      <c r="BJ757" s="8">
        <v>1.3261844695082257</v>
      </c>
      <c r="BK757" s="8">
        <v>1.1869930195387097</v>
      </c>
      <c r="BL757" s="8">
        <v>1.0315892500045161</v>
      </c>
    </row>
    <row r="758" spans="1:64" x14ac:dyDescent="0.25">
      <c r="A758" s="7">
        <v>561410</v>
      </c>
      <c r="B758" s="7" t="s">
        <v>788</v>
      </c>
      <c r="C758" s="8">
        <f t="shared" si="198"/>
        <v>8.5665188822600005E-2</v>
      </c>
      <c r="D758" s="8">
        <f t="shared" si="199"/>
        <v>1.44876760293E-2</v>
      </c>
      <c r="E758" s="8">
        <f t="shared" si="200"/>
        <v>5.5499180873700003E-2</v>
      </c>
      <c r="F758" s="8">
        <f t="shared" si="201"/>
        <v>4.6579721107499999E-2</v>
      </c>
      <c r="G758" s="8">
        <f t="shared" si="202"/>
        <v>6.9344234120299999E-3</v>
      </c>
      <c r="H758" s="8">
        <f t="shared" si="203"/>
        <v>2.4197307816300001E-2</v>
      </c>
      <c r="I758" s="8">
        <f t="shared" si="204"/>
        <v>5.6425469874299999E-2</v>
      </c>
      <c r="J758" s="8">
        <f t="shared" si="205"/>
        <v>8.7984415828600004E-3</v>
      </c>
      <c r="K758" s="8">
        <f t="shared" si="206"/>
        <v>2.7277307632200001E-2</v>
      </c>
      <c r="L758" s="8">
        <f t="shared" si="207"/>
        <v>7.3950071781499996E-2</v>
      </c>
      <c r="M758" s="8">
        <f t="shared" si="208"/>
        <v>1.22354919022E-2</v>
      </c>
      <c r="N758" s="8">
        <f t="shared" si="209"/>
        <v>5.5208558549000003E-2</v>
      </c>
      <c r="O758" s="8">
        <f t="shared" si="210"/>
        <v>0.61721139462700003</v>
      </c>
      <c r="P758" s="8">
        <f t="shared" si="211"/>
        <v>1.6063939807300001E-5</v>
      </c>
      <c r="Q758" s="8">
        <f t="shared" si="212"/>
        <v>0.56736325686900002</v>
      </c>
      <c r="R758" s="8">
        <f t="shared" si="213"/>
        <v>1.1556520457299999</v>
      </c>
      <c r="S758" s="8">
        <f t="shared" si="214"/>
        <v>1.07771145234</v>
      </c>
      <c r="T758" s="8">
        <f t="shared" si="215"/>
        <v>1.0925012190900001</v>
      </c>
      <c r="W758" s="7">
        <v>561410</v>
      </c>
      <c r="X758" s="7" t="s">
        <v>788</v>
      </c>
      <c r="Y758" s="364">
        <v>8.5665188822600005E-2</v>
      </c>
      <c r="Z758" s="364">
        <v>1.44876760293E-2</v>
      </c>
      <c r="AA758" s="364">
        <v>5.5499180873700003E-2</v>
      </c>
      <c r="AB758" s="364">
        <v>4.6579721107499999E-2</v>
      </c>
      <c r="AC758" s="364">
        <v>6.9344234120299999E-3</v>
      </c>
      <c r="AD758" s="364">
        <v>2.4197307816300001E-2</v>
      </c>
      <c r="AE758" s="364">
        <v>5.6425469874299999E-2</v>
      </c>
      <c r="AF758" s="364">
        <v>8.7984415828600004E-3</v>
      </c>
      <c r="AG758" s="364">
        <v>2.7277307632200001E-2</v>
      </c>
      <c r="AH758" s="364">
        <v>7.3950071781499996E-2</v>
      </c>
      <c r="AI758" s="364">
        <v>1.22354919022E-2</v>
      </c>
      <c r="AJ758" s="364">
        <v>5.5208558549000003E-2</v>
      </c>
      <c r="AK758" s="364">
        <v>0.61721139462700003</v>
      </c>
      <c r="AL758" s="364">
        <v>1.6063939807300001E-5</v>
      </c>
      <c r="AM758" s="364">
        <v>0.56736325686900002</v>
      </c>
      <c r="AN758" s="364">
        <v>1.1556520457299999</v>
      </c>
      <c r="AO758" s="364">
        <v>1.07771145234</v>
      </c>
      <c r="AP758" s="364">
        <v>1.0925012190900001</v>
      </c>
      <c r="AS758" s="7">
        <v>561410</v>
      </c>
      <c r="AT758" s="7" t="s">
        <v>788</v>
      </c>
      <c r="AU758" s="8">
        <v>0.13415983915773716</v>
      </c>
      <c r="AV758" s="8">
        <v>3.3000567703858071E-2</v>
      </c>
      <c r="AW758" s="8">
        <v>0.18292864690830804</v>
      </c>
      <c r="AX758" s="8">
        <v>4.9841291553979025E-2</v>
      </c>
      <c r="AY758" s="8">
        <v>1.0710914105212254E-2</v>
      </c>
      <c r="AZ758" s="8">
        <v>5.5058604683898393E-2</v>
      </c>
      <c r="BA758" s="8">
        <v>9.2723069967379015E-2</v>
      </c>
      <c r="BB758" s="8">
        <v>2.14004422382271E-2</v>
      </c>
      <c r="BC758" s="8">
        <v>0.10957786772370966</v>
      </c>
      <c r="BD758" s="8">
        <v>0.123086366825779</v>
      </c>
      <c r="BE758" s="8">
        <v>2.9442479540222589E-2</v>
      </c>
      <c r="BF758" s="8">
        <v>0.17424451769064844</v>
      </c>
      <c r="BG758" s="8">
        <v>0.58734577579212854</v>
      </c>
      <c r="BH758" s="8">
        <v>2.3826671947015162E-5</v>
      </c>
      <c r="BI758" s="8">
        <v>0.53991197394619383</v>
      </c>
      <c r="BJ758" s="8">
        <v>1.3500874408662902</v>
      </c>
      <c r="BK758" s="8">
        <v>1.0672221006659677</v>
      </c>
      <c r="BL758" s="8">
        <v>1.1753158960580641</v>
      </c>
    </row>
    <row r="759" spans="1:64" x14ac:dyDescent="0.25">
      <c r="A759" s="7">
        <v>561421</v>
      </c>
      <c r="B759" s="7" t="s">
        <v>789</v>
      </c>
      <c r="C759" s="8">
        <f t="shared" si="198"/>
        <v>9.0314854298598382E-2</v>
      </c>
      <c r="D759" s="8">
        <f t="shared" si="199"/>
        <v>2.4340158340874194E-2</v>
      </c>
      <c r="E759" s="8">
        <f t="shared" si="200"/>
        <v>0.121991095703421</v>
      </c>
      <c r="F759" s="8">
        <f t="shared" si="201"/>
        <v>4.5942952618877736E-2</v>
      </c>
      <c r="G759" s="8">
        <f t="shared" si="202"/>
        <v>1.112812323342258E-2</v>
      </c>
      <c r="H759" s="8">
        <f t="shared" si="203"/>
        <v>5.6857318759769342E-2</v>
      </c>
      <c r="I759" s="8">
        <f t="shared" si="204"/>
        <v>6.2894856760038712E-2</v>
      </c>
      <c r="J759" s="8">
        <f t="shared" si="205"/>
        <v>1.5922351655953227E-2</v>
      </c>
      <c r="K759" s="8">
        <f t="shared" si="206"/>
        <v>7.3062499564551589E-2</v>
      </c>
      <c r="L759" s="8">
        <f t="shared" si="207"/>
        <v>8.3567291007138722E-2</v>
      </c>
      <c r="M759" s="8">
        <f t="shared" si="208"/>
        <v>2.1848487873425811E-2</v>
      </c>
      <c r="N759" s="8">
        <f t="shared" si="209"/>
        <v>0.11630935990751776</v>
      </c>
      <c r="O759" s="8">
        <f t="shared" si="210"/>
        <v>0.34839312013929036</v>
      </c>
      <c r="P759" s="8">
        <f t="shared" si="211"/>
        <v>1.5121745149907096E-5</v>
      </c>
      <c r="Q759" s="8">
        <f t="shared" si="212"/>
        <v>0.32001115145603204</v>
      </c>
      <c r="R759" s="8">
        <f t="shared" si="213"/>
        <v>1</v>
      </c>
      <c r="S759" s="8">
        <f t="shared" si="214"/>
        <v>0.67844291074096774</v>
      </c>
      <c r="T759" s="8">
        <f t="shared" si="215"/>
        <v>0.71639422410951625</v>
      </c>
      <c r="W759" s="7">
        <v>561421</v>
      </c>
      <c r="X759" s="7" t="s">
        <v>789</v>
      </c>
      <c r="Y759" s="364">
        <v>0</v>
      </c>
      <c r="Z759" s="364">
        <v>0</v>
      </c>
      <c r="AA759" s="364">
        <v>0</v>
      </c>
      <c r="AB759" s="364">
        <v>0</v>
      </c>
      <c r="AC759" s="364">
        <v>0</v>
      </c>
      <c r="AD759" s="364">
        <v>0</v>
      </c>
      <c r="AE759" s="364">
        <v>0</v>
      </c>
      <c r="AF759" s="364">
        <v>0</v>
      </c>
      <c r="AG759" s="364">
        <v>0</v>
      </c>
      <c r="AH759" s="364">
        <v>0</v>
      </c>
      <c r="AI759" s="364">
        <v>0</v>
      </c>
      <c r="AJ759" s="364">
        <v>0</v>
      </c>
      <c r="AK759" s="364">
        <v>0</v>
      </c>
      <c r="AL759" s="364">
        <v>0</v>
      </c>
      <c r="AM759" s="364">
        <v>0</v>
      </c>
      <c r="AN759" s="364">
        <v>1</v>
      </c>
      <c r="AO759" s="364">
        <v>0</v>
      </c>
      <c r="AP759" s="364">
        <v>0</v>
      </c>
      <c r="AS759" s="7">
        <v>561421</v>
      </c>
      <c r="AT759" s="7" t="s">
        <v>789</v>
      </c>
      <c r="AU759" s="8">
        <v>9.0314854298598382E-2</v>
      </c>
      <c r="AV759" s="8">
        <v>2.4340158340874194E-2</v>
      </c>
      <c r="AW759" s="8">
        <v>0.121991095703421</v>
      </c>
      <c r="AX759" s="8">
        <v>4.5942952618877736E-2</v>
      </c>
      <c r="AY759" s="8">
        <v>1.112812323342258E-2</v>
      </c>
      <c r="AZ759" s="8">
        <v>5.6857318759769342E-2</v>
      </c>
      <c r="BA759" s="8">
        <v>6.2894856760038712E-2</v>
      </c>
      <c r="BB759" s="8">
        <v>1.5922351655953227E-2</v>
      </c>
      <c r="BC759" s="8">
        <v>7.3062499564551589E-2</v>
      </c>
      <c r="BD759" s="8">
        <v>8.3567291007138722E-2</v>
      </c>
      <c r="BE759" s="8">
        <v>2.1848487873425811E-2</v>
      </c>
      <c r="BF759" s="8">
        <v>0.11630935990751776</v>
      </c>
      <c r="BG759" s="8">
        <v>0.34839312013929036</v>
      </c>
      <c r="BH759" s="8">
        <v>1.5121745149907096E-5</v>
      </c>
      <c r="BI759" s="8">
        <v>0.32001115145603204</v>
      </c>
      <c r="BJ759" s="8">
        <v>1.2366461083422584</v>
      </c>
      <c r="BK759" s="8">
        <v>0.67844291074096774</v>
      </c>
      <c r="BL759" s="8">
        <v>0.71639422410951625</v>
      </c>
    </row>
    <row r="760" spans="1:64" x14ac:dyDescent="0.25">
      <c r="A760" s="7">
        <v>561422</v>
      </c>
      <c r="B760" s="7" t="s">
        <v>790</v>
      </c>
      <c r="C760" s="8">
        <f t="shared" si="198"/>
        <v>8.5100094345500005E-2</v>
      </c>
      <c r="D760" s="8">
        <f t="shared" si="199"/>
        <v>1.43952076065E-2</v>
      </c>
      <c r="E760" s="8">
        <f t="shared" si="200"/>
        <v>5.6312697659600001E-2</v>
      </c>
      <c r="F760" s="8">
        <f t="shared" si="201"/>
        <v>4.9136017928700003E-2</v>
      </c>
      <c r="G760" s="8">
        <f t="shared" si="202"/>
        <v>7.2965523455499996E-3</v>
      </c>
      <c r="H760" s="8">
        <f t="shared" si="203"/>
        <v>2.6021823851299999E-2</v>
      </c>
      <c r="I760" s="8">
        <f t="shared" si="204"/>
        <v>5.6286069687100003E-2</v>
      </c>
      <c r="J760" s="8">
        <f t="shared" si="205"/>
        <v>8.7652639519399996E-3</v>
      </c>
      <c r="K760" s="8">
        <f t="shared" si="206"/>
        <v>2.7805024056200001E-2</v>
      </c>
      <c r="L760" s="8">
        <f t="shared" si="207"/>
        <v>7.3376220229300002E-2</v>
      </c>
      <c r="M760" s="8">
        <f t="shared" si="208"/>
        <v>1.2160261794399999E-2</v>
      </c>
      <c r="N760" s="8">
        <f t="shared" si="209"/>
        <v>5.5946950545399998E-2</v>
      </c>
      <c r="O760" s="8">
        <f t="shared" si="210"/>
        <v>0.61726115136699999</v>
      </c>
      <c r="P760" s="8">
        <f t="shared" si="211"/>
        <v>1.51829316469E-5</v>
      </c>
      <c r="Q760" s="8">
        <f t="shared" si="212"/>
        <v>0.56617188647299999</v>
      </c>
      <c r="R760" s="8">
        <f t="shared" si="213"/>
        <v>1.1558079996099999</v>
      </c>
      <c r="S760" s="8">
        <f t="shared" si="214"/>
        <v>1.08245439413</v>
      </c>
      <c r="T760" s="8">
        <f t="shared" si="215"/>
        <v>1.0928563576999999</v>
      </c>
      <c r="W760" s="7">
        <v>561422</v>
      </c>
      <c r="X760" s="7" t="s">
        <v>790</v>
      </c>
      <c r="Y760" s="364">
        <v>8.5100094345500005E-2</v>
      </c>
      <c r="Z760" s="364">
        <v>1.43952076065E-2</v>
      </c>
      <c r="AA760" s="364">
        <v>5.6312697659600001E-2</v>
      </c>
      <c r="AB760" s="364">
        <v>4.9136017928700003E-2</v>
      </c>
      <c r="AC760" s="364">
        <v>7.2965523455499996E-3</v>
      </c>
      <c r="AD760" s="364">
        <v>2.6021823851299999E-2</v>
      </c>
      <c r="AE760" s="364">
        <v>5.6286069687100003E-2</v>
      </c>
      <c r="AF760" s="364">
        <v>8.7652639519399996E-3</v>
      </c>
      <c r="AG760" s="364">
        <v>2.7805024056200001E-2</v>
      </c>
      <c r="AH760" s="364">
        <v>7.3376220229300002E-2</v>
      </c>
      <c r="AI760" s="364">
        <v>1.2160261794399999E-2</v>
      </c>
      <c r="AJ760" s="364">
        <v>5.5946950545399998E-2</v>
      </c>
      <c r="AK760" s="364">
        <v>0.61726115136699999</v>
      </c>
      <c r="AL760" s="364">
        <v>1.51829316469E-5</v>
      </c>
      <c r="AM760" s="364">
        <v>0.56617188647299999</v>
      </c>
      <c r="AN760" s="364">
        <v>1.1558079996099999</v>
      </c>
      <c r="AO760" s="364">
        <v>1.08245439413</v>
      </c>
      <c r="AP760" s="364">
        <v>1.0928563576999999</v>
      </c>
      <c r="AS760" s="7">
        <v>561422</v>
      </c>
      <c r="AT760" s="7" t="s">
        <v>790</v>
      </c>
      <c r="AU760" s="8">
        <v>0.11582423084726613</v>
      </c>
      <c r="AV760" s="8">
        <v>2.9430806707814512E-2</v>
      </c>
      <c r="AW760" s="8">
        <v>0.15159373006494678</v>
      </c>
      <c r="AX760" s="8">
        <v>8.2624773166942569E-2</v>
      </c>
      <c r="AY760" s="8">
        <v>1.92892967483792E-2</v>
      </c>
      <c r="AZ760" s="8">
        <v>9.2092658988514486E-2</v>
      </c>
      <c r="BA760" s="8">
        <v>8.0431172007551607E-2</v>
      </c>
      <c r="BB760" s="8">
        <v>1.9186130171641287E-2</v>
      </c>
      <c r="BC760" s="8">
        <v>9.057155279170806E-2</v>
      </c>
      <c r="BD760" s="8">
        <v>0.10651139544114838</v>
      </c>
      <c r="BE760" s="8">
        <v>2.6321448332254836E-2</v>
      </c>
      <c r="BF760" s="8">
        <v>0.14425256807959189</v>
      </c>
      <c r="BG760" s="8">
        <v>0.48783730585293539</v>
      </c>
      <c r="BH760" s="8">
        <v>1.1668970109604514E-5</v>
      </c>
      <c r="BI760" s="8">
        <v>0.44745978673803255</v>
      </c>
      <c r="BJ760" s="8">
        <v>1.296850380523549</v>
      </c>
      <c r="BK760" s="8">
        <v>0.98433092245209719</v>
      </c>
      <c r="BL760" s="8">
        <v>0.98050982271322595</v>
      </c>
    </row>
    <row r="761" spans="1:64" x14ac:dyDescent="0.25">
      <c r="A761" s="7">
        <v>561431</v>
      </c>
      <c r="B761" s="7" t="s">
        <v>791</v>
      </c>
      <c r="C761" s="8">
        <f t="shared" si="198"/>
        <v>0.10107640288198867</v>
      </c>
      <c r="D761" s="8">
        <f t="shared" si="199"/>
        <v>2.6483173488579041E-2</v>
      </c>
      <c r="E761" s="8">
        <f t="shared" si="200"/>
        <v>0.13851214459153549</v>
      </c>
      <c r="F761" s="8">
        <f t="shared" si="201"/>
        <v>5.212835784578241E-2</v>
      </c>
      <c r="G761" s="8">
        <f t="shared" si="202"/>
        <v>1.2155749150610807E-2</v>
      </c>
      <c r="H761" s="8">
        <f t="shared" si="203"/>
        <v>5.7423344255189211E-2</v>
      </c>
      <c r="I761" s="8">
        <f t="shared" si="204"/>
        <v>7.0187651404320969E-2</v>
      </c>
      <c r="J761" s="8">
        <f t="shared" si="205"/>
        <v>1.7293863278769354E-2</v>
      </c>
      <c r="K761" s="8">
        <f t="shared" si="206"/>
        <v>8.3146720337229016E-2</v>
      </c>
      <c r="L761" s="8">
        <f t="shared" si="207"/>
        <v>9.3677783257003211E-2</v>
      </c>
      <c r="M761" s="8">
        <f t="shared" si="208"/>
        <v>2.3797765713479028E-2</v>
      </c>
      <c r="N761" s="8">
        <f t="shared" si="209"/>
        <v>0.13204269547409836</v>
      </c>
      <c r="O761" s="8">
        <f t="shared" si="210"/>
        <v>0.39815253308900028</v>
      </c>
      <c r="P761" s="8">
        <f t="shared" si="211"/>
        <v>1.3594495772252579E-5</v>
      </c>
      <c r="Q761" s="8">
        <f t="shared" si="212"/>
        <v>0.36638735883567708</v>
      </c>
      <c r="R761" s="8">
        <f t="shared" si="213"/>
        <v>1</v>
      </c>
      <c r="S761" s="8">
        <f t="shared" si="214"/>
        <v>0.76687035447709673</v>
      </c>
      <c r="T761" s="8">
        <f t="shared" si="215"/>
        <v>0.81579275114935501</v>
      </c>
      <c r="W761" s="7">
        <v>561431</v>
      </c>
      <c r="X761" s="7" t="s">
        <v>791</v>
      </c>
      <c r="Y761" s="364">
        <v>0</v>
      </c>
      <c r="Z761" s="364">
        <v>0</v>
      </c>
      <c r="AA761" s="364">
        <v>0</v>
      </c>
      <c r="AB761" s="364">
        <v>0</v>
      </c>
      <c r="AC761" s="364">
        <v>0</v>
      </c>
      <c r="AD761" s="364">
        <v>0</v>
      </c>
      <c r="AE761" s="364">
        <v>0</v>
      </c>
      <c r="AF761" s="364">
        <v>0</v>
      </c>
      <c r="AG761" s="364">
        <v>0</v>
      </c>
      <c r="AH761" s="364">
        <v>0</v>
      </c>
      <c r="AI761" s="364">
        <v>0</v>
      </c>
      <c r="AJ761" s="364">
        <v>0</v>
      </c>
      <c r="AK761" s="364">
        <v>0</v>
      </c>
      <c r="AL761" s="364">
        <v>0</v>
      </c>
      <c r="AM761" s="364">
        <v>0</v>
      </c>
      <c r="AN761" s="364">
        <v>1</v>
      </c>
      <c r="AO761" s="364">
        <v>0</v>
      </c>
      <c r="AP761" s="364">
        <v>0</v>
      </c>
      <c r="AS761" s="7">
        <v>561431</v>
      </c>
      <c r="AT761" s="7" t="s">
        <v>791</v>
      </c>
      <c r="AU761" s="8">
        <v>0.10107640288198867</v>
      </c>
      <c r="AV761" s="8">
        <v>2.6483173488579041E-2</v>
      </c>
      <c r="AW761" s="8">
        <v>0.13851214459153549</v>
      </c>
      <c r="AX761" s="8">
        <v>5.212835784578241E-2</v>
      </c>
      <c r="AY761" s="8">
        <v>1.2155749150610807E-2</v>
      </c>
      <c r="AZ761" s="8">
        <v>5.7423344255189211E-2</v>
      </c>
      <c r="BA761" s="8">
        <v>7.0187651404320969E-2</v>
      </c>
      <c r="BB761" s="8">
        <v>1.7293863278769354E-2</v>
      </c>
      <c r="BC761" s="8">
        <v>8.3146720337229016E-2</v>
      </c>
      <c r="BD761" s="8">
        <v>9.3677783257003211E-2</v>
      </c>
      <c r="BE761" s="8">
        <v>2.3797765713479028E-2</v>
      </c>
      <c r="BF761" s="8">
        <v>0.13204269547409836</v>
      </c>
      <c r="BG761" s="8">
        <v>0.39815253308900028</v>
      </c>
      <c r="BH761" s="8">
        <v>1.3594495772252579E-5</v>
      </c>
      <c r="BI761" s="8">
        <v>0.36638735883567708</v>
      </c>
      <c r="BJ761" s="8">
        <v>1.2660717209624195</v>
      </c>
      <c r="BK761" s="8">
        <v>0.76687035447709673</v>
      </c>
      <c r="BL761" s="8">
        <v>0.81579275114935501</v>
      </c>
    </row>
    <row r="762" spans="1:64" x14ac:dyDescent="0.25">
      <c r="A762" s="7">
        <v>561439</v>
      </c>
      <c r="B762" s="7" t="s">
        <v>792</v>
      </c>
      <c r="C762" s="8">
        <f t="shared" si="198"/>
        <v>0.10367315950703546</v>
      </c>
      <c r="D762" s="8">
        <f t="shared" si="199"/>
        <v>2.6957298677820967E-2</v>
      </c>
      <c r="E762" s="8">
        <f t="shared" si="200"/>
        <v>0.14063056996958551</v>
      </c>
      <c r="F762" s="8">
        <f t="shared" si="201"/>
        <v>8.9692454374452432E-2</v>
      </c>
      <c r="G762" s="8">
        <f t="shared" si="202"/>
        <v>2.0433856712971779E-2</v>
      </c>
      <c r="H762" s="8">
        <f t="shared" si="203"/>
        <v>9.9841379227042462E-2</v>
      </c>
      <c r="I762" s="8">
        <f t="shared" si="204"/>
        <v>7.1745445416172587E-2</v>
      </c>
      <c r="J762" s="8">
        <f t="shared" si="205"/>
        <v>1.7541237697159352E-2</v>
      </c>
      <c r="K762" s="8">
        <f t="shared" si="206"/>
        <v>8.4205559201180655E-2</v>
      </c>
      <c r="L762" s="8">
        <f t="shared" si="207"/>
        <v>9.5733497750480637E-2</v>
      </c>
      <c r="M762" s="8">
        <f t="shared" si="208"/>
        <v>2.4192207515487098E-2</v>
      </c>
      <c r="N762" s="8">
        <f t="shared" si="209"/>
        <v>0.13411989715721451</v>
      </c>
      <c r="O762" s="8">
        <f t="shared" si="210"/>
        <v>0.41816638102967768</v>
      </c>
      <c r="P762" s="8">
        <f t="shared" si="211"/>
        <v>1.1895372323742741E-5</v>
      </c>
      <c r="Q762" s="8">
        <f t="shared" si="212"/>
        <v>0.38492551238193534</v>
      </c>
      <c r="R762" s="8">
        <f t="shared" si="213"/>
        <v>1</v>
      </c>
      <c r="S762" s="8">
        <f t="shared" si="214"/>
        <v>0.88738704515322619</v>
      </c>
      <c r="T762" s="8">
        <f t="shared" si="215"/>
        <v>0.85091159715290343</v>
      </c>
      <c r="W762" s="7">
        <v>561439</v>
      </c>
      <c r="X762" s="7" t="s">
        <v>792</v>
      </c>
      <c r="Y762" s="364">
        <v>0</v>
      </c>
      <c r="Z762" s="364">
        <v>0</v>
      </c>
      <c r="AA762" s="364">
        <v>0</v>
      </c>
      <c r="AB762" s="364">
        <v>0</v>
      </c>
      <c r="AC762" s="364">
        <v>0</v>
      </c>
      <c r="AD762" s="364">
        <v>0</v>
      </c>
      <c r="AE762" s="364">
        <v>0</v>
      </c>
      <c r="AF762" s="364">
        <v>0</v>
      </c>
      <c r="AG762" s="364">
        <v>0</v>
      </c>
      <c r="AH762" s="364">
        <v>0</v>
      </c>
      <c r="AI762" s="364">
        <v>0</v>
      </c>
      <c r="AJ762" s="364">
        <v>0</v>
      </c>
      <c r="AK762" s="364">
        <v>0</v>
      </c>
      <c r="AL762" s="364">
        <v>0</v>
      </c>
      <c r="AM762" s="364">
        <v>0</v>
      </c>
      <c r="AN762" s="364">
        <v>1</v>
      </c>
      <c r="AO762" s="364">
        <v>0</v>
      </c>
      <c r="AP762" s="364">
        <v>0</v>
      </c>
      <c r="AS762" s="7">
        <v>561439</v>
      </c>
      <c r="AT762" s="7" t="s">
        <v>792</v>
      </c>
      <c r="AU762" s="8">
        <v>0.10367315950703546</v>
      </c>
      <c r="AV762" s="8">
        <v>2.6957298677820967E-2</v>
      </c>
      <c r="AW762" s="8">
        <v>0.14063056996958551</v>
      </c>
      <c r="AX762" s="8">
        <v>8.9692454374452432E-2</v>
      </c>
      <c r="AY762" s="8">
        <v>2.0433856712971779E-2</v>
      </c>
      <c r="AZ762" s="8">
        <v>9.9841379227042462E-2</v>
      </c>
      <c r="BA762" s="8">
        <v>7.1745445416172587E-2</v>
      </c>
      <c r="BB762" s="8">
        <v>1.7541237697159352E-2</v>
      </c>
      <c r="BC762" s="8">
        <v>8.4205559201180655E-2</v>
      </c>
      <c r="BD762" s="8">
        <v>9.5733497750480637E-2</v>
      </c>
      <c r="BE762" s="8">
        <v>2.4192207515487098E-2</v>
      </c>
      <c r="BF762" s="8">
        <v>0.13411989715721451</v>
      </c>
      <c r="BG762" s="8">
        <v>0.41816638102967768</v>
      </c>
      <c r="BH762" s="8">
        <v>1.1895372323742741E-5</v>
      </c>
      <c r="BI762" s="8">
        <v>0.38492551238193534</v>
      </c>
      <c r="BJ762" s="8">
        <v>1.2712626410574188</v>
      </c>
      <c r="BK762" s="8">
        <v>0.88738704515322619</v>
      </c>
      <c r="BL762" s="8">
        <v>0.85091159715290343</v>
      </c>
    </row>
    <row r="763" spans="1:64" x14ac:dyDescent="0.25">
      <c r="A763" s="7">
        <v>561440</v>
      </c>
      <c r="B763" s="7" t="s">
        <v>793</v>
      </c>
      <c r="C763" s="8">
        <f t="shared" si="198"/>
        <v>8.5305571882399997E-2</v>
      </c>
      <c r="D763" s="8">
        <f t="shared" si="199"/>
        <v>1.4446508269099999E-2</v>
      </c>
      <c r="E763" s="8">
        <f t="shared" si="200"/>
        <v>5.6416087147700002E-2</v>
      </c>
      <c r="F763" s="8">
        <f t="shared" si="201"/>
        <v>7.9335891242499998E-2</v>
      </c>
      <c r="G763" s="8">
        <f t="shared" si="202"/>
        <v>1.18032313155E-2</v>
      </c>
      <c r="H763" s="8">
        <f t="shared" si="203"/>
        <v>4.2259006342500002E-2</v>
      </c>
      <c r="I763" s="8">
        <f t="shared" si="204"/>
        <v>5.61540968352E-2</v>
      </c>
      <c r="J763" s="8">
        <f t="shared" si="205"/>
        <v>8.7700618469500006E-3</v>
      </c>
      <c r="K763" s="8">
        <f t="shared" si="206"/>
        <v>2.7878593674600001E-2</v>
      </c>
      <c r="L763" s="8">
        <f t="shared" si="207"/>
        <v>7.35567469674E-2</v>
      </c>
      <c r="M763" s="8">
        <f t="shared" si="208"/>
        <v>1.21998335466E-2</v>
      </c>
      <c r="N763" s="8">
        <f t="shared" si="209"/>
        <v>5.5968623801300001E-2</v>
      </c>
      <c r="O763" s="8">
        <f t="shared" si="210"/>
        <v>0.61733024294000005</v>
      </c>
      <c r="P763" s="8">
        <f t="shared" si="211"/>
        <v>9.4149907809899999E-6</v>
      </c>
      <c r="Q763" s="8">
        <f t="shared" si="212"/>
        <v>0.56783528266399996</v>
      </c>
      <c r="R763" s="8">
        <f t="shared" si="213"/>
        <v>1.1561681672999999</v>
      </c>
      <c r="S763" s="8">
        <f t="shared" si="214"/>
        <v>1.1333981288999999</v>
      </c>
      <c r="T763" s="8">
        <f t="shared" si="215"/>
        <v>1.0928027523599999</v>
      </c>
      <c r="W763" s="7">
        <v>561440</v>
      </c>
      <c r="X763" s="7" t="s">
        <v>793</v>
      </c>
      <c r="Y763" s="364">
        <v>8.5305571882399997E-2</v>
      </c>
      <c r="Z763" s="364">
        <v>1.4446508269099999E-2</v>
      </c>
      <c r="AA763" s="364">
        <v>5.6416087147700002E-2</v>
      </c>
      <c r="AB763" s="364">
        <v>7.9335891242499998E-2</v>
      </c>
      <c r="AC763" s="364">
        <v>1.18032313155E-2</v>
      </c>
      <c r="AD763" s="364">
        <v>4.2259006342500002E-2</v>
      </c>
      <c r="AE763" s="364">
        <v>5.61540968352E-2</v>
      </c>
      <c r="AF763" s="364">
        <v>8.7700618469500006E-3</v>
      </c>
      <c r="AG763" s="364">
        <v>2.7878593674600001E-2</v>
      </c>
      <c r="AH763" s="364">
        <v>7.35567469674E-2</v>
      </c>
      <c r="AI763" s="364">
        <v>1.21998335466E-2</v>
      </c>
      <c r="AJ763" s="364">
        <v>5.5968623801300001E-2</v>
      </c>
      <c r="AK763" s="364">
        <v>0.61733024294000005</v>
      </c>
      <c r="AL763" s="364">
        <v>9.4149907809899999E-6</v>
      </c>
      <c r="AM763" s="364">
        <v>0.56783528266399996</v>
      </c>
      <c r="AN763" s="364">
        <v>1.1561681672999999</v>
      </c>
      <c r="AO763" s="364">
        <v>1.1333981288999999</v>
      </c>
      <c r="AP763" s="364">
        <v>1.0928027523599999</v>
      </c>
      <c r="AS763" s="7">
        <v>561440</v>
      </c>
      <c r="AT763" s="7" t="s">
        <v>793</v>
      </c>
      <c r="AU763" s="8">
        <v>9.1346997539017746E-2</v>
      </c>
      <c r="AV763" s="8">
        <v>2.4084347630145161E-2</v>
      </c>
      <c r="AW763" s="8">
        <v>0.12365255519669839</v>
      </c>
      <c r="AX763" s="8">
        <v>0.10184506594028711</v>
      </c>
      <c r="AY763" s="8">
        <v>2.3831437713744835E-2</v>
      </c>
      <c r="AZ763" s="8">
        <v>0.10469680696567905</v>
      </c>
      <c r="BA763" s="8">
        <v>6.3449474049438709E-2</v>
      </c>
      <c r="BB763" s="8">
        <v>1.5727826984460319E-2</v>
      </c>
      <c r="BC763" s="8">
        <v>7.38544216164113E-2</v>
      </c>
      <c r="BD763" s="8">
        <v>8.4293899115885501E-2</v>
      </c>
      <c r="BE763" s="8">
        <v>2.1623076923770971E-2</v>
      </c>
      <c r="BF763" s="8">
        <v>0.11773748586006129</v>
      </c>
      <c r="BG763" s="8">
        <v>0.36840627009419336</v>
      </c>
      <c r="BH763" s="8">
        <v>4.8760487740354844E-6</v>
      </c>
      <c r="BI763" s="8">
        <v>0.33886887380490305</v>
      </c>
      <c r="BJ763" s="8">
        <v>1.2390839003656449</v>
      </c>
      <c r="BK763" s="8">
        <v>0.82714750416790295</v>
      </c>
      <c r="BL763" s="8">
        <v>0.74980752910209669</v>
      </c>
    </row>
    <row r="764" spans="1:64" x14ac:dyDescent="0.25">
      <c r="A764" s="7">
        <v>561450</v>
      </c>
      <c r="B764" s="7" t="s">
        <v>794</v>
      </c>
      <c r="C764" s="8">
        <f t="shared" si="198"/>
        <v>4.3603151397370969E-2</v>
      </c>
      <c r="D764" s="8">
        <f t="shared" si="199"/>
        <v>1.3411875937004838E-2</v>
      </c>
      <c r="E764" s="8">
        <f t="shared" si="200"/>
        <v>5.8431455839580648E-2</v>
      </c>
      <c r="F764" s="8">
        <f t="shared" si="201"/>
        <v>6.3138489810496787E-2</v>
      </c>
      <c r="G764" s="8">
        <f t="shared" si="202"/>
        <v>1.7630541328954839E-2</v>
      </c>
      <c r="H764" s="8">
        <f t="shared" si="203"/>
        <v>6.9738476086108059E-2</v>
      </c>
      <c r="I764" s="8">
        <f t="shared" si="204"/>
        <v>3.0586345468780644E-2</v>
      </c>
      <c r="J764" s="8">
        <f t="shared" si="205"/>
        <v>8.85498629077742E-3</v>
      </c>
      <c r="K764" s="8">
        <f t="shared" si="206"/>
        <v>3.4862478854262899E-2</v>
      </c>
      <c r="L764" s="8">
        <f t="shared" si="207"/>
        <v>4.0963880731725799E-2</v>
      </c>
      <c r="M764" s="8">
        <f t="shared" si="208"/>
        <v>1.221215089684032E-2</v>
      </c>
      <c r="N764" s="8">
        <f t="shared" si="209"/>
        <v>5.602870235648387E-2</v>
      </c>
      <c r="O764" s="8">
        <f t="shared" si="210"/>
        <v>0.13935963927787098</v>
      </c>
      <c r="P764" s="8">
        <f t="shared" si="211"/>
        <v>1.3039562685135486E-6</v>
      </c>
      <c r="Q764" s="8">
        <f t="shared" si="212"/>
        <v>0.12842143211932261</v>
      </c>
      <c r="R764" s="8">
        <f t="shared" si="213"/>
        <v>1</v>
      </c>
      <c r="S764" s="8">
        <f t="shared" si="214"/>
        <v>0.3763139588385484</v>
      </c>
      <c r="T764" s="8">
        <f t="shared" si="215"/>
        <v>0.30011026222709675</v>
      </c>
      <c r="W764" s="7">
        <v>561450</v>
      </c>
      <c r="X764" s="7" t="s">
        <v>794</v>
      </c>
      <c r="Y764" s="364">
        <v>0</v>
      </c>
      <c r="Z764" s="364">
        <v>0</v>
      </c>
      <c r="AA764" s="364">
        <v>0</v>
      </c>
      <c r="AB764" s="364">
        <v>0</v>
      </c>
      <c r="AC764" s="364">
        <v>0</v>
      </c>
      <c r="AD764" s="364">
        <v>0</v>
      </c>
      <c r="AE764" s="364">
        <v>0</v>
      </c>
      <c r="AF764" s="364">
        <v>0</v>
      </c>
      <c r="AG764" s="364">
        <v>0</v>
      </c>
      <c r="AH764" s="364">
        <v>0</v>
      </c>
      <c r="AI764" s="364">
        <v>0</v>
      </c>
      <c r="AJ764" s="364">
        <v>0</v>
      </c>
      <c r="AK764" s="364">
        <v>0</v>
      </c>
      <c r="AL764" s="364">
        <v>0</v>
      </c>
      <c r="AM764" s="364">
        <v>0</v>
      </c>
      <c r="AN764" s="364">
        <v>1</v>
      </c>
      <c r="AO764" s="364">
        <v>0</v>
      </c>
      <c r="AP764" s="364">
        <v>0</v>
      </c>
      <c r="AS764" s="7">
        <v>561450</v>
      </c>
      <c r="AT764" s="7" t="s">
        <v>794</v>
      </c>
      <c r="AU764" s="8">
        <v>4.3603151397370969E-2</v>
      </c>
      <c r="AV764" s="8">
        <v>1.3411875937004838E-2</v>
      </c>
      <c r="AW764" s="8">
        <v>5.8431455839580648E-2</v>
      </c>
      <c r="AX764" s="8">
        <v>6.3138489810496787E-2</v>
      </c>
      <c r="AY764" s="8">
        <v>1.7630541328954839E-2</v>
      </c>
      <c r="AZ764" s="8">
        <v>6.9738476086108059E-2</v>
      </c>
      <c r="BA764" s="8">
        <v>3.0586345468780644E-2</v>
      </c>
      <c r="BB764" s="8">
        <v>8.85498629077742E-3</v>
      </c>
      <c r="BC764" s="8">
        <v>3.4862478854262899E-2</v>
      </c>
      <c r="BD764" s="8">
        <v>4.0963880731725799E-2</v>
      </c>
      <c r="BE764" s="8">
        <v>1.221215089684032E-2</v>
      </c>
      <c r="BF764" s="8">
        <v>5.602870235648387E-2</v>
      </c>
      <c r="BG764" s="8">
        <v>0.13935963927787098</v>
      </c>
      <c r="BH764" s="8">
        <v>1.3039562685135486E-6</v>
      </c>
      <c r="BI764" s="8">
        <v>0.12842143211932261</v>
      </c>
      <c r="BJ764" s="8">
        <v>1.1154464831738709</v>
      </c>
      <c r="BK764" s="8">
        <v>0.3763139588385484</v>
      </c>
      <c r="BL764" s="8">
        <v>0.30011026222709675</v>
      </c>
    </row>
    <row r="765" spans="1:64" x14ac:dyDescent="0.25">
      <c r="A765" s="7">
        <v>561491</v>
      </c>
      <c r="B765" s="7" t="s">
        <v>795</v>
      </c>
      <c r="C765" s="8">
        <f t="shared" si="198"/>
        <v>0.10917993036598871</v>
      </c>
      <c r="D765" s="8">
        <f t="shared" si="199"/>
        <v>2.8148409833848389E-2</v>
      </c>
      <c r="E765" s="8">
        <f t="shared" si="200"/>
        <v>0.15007182354368229</v>
      </c>
      <c r="F765" s="8">
        <f t="shared" si="201"/>
        <v>5.4821771628122573E-2</v>
      </c>
      <c r="G765" s="8">
        <f t="shared" si="202"/>
        <v>1.2893826674253386E-2</v>
      </c>
      <c r="H765" s="8">
        <f t="shared" si="203"/>
        <v>6.4398753899214525E-2</v>
      </c>
      <c r="I765" s="8">
        <f t="shared" si="204"/>
        <v>7.5574488873698387E-2</v>
      </c>
      <c r="J765" s="8">
        <f t="shared" si="205"/>
        <v>1.8347875978029032E-2</v>
      </c>
      <c r="K765" s="8">
        <f t="shared" si="206"/>
        <v>9.0189802184012915E-2</v>
      </c>
      <c r="L765" s="8">
        <f t="shared" si="207"/>
        <v>0.10106483564939193</v>
      </c>
      <c r="M765" s="8">
        <f t="shared" si="208"/>
        <v>2.5240373555704847E-2</v>
      </c>
      <c r="N765" s="8">
        <f t="shared" si="209"/>
        <v>0.14291030038923064</v>
      </c>
      <c r="O765" s="8">
        <f t="shared" si="210"/>
        <v>0.43803283412393579</v>
      </c>
      <c r="P765" s="8">
        <f t="shared" si="211"/>
        <v>1.2930786462498227E-5</v>
      </c>
      <c r="Q765" s="8">
        <f t="shared" si="212"/>
        <v>0.40248601667722556</v>
      </c>
      <c r="R765" s="8">
        <f t="shared" si="213"/>
        <v>1</v>
      </c>
      <c r="S765" s="8">
        <f t="shared" si="214"/>
        <v>0.84179015865306472</v>
      </c>
      <c r="T765" s="8">
        <f t="shared" si="215"/>
        <v>0.89378958639032224</v>
      </c>
      <c r="W765" s="7">
        <v>561491</v>
      </c>
      <c r="X765" s="7" t="s">
        <v>795</v>
      </c>
      <c r="Y765" s="364">
        <v>0</v>
      </c>
      <c r="Z765" s="364">
        <v>0</v>
      </c>
      <c r="AA765" s="364">
        <v>0</v>
      </c>
      <c r="AB765" s="364">
        <v>0</v>
      </c>
      <c r="AC765" s="364">
        <v>0</v>
      </c>
      <c r="AD765" s="364">
        <v>0</v>
      </c>
      <c r="AE765" s="364">
        <v>0</v>
      </c>
      <c r="AF765" s="364">
        <v>0</v>
      </c>
      <c r="AG765" s="364">
        <v>0</v>
      </c>
      <c r="AH765" s="364">
        <v>0</v>
      </c>
      <c r="AI765" s="364">
        <v>0</v>
      </c>
      <c r="AJ765" s="364">
        <v>0</v>
      </c>
      <c r="AK765" s="364">
        <v>0</v>
      </c>
      <c r="AL765" s="364">
        <v>0</v>
      </c>
      <c r="AM765" s="364">
        <v>0</v>
      </c>
      <c r="AN765" s="364">
        <v>1</v>
      </c>
      <c r="AO765" s="364">
        <v>0</v>
      </c>
      <c r="AP765" s="364">
        <v>0</v>
      </c>
      <c r="AS765" s="7">
        <v>561491</v>
      </c>
      <c r="AT765" s="7" t="s">
        <v>795</v>
      </c>
      <c r="AU765" s="8">
        <v>0.10917993036598871</v>
      </c>
      <c r="AV765" s="8">
        <v>2.8148409833848389E-2</v>
      </c>
      <c r="AW765" s="8">
        <v>0.15007182354368229</v>
      </c>
      <c r="AX765" s="8">
        <v>5.4821771628122573E-2</v>
      </c>
      <c r="AY765" s="8">
        <v>1.2893826674253386E-2</v>
      </c>
      <c r="AZ765" s="8">
        <v>6.4398753899214525E-2</v>
      </c>
      <c r="BA765" s="8">
        <v>7.5574488873698387E-2</v>
      </c>
      <c r="BB765" s="8">
        <v>1.8347875978029032E-2</v>
      </c>
      <c r="BC765" s="8">
        <v>9.0189802184012915E-2</v>
      </c>
      <c r="BD765" s="8">
        <v>0.10106483564939193</v>
      </c>
      <c r="BE765" s="8">
        <v>2.5240373555704847E-2</v>
      </c>
      <c r="BF765" s="8">
        <v>0.14291030038923064</v>
      </c>
      <c r="BG765" s="8">
        <v>0.43803283412393579</v>
      </c>
      <c r="BH765" s="8">
        <v>1.2930786462498227E-5</v>
      </c>
      <c r="BI765" s="8">
        <v>0.40248601667722556</v>
      </c>
      <c r="BJ765" s="8">
        <v>1.2874001637425809</v>
      </c>
      <c r="BK765" s="8">
        <v>0.84179015865306472</v>
      </c>
      <c r="BL765" s="8">
        <v>0.89378958639032224</v>
      </c>
    </row>
    <row r="766" spans="1:64" x14ac:dyDescent="0.25">
      <c r="A766" s="7">
        <v>561492</v>
      </c>
      <c r="B766" s="7" t="s">
        <v>796</v>
      </c>
      <c r="C766" s="8">
        <f t="shared" si="198"/>
        <v>8.5526306027200003E-2</v>
      </c>
      <c r="D766" s="8">
        <f t="shared" si="199"/>
        <v>1.4482122243E-2</v>
      </c>
      <c r="E766" s="8">
        <f t="shared" si="200"/>
        <v>6.5933859770099995E-2</v>
      </c>
      <c r="F766" s="8">
        <f t="shared" si="201"/>
        <v>4.4797400146100001E-2</v>
      </c>
      <c r="G766" s="8">
        <f t="shared" si="202"/>
        <v>6.7122505800600004E-3</v>
      </c>
      <c r="H766" s="8">
        <f t="shared" si="203"/>
        <v>2.8905617170300001E-2</v>
      </c>
      <c r="I766" s="8">
        <f t="shared" si="204"/>
        <v>5.6294144076800001E-2</v>
      </c>
      <c r="J766" s="8">
        <f t="shared" si="205"/>
        <v>8.79024400493E-3</v>
      </c>
      <c r="K766" s="8">
        <f t="shared" si="206"/>
        <v>3.3495527204299998E-2</v>
      </c>
      <c r="L766" s="8">
        <f t="shared" si="207"/>
        <v>7.3821074308900003E-2</v>
      </c>
      <c r="M766" s="8">
        <f t="shared" si="208"/>
        <v>1.2230144770600001E-2</v>
      </c>
      <c r="N766" s="8">
        <f t="shared" si="209"/>
        <v>6.4792721311699997E-2</v>
      </c>
      <c r="O766" s="8">
        <f t="shared" si="210"/>
        <v>0.61722196224699999</v>
      </c>
      <c r="P766" s="8">
        <f t="shared" si="211"/>
        <v>1.6593675399699999E-5</v>
      </c>
      <c r="Q766" s="8">
        <f t="shared" si="212"/>
        <v>0.56771115029899999</v>
      </c>
      <c r="R766" s="8">
        <f t="shared" si="213"/>
        <v>1.1659422880400001</v>
      </c>
      <c r="S766" s="8">
        <f t="shared" si="214"/>
        <v>1.0804152679000001</v>
      </c>
      <c r="T766" s="8">
        <f t="shared" si="215"/>
        <v>1.09857991529</v>
      </c>
      <c r="W766" s="7">
        <v>561492</v>
      </c>
      <c r="X766" s="7" t="s">
        <v>796</v>
      </c>
      <c r="Y766" s="364">
        <v>8.5526306027200003E-2</v>
      </c>
      <c r="Z766" s="364">
        <v>1.4482122243E-2</v>
      </c>
      <c r="AA766" s="364">
        <v>6.5933859770099995E-2</v>
      </c>
      <c r="AB766" s="364">
        <v>4.4797400146100001E-2</v>
      </c>
      <c r="AC766" s="364">
        <v>6.7122505800600004E-3</v>
      </c>
      <c r="AD766" s="364">
        <v>2.8905617170300001E-2</v>
      </c>
      <c r="AE766" s="364">
        <v>5.6294144076800001E-2</v>
      </c>
      <c r="AF766" s="364">
        <v>8.79024400493E-3</v>
      </c>
      <c r="AG766" s="364">
        <v>3.3495527204299998E-2</v>
      </c>
      <c r="AH766" s="364">
        <v>7.3821074308900003E-2</v>
      </c>
      <c r="AI766" s="364">
        <v>1.2230144770600001E-2</v>
      </c>
      <c r="AJ766" s="364">
        <v>6.4792721311699997E-2</v>
      </c>
      <c r="AK766" s="364">
        <v>0.61722196224699999</v>
      </c>
      <c r="AL766" s="364">
        <v>1.6593675399699999E-5</v>
      </c>
      <c r="AM766" s="364">
        <v>0.56771115029899999</v>
      </c>
      <c r="AN766" s="364">
        <v>1.1659422880400001</v>
      </c>
      <c r="AO766" s="364">
        <v>1.0804152679000001</v>
      </c>
      <c r="AP766" s="364">
        <v>1.09857991529</v>
      </c>
      <c r="AS766" s="7">
        <v>561492</v>
      </c>
      <c r="AT766" s="7" t="s">
        <v>796</v>
      </c>
      <c r="AU766" s="8">
        <v>0.13424565217540804</v>
      </c>
      <c r="AV766" s="8">
        <v>3.3044726845935478E-2</v>
      </c>
      <c r="AW766" s="8">
        <v>0.18675726793207745</v>
      </c>
      <c r="AX766" s="8">
        <v>5.8582959092629325E-2</v>
      </c>
      <c r="AY766" s="8">
        <v>1.3517096844177663E-2</v>
      </c>
      <c r="AZ766" s="8">
        <v>6.6905614168608379E-2</v>
      </c>
      <c r="BA766" s="8">
        <v>9.2492430388614502E-2</v>
      </c>
      <c r="BB766" s="8">
        <v>2.1401371048942745E-2</v>
      </c>
      <c r="BC766" s="8">
        <v>0.11192078066014029</v>
      </c>
      <c r="BD766" s="8">
        <v>0.12307070999220797</v>
      </c>
      <c r="BE766" s="8">
        <v>2.9463220214175797E-2</v>
      </c>
      <c r="BF766" s="8">
        <v>0.17781238881762426</v>
      </c>
      <c r="BG766" s="8">
        <v>0.58735567496901653</v>
      </c>
      <c r="BH766" s="8">
        <v>2.6578350320931124E-5</v>
      </c>
      <c r="BI766" s="8">
        <v>0.5402408962426295</v>
      </c>
      <c r="BJ766" s="8">
        <v>1.3540476469530645</v>
      </c>
      <c r="BK766" s="8">
        <v>1.090618573332258</v>
      </c>
      <c r="BL766" s="8">
        <v>1.1774274853230642</v>
      </c>
    </row>
    <row r="767" spans="1:64" x14ac:dyDescent="0.25">
      <c r="A767" s="7">
        <v>561499</v>
      </c>
      <c r="B767" s="7" t="s">
        <v>797</v>
      </c>
      <c r="C767" s="8">
        <f t="shared" si="198"/>
        <v>8.5288219025199993E-2</v>
      </c>
      <c r="D767" s="8">
        <f t="shared" si="199"/>
        <v>1.44156773961E-2</v>
      </c>
      <c r="E767" s="8">
        <f t="shared" si="200"/>
        <v>5.8395766564899997E-2</v>
      </c>
      <c r="F767" s="8">
        <f t="shared" si="201"/>
        <v>7.0929366668200003E-2</v>
      </c>
      <c r="G767" s="8">
        <f t="shared" si="202"/>
        <v>1.05242123305E-2</v>
      </c>
      <c r="H767" s="8">
        <f t="shared" si="203"/>
        <v>3.9404902265399999E-2</v>
      </c>
      <c r="I767" s="8">
        <f t="shared" si="204"/>
        <v>5.6212753140200002E-2</v>
      </c>
      <c r="J767" s="8">
        <f t="shared" si="205"/>
        <v>8.7464557301999996E-3</v>
      </c>
      <c r="K767" s="8">
        <f t="shared" si="206"/>
        <v>2.90397716586E-2</v>
      </c>
      <c r="L767" s="8">
        <f t="shared" si="207"/>
        <v>7.3595527795099994E-2</v>
      </c>
      <c r="M767" s="8">
        <f t="shared" si="208"/>
        <v>1.21793769665E-2</v>
      </c>
      <c r="N767" s="8">
        <f t="shared" si="209"/>
        <v>5.7815607496000003E-2</v>
      </c>
      <c r="O767" s="8">
        <f t="shared" si="210"/>
        <v>0.61716037293199999</v>
      </c>
      <c r="P767" s="8">
        <f t="shared" si="211"/>
        <v>1.05401310593E-5</v>
      </c>
      <c r="Q767" s="8">
        <f t="shared" si="212"/>
        <v>0.56815319454900004</v>
      </c>
      <c r="R767" s="8">
        <f t="shared" si="213"/>
        <v>1.15809966299</v>
      </c>
      <c r="S767" s="8">
        <f t="shared" si="214"/>
        <v>1.12085848126</v>
      </c>
      <c r="T767" s="8">
        <f t="shared" si="215"/>
        <v>1.0939989805300001</v>
      </c>
      <c r="W767" s="7">
        <v>561499</v>
      </c>
      <c r="X767" s="7" t="s">
        <v>797</v>
      </c>
      <c r="Y767" s="364">
        <v>8.5288219025199993E-2</v>
      </c>
      <c r="Z767" s="364">
        <v>1.44156773961E-2</v>
      </c>
      <c r="AA767" s="364">
        <v>5.8395766564899997E-2</v>
      </c>
      <c r="AB767" s="364">
        <v>7.0929366668200003E-2</v>
      </c>
      <c r="AC767" s="364">
        <v>1.05242123305E-2</v>
      </c>
      <c r="AD767" s="364">
        <v>3.9404902265399999E-2</v>
      </c>
      <c r="AE767" s="364">
        <v>5.6212753140200002E-2</v>
      </c>
      <c r="AF767" s="364">
        <v>8.7464557301999996E-3</v>
      </c>
      <c r="AG767" s="364">
        <v>2.90397716586E-2</v>
      </c>
      <c r="AH767" s="364">
        <v>7.3595527795099994E-2</v>
      </c>
      <c r="AI767" s="364">
        <v>1.21793769665E-2</v>
      </c>
      <c r="AJ767" s="364">
        <v>5.7815607496000003E-2</v>
      </c>
      <c r="AK767" s="364">
        <v>0.61716037293199999</v>
      </c>
      <c r="AL767" s="364">
        <v>1.05401310593E-5</v>
      </c>
      <c r="AM767" s="364">
        <v>0.56815319454900004</v>
      </c>
      <c r="AN767" s="364">
        <v>1.15809966299</v>
      </c>
      <c r="AO767" s="364">
        <v>1.12085848126</v>
      </c>
      <c r="AP767" s="364">
        <v>1.0939989805300001</v>
      </c>
      <c r="AS767" s="7">
        <v>561499</v>
      </c>
      <c r="AT767" s="7" t="s">
        <v>797</v>
      </c>
      <c r="AU767" s="8">
        <v>0.13369623982933546</v>
      </c>
      <c r="AV767" s="8">
        <v>3.292196896279679E-2</v>
      </c>
      <c r="AW767" s="8">
        <v>0.17995755739449676</v>
      </c>
      <c r="AX767" s="8">
        <v>9.3760152450913056E-2</v>
      </c>
      <c r="AY767" s="8">
        <v>2.0808854663728869E-2</v>
      </c>
      <c r="AZ767" s="8">
        <v>0.10036468312205873</v>
      </c>
      <c r="BA767" s="8">
        <v>9.2206762317527419E-2</v>
      </c>
      <c r="BB767" s="8">
        <v>2.1310368442820797E-2</v>
      </c>
      <c r="BC767" s="8">
        <v>0.10751613840076288</v>
      </c>
      <c r="BD767" s="8">
        <v>0.12252266120449194</v>
      </c>
      <c r="BE767" s="8">
        <v>2.9356935653041934E-2</v>
      </c>
      <c r="BF767" s="8">
        <v>0.1714430419362597</v>
      </c>
      <c r="BG767" s="8">
        <v>0.58729905253425718</v>
      </c>
      <c r="BH767" s="8">
        <v>1.3415073266423711E-5</v>
      </c>
      <c r="BI767" s="8">
        <v>0.54066342079504892</v>
      </c>
      <c r="BJ767" s="8">
        <v>1.3465741532833864</v>
      </c>
      <c r="BK767" s="8">
        <v>1.1665465934625812</v>
      </c>
      <c r="BL767" s="8">
        <v>1.1726429465801615</v>
      </c>
    </row>
    <row r="768" spans="1:64" x14ac:dyDescent="0.25">
      <c r="A768" s="7">
        <v>561510</v>
      </c>
      <c r="B768" s="7" t="s">
        <v>798</v>
      </c>
      <c r="C768" s="8">
        <f t="shared" si="198"/>
        <v>0.16350805302303223</v>
      </c>
      <c r="D768" s="8">
        <f t="shared" si="199"/>
        <v>3.9339422950487098E-2</v>
      </c>
      <c r="E768" s="8">
        <f t="shared" si="200"/>
        <v>0.1453873067198419</v>
      </c>
      <c r="F768" s="8">
        <f t="shared" si="201"/>
        <v>0.16051550479139523</v>
      </c>
      <c r="G768" s="8">
        <f t="shared" si="202"/>
        <v>3.8049615217016129E-2</v>
      </c>
      <c r="H768" s="8">
        <f t="shared" si="203"/>
        <v>0.10483257453524029</v>
      </c>
      <c r="I768" s="8">
        <f t="shared" si="204"/>
        <v>0.194597771764629</v>
      </c>
      <c r="J768" s="8">
        <f t="shared" si="205"/>
        <v>4.5978833924209678E-2</v>
      </c>
      <c r="K768" s="8">
        <f t="shared" si="206"/>
        <v>0.13579177955600807</v>
      </c>
      <c r="L768" s="8">
        <f t="shared" si="207"/>
        <v>0.22635315115435481</v>
      </c>
      <c r="M768" s="8">
        <f t="shared" si="208"/>
        <v>5.2436869740617724E-2</v>
      </c>
      <c r="N768" s="8">
        <f t="shared" si="209"/>
        <v>0.21660855273367746</v>
      </c>
      <c r="O768" s="8">
        <f t="shared" si="210"/>
        <v>0.33855101214304856</v>
      </c>
      <c r="P768" s="8">
        <f t="shared" si="211"/>
        <v>5.9396718295929013E-6</v>
      </c>
      <c r="Q768" s="8">
        <f t="shared" si="212"/>
        <v>0.25384066615891943</v>
      </c>
      <c r="R768" s="8">
        <f t="shared" si="213"/>
        <v>1</v>
      </c>
      <c r="S768" s="8">
        <f t="shared" si="214"/>
        <v>1.1098493074467743</v>
      </c>
      <c r="T768" s="8">
        <f t="shared" si="215"/>
        <v>1.1828199981479033</v>
      </c>
      <c r="W768" s="7">
        <v>561510</v>
      </c>
      <c r="X768" s="7" t="s">
        <v>798</v>
      </c>
      <c r="Y768" s="364">
        <v>0</v>
      </c>
      <c r="Z768" s="364">
        <v>0</v>
      </c>
      <c r="AA768" s="364">
        <v>0</v>
      </c>
      <c r="AB768" s="364">
        <v>0</v>
      </c>
      <c r="AC768" s="364">
        <v>0</v>
      </c>
      <c r="AD768" s="364">
        <v>0</v>
      </c>
      <c r="AE768" s="364">
        <v>0</v>
      </c>
      <c r="AF768" s="364">
        <v>0</v>
      </c>
      <c r="AG768" s="364">
        <v>0</v>
      </c>
      <c r="AH768" s="364">
        <v>0</v>
      </c>
      <c r="AI768" s="364">
        <v>0</v>
      </c>
      <c r="AJ768" s="364">
        <v>0</v>
      </c>
      <c r="AK768" s="364">
        <v>0</v>
      </c>
      <c r="AL768" s="364">
        <v>0</v>
      </c>
      <c r="AM768" s="364">
        <v>0</v>
      </c>
      <c r="AN768" s="364">
        <v>1</v>
      </c>
      <c r="AO768" s="364">
        <v>0</v>
      </c>
      <c r="AP768" s="364">
        <v>0</v>
      </c>
      <c r="AS768" s="7">
        <v>561510</v>
      </c>
      <c r="AT768" s="7" t="s">
        <v>798</v>
      </c>
      <c r="AU768" s="8">
        <v>0.16350805302303223</v>
      </c>
      <c r="AV768" s="8">
        <v>3.9339422950487098E-2</v>
      </c>
      <c r="AW768" s="8">
        <v>0.1453873067198419</v>
      </c>
      <c r="AX768" s="8">
        <v>0.16051550479139523</v>
      </c>
      <c r="AY768" s="8">
        <v>3.8049615217016129E-2</v>
      </c>
      <c r="AZ768" s="8">
        <v>0.10483257453524029</v>
      </c>
      <c r="BA768" s="8">
        <v>0.194597771764629</v>
      </c>
      <c r="BB768" s="8">
        <v>4.5978833924209678E-2</v>
      </c>
      <c r="BC768" s="8">
        <v>0.13579177955600807</v>
      </c>
      <c r="BD768" s="8">
        <v>0.22635315115435481</v>
      </c>
      <c r="BE768" s="8">
        <v>5.2436869740617724E-2</v>
      </c>
      <c r="BF768" s="8">
        <v>0.21660855273367746</v>
      </c>
      <c r="BG768" s="8">
        <v>0.33855101214304856</v>
      </c>
      <c r="BH768" s="8">
        <v>5.9396718295929013E-6</v>
      </c>
      <c r="BI768" s="8">
        <v>0.25384066615891943</v>
      </c>
      <c r="BJ768" s="8">
        <v>1.3482363955967738</v>
      </c>
      <c r="BK768" s="8">
        <v>1.1098493074467743</v>
      </c>
      <c r="BL768" s="8">
        <v>1.1828199981479033</v>
      </c>
    </row>
    <row r="769" spans="1:64" x14ac:dyDescent="0.25">
      <c r="A769" s="7">
        <v>561520</v>
      </c>
      <c r="B769" s="7" t="s">
        <v>799</v>
      </c>
      <c r="C769" s="8">
        <f t="shared" si="198"/>
        <v>0.13557173404866132</v>
      </c>
      <c r="D769" s="8">
        <f t="shared" si="199"/>
        <v>3.4153629415591941E-2</v>
      </c>
      <c r="E769" s="8">
        <f t="shared" si="200"/>
        <v>0.12206024765587419</v>
      </c>
      <c r="F769" s="8">
        <f t="shared" si="201"/>
        <v>0.12291371358611937</v>
      </c>
      <c r="G769" s="8">
        <f t="shared" si="202"/>
        <v>2.9672413044020643E-2</v>
      </c>
      <c r="H769" s="8">
        <f t="shared" si="203"/>
        <v>8.1228315233538684E-2</v>
      </c>
      <c r="I769" s="8">
        <f t="shared" si="204"/>
        <v>0.16204125737387093</v>
      </c>
      <c r="J769" s="8">
        <f t="shared" si="205"/>
        <v>4.0149285702785489E-2</v>
      </c>
      <c r="K769" s="8">
        <f t="shared" si="206"/>
        <v>0.1148953908900452</v>
      </c>
      <c r="L769" s="8">
        <f t="shared" si="207"/>
        <v>0.18819231165917746</v>
      </c>
      <c r="M769" s="8">
        <f t="shared" si="208"/>
        <v>4.5689133636235481E-2</v>
      </c>
      <c r="N769" s="8">
        <f t="shared" si="209"/>
        <v>0.18146749899137102</v>
      </c>
      <c r="O769" s="8">
        <f t="shared" si="210"/>
        <v>0.26406880200696758</v>
      </c>
      <c r="P769" s="8">
        <f t="shared" si="211"/>
        <v>8.0133362016746773E-6</v>
      </c>
      <c r="Q769" s="8">
        <f t="shared" si="212"/>
        <v>0.1975932414492256</v>
      </c>
      <c r="R769" s="8">
        <f t="shared" si="213"/>
        <v>1</v>
      </c>
      <c r="S769" s="8">
        <f t="shared" si="214"/>
        <v>0.86284669992838692</v>
      </c>
      <c r="T769" s="8">
        <f t="shared" si="215"/>
        <v>0.94611657912774194</v>
      </c>
      <c r="W769" s="7">
        <v>561520</v>
      </c>
      <c r="X769" s="7" t="s">
        <v>799</v>
      </c>
      <c r="Y769" s="364">
        <v>0</v>
      </c>
      <c r="Z769" s="364">
        <v>0</v>
      </c>
      <c r="AA769" s="364">
        <v>0</v>
      </c>
      <c r="AB769" s="364">
        <v>0</v>
      </c>
      <c r="AC769" s="364">
        <v>0</v>
      </c>
      <c r="AD769" s="364">
        <v>0</v>
      </c>
      <c r="AE769" s="364">
        <v>0</v>
      </c>
      <c r="AF769" s="364">
        <v>0</v>
      </c>
      <c r="AG769" s="364">
        <v>0</v>
      </c>
      <c r="AH769" s="364">
        <v>0</v>
      </c>
      <c r="AI769" s="364">
        <v>0</v>
      </c>
      <c r="AJ769" s="364">
        <v>0</v>
      </c>
      <c r="AK769" s="364">
        <v>0</v>
      </c>
      <c r="AL769" s="364">
        <v>0</v>
      </c>
      <c r="AM769" s="364">
        <v>0</v>
      </c>
      <c r="AN769" s="364">
        <v>1</v>
      </c>
      <c r="AO769" s="364">
        <v>0</v>
      </c>
      <c r="AP769" s="364">
        <v>0</v>
      </c>
      <c r="AS769" s="7">
        <v>561520</v>
      </c>
      <c r="AT769" s="7" t="s">
        <v>799</v>
      </c>
      <c r="AU769" s="8">
        <v>0.13557173404866132</v>
      </c>
      <c r="AV769" s="8">
        <v>3.4153629415591941E-2</v>
      </c>
      <c r="AW769" s="8">
        <v>0.12206024765587419</v>
      </c>
      <c r="AX769" s="8">
        <v>0.12291371358611937</v>
      </c>
      <c r="AY769" s="8">
        <v>2.9672413044020643E-2</v>
      </c>
      <c r="AZ769" s="8">
        <v>8.1228315233538684E-2</v>
      </c>
      <c r="BA769" s="8">
        <v>0.16204125737387093</v>
      </c>
      <c r="BB769" s="8">
        <v>4.0149285702785489E-2</v>
      </c>
      <c r="BC769" s="8">
        <v>0.1148953908900452</v>
      </c>
      <c r="BD769" s="8">
        <v>0.18819231165917746</v>
      </c>
      <c r="BE769" s="8">
        <v>4.5689133636235481E-2</v>
      </c>
      <c r="BF769" s="8">
        <v>0.18146749899137102</v>
      </c>
      <c r="BG769" s="8">
        <v>0.26406880200696758</v>
      </c>
      <c r="BH769" s="8">
        <v>8.0133362016746773E-6</v>
      </c>
      <c r="BI769" s="8">
        <v>0.1975932414492256</v>
      </c>
      <c r="BJ769" s="8">
        <v>1.2917856111198389</v>
      </c>
      <c r="BK769" s="8">
        <v>0.86284669992838692</v>
      </c>
      <c r="BL769" s="8">
        <v>0.94611657912774194</v>
      </c>
    </row>
    <row r="770" spans="1:64" x14ac:dyDescent="0.25">
      <c r="A770" s="7">
        <v>561591</v>
      </c>
      <c r="B770" s="7" t="s">
        <v>800</v>
      </c>
      <c r="C770" s="8">
        <f t="shared" si="198"/>
        <v>0.12723697304329032</v>
      </c>
      <c r="D770" s="8">
        <f t="shared" si="199"/>
        <v>3.25223660955258E-2</v>
      </c>
      <c r="E770" s="8">
        <f t="shared" si="200"/>
        <v>0.11474433864696452</v>
      </c>
      <c r="F770" s="8">
        <f t="shared" si="201"/>
        <v>0.10404004058830968</v>
      </c>
      <c r="G770" s="8">
        <f t="shared" si="202"/>
        <v>2.5422814669887255E-2</v>
      </c>
      <c r="H770" s="8">
        <f t="shared" si="203"/>
        <v>6.7656306341161279E-2</v>
      </c>
      <c r="I770" s="8">
        <f t="shared" si="204"/>
        <v>0.1528628170274032</v>
      </c>
      <c r="J770" s="8">
        <f t="shared" si="205"/>
        <v>3.8413540925564517E-2</v>
      </c>
      <c r="K770" s="8">
        <f t="shared" si="206"/>
        <v>0.10754140772648063</v>
      </c>
      <c r="L770" s="8">
        <f t="shared" si="207"/>
        <v>0.17704591410491932</v>
      </c>
      <c r="M770" s="8">
        <f t="shared" si="208"/>
        <v>4.3510705522838727E-2</v>
      </c>
      <c r="N770" s="8">
        <f t="shared" si="209"/>
        <v>0.17107688243985486</v>
      </c>
      <c r="O770" s="8">
        <f t="shared" si="210"/>
        <v>0.24374461246441925</v>
      </c>
      <c r="P770" s="8">
        <f t="shared" si="211"/>
        <v>5.5938515392574197E-6</v>
      </c>
      <c r="Q770" s="8">
        <f t="shared" si="212"/>
        <v>0.18222645984351607</v>
      </c>
      <c r="R770" s="8">
        <f t="shared" si="213"/>
        <v>1</v>
      </c>
      <c r="S770" s="8">
        <f t="shared" si="214"/>
        <v>0.77776432288983888</v>
      </c>
      <c r="T770" s="8">
        <f t="shared" si="215"/>
        <v>0.87945970116338701</v>
      </c>
      <c r="W770" s="7">
        <v>561591</v>
      </c>
      <c r="X770" s="7" t="s">
        <v>800</v>
      </c>
      <c r="Y770" s="364">
        <v>0</v>
      </c>
      <c r="Z770" s="364">
        <v>0</v>
      </c>
      <c r="AA770" s="364">
        <v>0</v>
      </c>
      <c r="AB770" s="364">
        <v>0</v>
      </c>
      <c r="AC770" s="364">
        <v>0</v>
      </c>
      <c r="AD770" s="364">
        <v>0</v>
      </c>
      <c r="AE770" s="364">
        <v>0</v>
      </c>
      <c r="AF770" s="364">
        <v>0</v>
      </c>
      <c r="AG770" s="364">
        <v>0</v>
      </c>
      <c r="AH770" s="364">
        <v>0</v>
      </c>
      <c r="AI770" s="364">
        <v>0</v>
      </c>
      <c r="AJ770" s="364">
        <v>0</v>
      </c>
      <c r="AK770" s="364">
        <v>0</v>
      </c>
      <c r="AL770" s="364">
        <v>0</v>
      </c>
      <c r="AM770" s="364">
        <v>0</v>
      </c>
      <c r="AN770" s="364">
        <v>1</v>
      </c>
      <c r="AO770" s="364">
        <v>0</v>
      </c>
      <c r="AP770" s="364">
        <v>0</v>
      </c>
      <c r="AS770" s="7">
        <v>561591</v>
      </c>
      <c r="AT770" s="7" t="s">
        <v>800</v>
      </c>
      <c r="AU770" s="8">
        <v>0.12723697304329032</v>
      </c>
      <c r="AV770" s="8">
        <v>3.25223660955258E-2</v>
      </c>
      <c r="AW770" s="8">
        <v>0.11474433864696452</v>
      </c>
      <c r="AX770" s="8">
        <v>0.10404004058830968</v>
      </c>
      <c r="AY770" s="8">
        <v>2.5422814669887255E-2</v>
      </c>
      <c r="AZ770" s="8">
        <v>6.7656306341161279E-2</v>
      </c>
      <c r="BA770" s="8">
        <v>0.1528628170274032</v>
      </c>
      <c r="BB770" s="8">
        <v>3.8413540925564517E-2</v>
      </c>
      <c r="BC770" s="8">
        <v>0.10754140772648063</v>
      </c>
      <c r="BD770" s="8">
        <v>0.17704591410491932</v>
      </c>
      <c r="BE770" s="8">
        <v>4.3510705522838727E-2</v>
      </c>
      <c r="BF770" s="8">
        <v>0.17107688243985486</v>
      </c>
      <c r="BG770" s="8">
        <v>0.24374461246441925</v>
      </c>
      <c r="BH770" s="8">
        <v>5.5938515392574197E-6</v>
      </c>
      <c r="BI770" s="8">
        <v>0.18222645984351607</v>
      </c>
      <c r="BJ770" s="8">
        <v>1.2745069035920968</v>
      </c>
      <c r="BK770" s="8">
        <v>0.77776432288983888</v>
      </c>
      <c r="BL770" s="8">
        <v>0.87945970116338701</v>
      </c>
    </row>
    <row r="771" spans="1:64" x14ac:dyDescent="0.25">
      <c r="A771" s="7">
        <v>561599</v>
      </c>
      <c r="B771" s="7" t="s">
        <v>801</v>
      </c>
      <c r="C771" s="8">
        <f t="shared" ref="C771:C834" si="216">IF(Y771=0,VLOOKUP(A771,$AS$2:$BL$948,3,FALSE),Y771)</f>
        <v>0.1395274298609355</v>
      </c>
      <c r="D771" s="8">
        <f t="shared" ref="D771:D834" si="217">IF(Z771=0,VLOOKUP(A771,$AS$2:$BL$948,4,FALSE),Z771)</f>
        <v>3.5162139117169353E-2</v>
      </c>
      <c r="E771" s="8">
        <f t="shared" ref="E771:E834" si="218">IF(AA771=0,VLOOKUP(A771,$AS$2:$BL$948,5,FALSE),AA771)</f>
        <v>0.12510873087864355</v>
      </c>
      <c r="F771" s="8">
        <f t="shared" ref="F771:F834" si="219">IF(AB771=0,VLOOKUP($A771,$AS$2:$BL$948,6,FALSE),AB771)</f>
        <v>0.17523953103960971</v>
      </c>
      <c r="G771" s="8">
        <f t="shared" ref="G771:G834" si="220">IF(AC771=0,VLOOKUP($A771,$AS$2:$BL$948,7,FALSE),AC771)</f>
        <v>4.4779711540022749E-2</v>
      </c>
      <c r="H771" s="8">
        <f t="shared" ref="H771:H834" si="221">IF(AD771=0,VLOOKUP($A771,$AS$2:$BL$948,8,FALSE),AD771)</f>
        <v>0.11778743111555517</v>
      </c>
      <c r="I771" s="8">
        <f t="shared" ref="I771:I834" si="222">IF(AE771=0,VLOOKUP($A771,$AS$2:$BL$948,9,FALSE),AE771)</f>
        <v>0.16649173570812903</v>
      </c>
      <c r="J771" s="8">
        <f t="shared" ref="J771:J834" si="223">IF(AF771=0,VLOOKUP($A771,$AS$2:$BL$948,10,FALSE),AF771)</f>
        <v>4.1153933200475806E-2</v>
      </c>
      <c r="K771" s="8">
        <f t="shared" ref="K771:K834" si="224">IF(AG771=0,VLOOKUP($A771,$AS$2:$BL$948,11,FALSE),AG771)</f>
        <v>0.11803033189247582</v>
      </c>
      <c r="L771" s="8">
        <f t="shared" ref="L771:L834" si="225">IF(AH771=0,VLOOKUP($A771,$AS$2:$BL$948,12,FALSE),AH771)</f>
        <v>0.19389716152116132</v>
      </c>
      <c r="M771" s="8">
        <f t="shared" ref="M771:M834" si="226">IF(AI771=0,VLOOKUP($A771,$AS$2:$BL$948,13,FALSE),AI771)</f>
        <v>4.7055425265683883E-2</v>
      </c>
      <c r="N771" s="8">
        <f t="shared" ref="N771:N834" si="227">IF(AJ771=0,VLOOKUP($A771,$AS$2:$BL$948,14,FALSE),AJ771)</f>
        <v>0.1858035247664355</v>
      </c>
      <c r="O771" s="8">
        <f t="shared" ref="O771:O834" si="228">IF(AK771=0,VLOOKUP($A771,$AS$2:$BL$948,15,FALSE),AK771)</f>
        <v>0.27077846746293538</v>
      </c>
      <c r="P771" s="8">
        <f t="shared" ref="P771:P834" si="229">IF(AL771=0,VLOOKUP($A771,$AS$2:$BL$948,16,FALSE),AL771)</f>
        <v>5.9125534589719376E-6</v>
      </c>
      <c r="Q771" s="8">
        <f t="shared" ref="Q771:Q834" si="230">IF(AM771=0,VLOOKUP($A771,$AS$2:$BL$948,17,FALSE),AM771)</f>
        <v>0.20343044384854825</v>
      </c>
      <c r="R771" s="8">
        <f t="shared" ref="R771:R834" si="231">IF(AN771=0,VLOOKUP($A771,$AS$2:$BL$948,18,FALSE),AN771)</f>
        <v>1</v>
      </c>
      <c r="S771" s="8">
        <f t="shared" ref="S771:S834" si="232">IF(AO771=0,VLOOKUP($A771,$AS$2:$BL$948,19,FALSE),AO771)</f>
        <v>0.98296796401806463</v>
      </c>
      <c r="T771" s="8">
        <f t="shared" ref="T771:T834" si="233">IF(AP771=0,VLOOKUP($A771,$AS$2:$BL$948,20,FALSE),AP771)</f>
        <v>0.97083890402709694</v>
      </c>
      <c r="W771" s="7">
        <v>561599</v>
      </c>
      <c r="X771" s="7" t="s">
        <v>801</v>
      </c>
      <c r="Y771" s="364">
        <v>0</v>
      </c>
      <c r="Z771" s="364">
        <v>0</v>
      </c>
      <c r="AA771" s="364">
        <v>0</v>
      </c>
      <c r="AB771" s="364">
        <v>0</v>
      </c>
      <c r="AC771" s="364">
        <v>0</v>
      </c>
      <c r="AD771" s="364">
        <v>0</v>
      </c>
      <c r="AE771" s="364">
        <v>0</v>
      </c>
      <c r="AF771" s="364">
        <v>0</v>
      </c>
      <c r="AG771" s="364">
        <v>0</v>
      </c>
      <c r="AH771" s="364">
        <v>0</v>
      </c>
      <c r="AI771" s="364">
        <v>0</v>
      </c>
      <c r="AJ771" s="364">
        <v>0</v>
      </c>
      <c r="AK771" s="364">
        <v>0</v>
      </c>
      <c r="AL771" s="364">
        <v>0</v>
      </c>
      <c r="AM771" s="364">
        <v>0</v>
      </c>
      <c r="AN771" s="364">
        <v>1</v>
      </c>
      <c r="AO771" s="364">
        <v>0</v>
      </c>
      <c r="AP771" s="364">
        <v>0</v>
      </c>
      <c r="AS771" s="7">
        <v>561599</v>
      </c>
      <c r="AT771" s="7" t="s">
        <v>801</v>
      </c>
      <c r="AU771" s="8">
        <v>0.1395274298609355</v>
      </c>
      <c r="AV771" s="8">
        <v>3.5162139117169353E-2</v>
      </c>
      <c r="AW771" s="8">
        <v>0.12510873087864355</v>
      </c>
      <c r="AX771" s="8">
        <v>0.17523953103960971</v>
      </c>
      <c r="AY771" s="8">
        <v>4.4779711540022749E-2</v>
      </c>
      <c r="AZ771" s="8">
        <v>0.11778743111555517</v>
      </c>
      <c r="BA771" s="8">
        <v>0.16649173570812903</v>
      </c>
      <c r="BB771" s="8">
        <v>4.1153933200475806E-2</v>
      </c>
      <c r="BC771" s="8">
        <v>0.11803033189247582</v>
      </c>
      <c r="BD771" s="8">
        <v>0.19389716152116132</v>
      </c>
      <c r="BE771" s="8">
        <v>4.7055425265683883E-2</v>
      </c>
      <c r="BF771" s="8">
        <v>0.1858035247664355</v>
      </c>
      <c r="BG771" s="8">
        <v>0.27077846746293538</v>
      </c>
      <c r="BH771" s="8">
        <v>5.9125534589719376E-6</v>
      </c>
      <c r="BI771" s="8">
        <v>0.20343044384854825</v>
      </c>
      <c r="BJ771" s="8">
        <v>1.2997982998570967</v>
      </c>
      <c r="BK771" s="8">
        <v>0.98296796401806463</v>
      </c>
      <c r="BL771" s="8">
        <v>0.97083890402709694</v>
      </c>
    </row>
    <row r="772" spans="1:64" x14ac:dyDescent="0.25">
      <c r="A772" s="7">
        <v>561611</v>
      </c>
      <c r="B772" s="7" t="s">
        <v>802</v>
      </c>
      <c r="C772" s="8">
        <f t="shared" si="216"/>
        <v>9.5887780825803223E-2</v>
      </c>
      <c r="D772" s="8">
        <f t="shared" si="217"/>
        <v>2.3590246153459195E-2</v>
      </c>
      <c r="E772" s="8">
        <f t="shared" si="218"/>
        <v>0.18826894880468872</v>
      </c>
      <c r="F772" s="8">
        <f t="shared" si="219"/>
        <v>3.0546664617536887E-2</v>
      </c>
      <c r="G772" s="8">
        <f t="shared" si="220"/>
        <v>7.899039153009501E-3</v>
      </c>
      <c r="H772" s="8">
        <f t="shared" si="221"/>
        <v>5.1364474094208731E-2</v>
      </c>
      <c r="I772" s="8">
        <f t="shared" si="222"/>
        <v>6.0120577798519377E-2</v>
      </c>
      <c r="J772" s="8">
        <f t="shared" si="223"/>
        <v>1.4447013470886285E-2</v>
      </c>
      <c r="K772" s="8">
        <f t="shared" si="224"/>
        <v>0.10648918924735325</v>
      </c>
      <c r="L772" s="8">
        <f t="shared" si="225"/>
        <v>8.0496125875729005E-2</v>
      </c>
      <c r="M772" s="8">
        <f t="shared" si="226"/>
        <v>1.9375695034294677E-2</v>
      </c>
      <c r="N772" s="8">
        <f t="shared" si="227"/>
        <v>0.16371816619839999</v>
      </c>
      <c r="O772" s="8">
        <f t="shared" si="228"/>
        <v>0.57583757041822525</v>
      </c>
      <c r="P772" s="8">
        <f t="shared" si="229"/>
        <v>4.4143427192972424E-5</v>
      </c>
      <c r="Q772" s="8">
        <f t="shared" si="230"/>
        <v>0.51376584039317763</v>
      </c>
      <c r="R772" s="8">
        <f t="shared" si="231"/>
        <v>1</v>
      </c>
      <c r="S772" s="8">
        <f t="shared" si="232"/>
        <v>0.94465050044596754</v>
      </c>
      <c r="T772" s="8">
        <f t="shared" si="233"/>
        <v>1.0358954901941937</v>
      </c>
      <c r="W772" s="7">
        <v>561611</v>
      </c>
      <c r="X772" s="7" t="s">
        <v>802</v>
      </c>
      <c r="Y772" s="364">
        <v>0</v>
      </c>
      <c r="Z772" s="364">
        <v>0</v>
      </c>
      <c r="AA772" s="364">
        <v>0</v>
      </c>
      <c r="AB772" s="364">
        <v>0</v>
      </c>
      <c r="AC772" s="364">
        <v>0</v>
      </c>
      <c r="AD772" s="364">
        <v>0</v>
      </c>
      <c r="AE772" s="364">
        <v>0</v>
      </c>
      <c r="AF772" s="364">
        <v>0</v>
      </c>
      <c r="AG772" s="364">
        <v>0</v>
      </c>
      <c r="AH772" s="364">
        <v>0</v>
      </c>
      <c r="AI772" s="364">
        <v>0</v>
      </c>
      <c r="AJ772" s="364">
        <v>0</v>
      </c>
      <c r="AK772" s="364">
        <v>0</v>
      </c>
      <c r="AL772" s="364">
        <v>0</v>
      </c>
      <c r="AM772" s="364">
        <v>0</v>
      </c>
      <c r="AN772" s="364">
        <v>1</v>
      </c>
      <c r="AO772" s="364">
        <v>0</v>
      </c>
      <c r="AP772" s="364">
        <v>0</v>
      </c>
      <c r="AS772" s="7">
        <v>561611</v>
      </c>
      <c r="AT772" s="7" t="s">
        <v>802</v>
      </c>
      <c r="AU772" s="8">
        <v>9.5887780825803223E-2</v>
      </c>
      <c r="AV772" s="8">
        <v>2.3590246153459195E-2</v>
      </c>
      <c r="AW772" s="8">
        <v>0.18826894880468872</v>
      </c>
      <c r="AX772" s="8">
        <v>3.0546664617536887E-2</v>
      </c>
      <c r="AY772" s="8">
        <v>7.899039153009501E-3</v>
      </c>
      <c r="AZ772" s="8">
        <v>5.1364474094208731E-2</v>
      </c>
      <c r="BA772" s="8">
        <v>6.0120577798519377E-2</v>
      </c>
      <c r="BB772" s="8">
        <v>1.4447013470886285E-2</v>
      </c>
      <c r="BC772" s="8">
        <v>0.10648918924735325</v>
      </c>
      <c r="BD772" s="8">
        <v>8.0496125875729005E-2</v>
      </c>
      <c r="BE772" s="8">
        <v>1.9375695034294677E-2</v>
      </c>
      <c r="BF772" s="8">
        <v>0.16371816619839999</v>
      </c>
      <c r="BG772" s="8">
        <v>0.57583757041822525</v>
      </c>
      <c r="BH772" s="8">
        <v>4.4143427192972424E-5</v>
      </c>
      <c r="BI772" s="8">
        <v>0.51376584039317763</v>
      </c>
      <c r="BJ772" s="8">
        <v>1.3077453628808069</v>
      </c>
      <c r="BK772" s="8">
        <v>0.94465050044596754</v>
      </c>
      <c r="BL772" s="8">
        <v>1.0358954901941937</v>
      </c>
    </row>
    <row r="773" spans="1:64" x14ac:dyDescent="0.25">
      <c r="A773" s="7">
        <v>561612</v>
      </c>
      <c r="B773" s="7" t="s">
        <v>803</v>
      </c>
      <c r="C773" s="8">
        <f t="shared" si="216"/>
        <v>9.7470878112835488E-2</v>
      </c>
      <c r="D773" s="8">
        <f t="shared" si="217"/>
        <v>2.3946242693772102E-2</v>
      </c>
      <c r="E773" s="8">
        <f t="shared" si="218"/>
        <v>0.18929646886592741</v>
      </c>
      <c r="F773" s="8">
        <f t="shared" si="219"/>
        <v>3.1985572577038719E-2</v>
      </c>
      <c r="G773" s="8">
        <f t="shared" si="220"/>
        <v>7.5741785164825659E-3</v>
      </c>
      <c r="H773" s="8">
        <f t="shared" si="221"/>
        <v>5.1936595054155509E-2</v>
      </c>
      <c r="I773" s="8">
        <f t="shared" si="222"/>
        <v>6.1144208277667748E-2</v>
      </c>
      <c r="J773" s="8">
        <f t="shared" si="223"/>
        <v>1.4660787863597903E-2</v>
      </c>
      <c r="K773" s="8">
        <f t="shared" si="224"/>
        <v>0.10698924063405968</v>
      </c>
      <c r="L773" s="8">
        <f t="shared" si="225"/>
        <v>8.1763743959274188E-2</v>
      </c>
      <c r="M773" s="8">
        <f t="shared" si="226"/>
        <v>1.9669595860375162E-2</v>
      </c>
      <c r="N773" s="8">
        <f t="shared" si="227"/>
        <v>0.16462663314403392</v>
      </c>
      <c r="O773" s="8">
        <f t="shared" si="228"/>
        <v>0.58672580225387094</v>
      </c>
      <c r="P773" s="8">
        <f t="shared" si="229"/>
        <v>3.1311006872880654E-5</v>
      </c>
      <c r="Q773" s="8">
        <f t="shared" si="230"/>
        <v>0.52380400746722611</v>
      </c>
      <c r="R773" s="8">
        <f t="shared" si="231"/>
        <v>1</v>
      </c>
      <c r="S773" s="8">
        <f t="shared" si="232"/>
        <v>0.96246408808354844</v>
      </c>
      <c r="T773" s="8">
        <f t="shared" si="233"/>
        <v>1.0537603658069354</v>
      </c>
      <c r="W773" s="7">
        <v>561612</v>
      </c>
      <c r="X773" s="7" t="s">
        <v>803</v>
      </c>
      <c r="Y773" s="364">
        <v>0</v>
      </c>
      <c r="Z773" s="364">
        <v>0</v>
      </c>
      <c r="AA773" s="364">
        <v>0</v>
      </c>
      <c r="AB773" s="364">
        <v>0</v>
      </c>
      <c r="AC773" s="364">
        <v>0</v>
      </c>
      <c r="AD773" s="364">
        <v>0</v>
      </c>
      <c r="AE773" s="364">
        <v>0</v>
      </c>
      <c r="AF773" s="364">
        <v>0</v>
      </c>
      <c r="AG773" s="364">
        <v>0</v>
      </c>
      <c r="AH773" s="364">
        <v>0</v>
      </c>
      <c r="AI773" s="364">
        <v>0</v>
      </c>
      <c r="AJ773" s="364">
        <v>0</v>
      </c>
      <c r="AK773" s="364">
        <v>0</v>
      </c>
      <c r="AL773" s="364">
        <v>0</v>
      </c>
      <c r="AM773" s="364">
        <v>0</v>
      </c>
      <c r="AN773" s="364">
        <v>1</v>
      </c>
      <c r="AO773" s="364">
        <v>0</v>
      </c>
      <c r="AP773" s="364">
        <v>0</v>
      </c>
      <c r="AS773" s="7">
        <v>561612</v>
      </c>
      <c r="AT773" s="7" t="s">
        <v>803</v>
      </c>
      <c r="AU773" s="8">
        <v>9.7470878112835488E-2</v>
      </c>
      <c r="AV773" s="8">
        <v>2.3946242693772102E-2</v>
      </c>
      <c r="AW773" s="8">
        <v>0.18929646886592741</v>
      </c>
      <c r="AX773" s="8">
        <v>3.1985572577038719E-2</v>
      </c>
      <c r="AY773" s="8">
        <v>7.5741785164825659E-3</v>
      </c>
      <c r="AZ773" s="8">
        <v>5.1936595054155509E-2</v>
      </c>
      <c r="BA773" s="8">
        <v>6.1144208277667748E-2</v>
      </c>
      <c r="BB773" s="8">
        <v>1.4660787863597903E-2</v>
      </c>
      <c r="BC773" s="8">
        <v>0.10698924063405968</v>
      </c>
      <c r="BD773" s="8">
        <v>8.1763743959274188E-2</v>
      </c>
      <c r="BE773" s="8">
        <v>1.9669595860375162E-2</v>
      </c>
      <c r="BF773" s="8">
        <v>0.16462663314403392</v>
      </c>
      <c r="BG773" s="8">
        <v>0.58672580225387094</v>
      </c>
      <c r="BH773" s="8">
        <v>3.1311006872880654E-5</v>
      </c>
      <c r="BI773" s="8">
        <v>0.52380400746722611</v>
      </c>
      <c r="BJ773" s="8">
        <v>1.3107119767698385</v>
      </c>
      <c r="BK773" s="8">
        <v>0.96246408808354844</v>
      </c>
      <c r="BL773" s="8">
        <v>1.0537603658069354</v>
      </c>
    </row>
    <row r="774" spans="1:64" x14ac:dyDescent="0.25">
      <c r="A774" s="7">
        <v>561613</v>
      </c>
      <c r="B774" s="7" t="s">
        <v>804</v>
      </c>
      <c r="C774" s="8">
        <f t="shared" si="216"/>
        <v>4.5589482950908061E-2</v>
      </c>
      <c r="D774" s="8">
        <f t="shared" si="217"/>
        <v>1.3394903625596774E-2</v>
      </c>
      <c r="E774" s="8">
        <f t="shared" si="218"/>
        <v>8.3377180788387073E-2</v>
      </c>
      <c r="F774" s="8">
        <f t="shared" si="219"/>
        <v>2.0279870606222581E-2</v>
      </c>
      <c r="G774" s="8">
        <f t="shared" si="220"/>
        <v>6.078192895715968E-3</v>
      </c>
      <c r="H774" s="8">
        <f t="shared" si="221"/>
        <v>3.5168001461968058E-2</v>
      </c>
      <c r="I774" s="8">
        <f t="shared" si="222"/>
        <v>2.9015248781187095E-2</v>
      </c>
      <c r="J774" s="8">
        <f t="shared" si="223"/>
        <v>8.3888516429091939E-3</v>
      </c>
      <c r="K774" s="8">
        <f t="shared" si="224"/>
        <v>4.7423546392914517E-2</v>
      </c>
      <c r="L774" s="8">
        <f t="shared" si="225"/>
        <v>3.9009143378111288E-2</v>
      </c>
      <c r="M774" s="8">
        <f t="shared" si="226"/>
        <v>1.1178311816230645E-2</v>
      </c>
      <c r="N774" s="8">
        <f t="shared" si="227"/>
        <v>7.2707057282629037E-2</v>
      </c>
      <c r="O774" s="8">
        <f t="shared" si="228"/>
        <v>0.20643954519635474</v>
      </c>
      <c r="P774" s="8">
        <f t="shared" si="229"/>
        <v>6.6177163353880637E-6</v>
      </c>
      <c r="Q774" s="8">
        <f t="shared" si="230"/>
        <v>0.18380851209122578</v>
      </c>
      <c r="R774" s="8">
        <f t="shared" si="231"/>
        <v>1</v>
      </c>
      <c r="S774" s="8">
        <f t="shared" si="232"/>
        <v>0.36797767786725799</v>
      </c>
      <c r="T774" s="8">
        <f t="shared" si="233"/>
        <v>0.39127764681693544</v>
      </c>
      <c r="W774" s="7">
        <v>561613</v>
      </c>
      <c r="X774" s="7" t="s">
        <v>804</v>
      </c>
      <c r="Y774" s="364">
        <v>0</v>
      </c>
      <c r="Z774" s="364">
        <v>0</v>
      </c>
      <c r="AA774" s="364">
        <v>0</v>
      </c>
      <c r="AB774" s="364">
        <v>0</v>
      </c>
      <c r="AC774" s="364">
        <v>0</v>
      </c>
      <c r="AD774" s="364">
        <v>0</v>
      </c>
      <c r="AE774" s="364">
        <v>0</v>
      </c>
      <c r="AF774" s="364">
        <v>0</v>
      </c>
      <c r="AG774" s="364">
        <v>0</v>
      </c>
      <c r="AH774" s="364">
        <v>0</v>
      </c>
      <c r="AI774" s="364">
        <v>0</v>
      </c>
      <c r="AJ774" s="364">
        <v>0</v>
      </c>
      <c r="AK774" s="364">
        <v>0</v>
      </c>
      <c r="AL774" s="364">
        <v>0</v>
      </c>
      <c r="AM774" s="364">
        <v>0</v>
      </c>
      <c r="AN774" s="364">
        <v>1</v>
      </c>
      <c r="AO774" s="364">
        <v>0</v>
      </c>
      <c r="AP774" s="364">
        <v>0</v>
      </c>
      <c r="AS774" s="7">
        <v>561613</v>
      </c>
      <c r="AT774" s="7" t="s">
        <v>804</v>
      </c>
      <c r="AU774" s="8">
        <v>4.5589482950908061E-2</v>
      </c>
      <c r="AV774" s="8">
        <v>1.3394903625596774E-2</v>
      </c>
      <c r="AW774" s="8">
        <v>8.3377180788387073E-2</v>
      </c>
      <c r="AX774" s="8">
        <v>2.0279870606222581E-2</v>
      </c>
      <c r="AY774" s="8">
        <v>6.078192895715968E-3</v>
      </c>
      <c r="AZ774" s="8">
        <v>3.5168001461968058E-2</v>
      </c>
      <c r="BA774" s="8">
        <v>2.9015248781187095E-2</v>
      </c>
      <c r="BB774" s="8">
        <v>8.3888516429091939E-3</v>
      </c>
      <c r="BC774" s="8">
        <v>4.7423546392914517E-2</v>
      </c>
      <c r="BD774" s="8">
        <v>3.9009143378111288E-2</v>
      </c>
      <c r="BE774" s="8">
        <v>1.1178311816230645E-2</v>
      </c>
      <c r="BF774" s="8">
        <v>7.2707057282629037E-2</v>
      </c>
      <c r="BG774" s="8">
        <v>0.20643954519635474</v>
      </c>
      <c r="BH774" s="8">
        <v>6.6177163353880637E-6</v>
      </c>
      <c r="BI774" s="8">
        <v>0.18380851209122578</v>
      </c>
      <c r="BJ774" s="8">
        <v>1.1423599544614516</v>
      </c>
      <c r="BK774" s="8">
        <v>0.36797767786725799</v>
      </c>
      <c r="BL774" s="8">
        <v>0.39127764681693544</v>
      </c>
    </row>
    <row r="775" spans="1:64" x14ac:dyDescent="0.25">
      <c r="A775" s="7">
        <v>561621</v>
      </c>
      <c r="B775" s="7" t="s">
        <v>805</v>
      </c>
      <c r="C775" s="8">
        <f t="shared" si="216"/>
        <v>9.9560044581893575E-2</v>
      </c>
      <c r="D775" s="8">
        <f t="shared" si="217"/>
        <v>2.4239590565744519E-2</v>
      </c>
      <c r="E775" s="8">
        <f t="shared" si="218"/>
        <v>0.19197869587994193</v>
      </c>
      <c r="F775" s="8">
        <f t="shared" si="219"/>
        <v>6.5310329358888058E-2</v>
      </c>
      <c r="G775" s="8">
        <f t="shared" si="220"/>
        <v>1.5952650974094568E-2</v>
      </c>
      <c r="H775" s="8">
        <f t="shared" si="221"/>
        <v>0.11217933745375047</v>
      </c>
      <c r="I775" s="8">
        <f t="shared" si="222"/>
        <v>6.2601071628319349E-2</v>
      </c>
      <c r="J775" s="8">
        <f t="shared" si="223"/>
        <v>1.4867133129536456E-2</v>
      </c>
      <c r="K775" s="8">
        <f t="shared" si="224"/>
        <v>0.10846366228307583</v>
      </c>
      <c r="L775" s="8">
        <f t="shared" si="225"/>
        <v>8.3427226937441923E-2</v>
      </c>
      <c r="M775" s="8">
        <f t="shared" si="226"/>
        <v>1.9887817106073388E-2</v>
      </c>
      <c r="N775" s="8">
        <f t="shared" si="227"/>
        <v>0.16691519115982578</v>
      </c>
      <c r="O775" s="8">
        <f t="shared" si="228"/>
        <v>0.60846582389793491</v>
      </c>
      <c r="P775" s="8">
        <f t="shared" si="229"/>
        <v>1.7198816861959517E-5</v>
      </c>
      <c r="Q775" s="8">
        <f t="shared" si="230"/>
        <v>0.54180911837193602</v>
      </c>
      <c r="R775" s="8">
        <f t="shared" si="231"/>
        <v>1</v>
      </c>
      <c r="S775" s="8">
        <f t="shared" si="232"/>
        <v>1.0966681242382257</v>
      </c>
      <c r="T775" s="8">
        <f t="shared" si="233"/>
        <v>1.0891560605887096</v>
      </c>
      <c r="W775" s="7">
        <v>561621</v>
      </c>
      <c r="X775" s="7" t="s">
        <v>805</v>
      </c>
      <c r="Y775" s="364">
        <v>0</v>
      </c>
      <c r="Z775" s="364">
        <v>0</v>
      </c>
      <c r="AA775" s="364">
        <v>0</v>
      </c>
      <c r="AB775" s="364">
        <v>0</v>
      </c>
      <c r="AC775" s="364">
        <v>0</v>
      </c>
      <c r="AD775" s="364">
        <v>0</v>
      </c>
      <c r="AE775" s="364">
        <v>0</v>
      </c>
      <c r="AF775" s="364">
        <v>0</v>
      </c>
      <c r="AG775" s="364">
        <v>0</v>
      </c>
      <c r="AH775" s="364">
        <v>0</v>
      </c>
      <c r="AI775" s="364">
        <v>0</v>
      </c>
      <c r="AJ775" s="364">
        <v>0</v>
      </c>
      <c r="AK775" s="364">
        <v>0</v>
      </c>
      <c r="AL775" s="364">
        <v>0</v>
      </c>
      <c r="AM775" s="364">
        <v>0</v>
      </c>
      <c r="AN775" s="364">
        <v>1</v>
      </c>
      <c r="AO775" s="364">
        <v>0</v>
      </c>
      <c r="AP775" s="364">
        <v>0</v>
      </c>
      <c r="AS775" s="7">
        <v>561621</v>
      </c>
      <c r="AT775" s="7" t="s">
        <v>805</v>
      </c>
      <c r="AU775" s="8">
        <v>9.9560044581893575E-2</v>
      </c>
      <c r="AV775" s="8">
        <v>2.4239590565744519E-2</v>
      </c>
      <c r="AW775" s="8">
        <v>0.19197869587994193</v>
      </c>
      <c r="AX775" s="8">
        <v>6.5310329358888058E-2</v>
      </c>
      <c r="AY775" s="8">
        <v>1.5952650974094568E-2</v>
      </c>
      <c r="AZ775" s="8">
        <v>0.11217933745375047</v>
      </c>
      <c r="BA775" s="8">
        <v>6.2601071628319349E-2</v>
      </c>
      <c r="BB775" s="8">
        <v>1.4867133129536456E-2</v>
      </c>
      <c r="BC775" s="8">
        <v>0.10846366228307583</v>
      </c>
      <c r="BD775" s="8">
        <v>8.3427226937441923E-2</v>
      </c>
      <c r="BE775" s="8">
        <v>1.9887817106073388E-2</v>
      </c>
      <c r="BF775" s="8">
        <v>0.16691519115982578</v>
      </c>
      <c r="BG775" s="8">
        <v>0.60846582389793491</v>
      </c>
      <c r="BH775" s="8">
        <v>1.7198816861959517E-5</v>
      </c>
      <c r="BI775" s="8">
        <v>0.54180911837193602</v>
      </c>
      <c r="BJ775" s="8">
        <v>1.3157783310269358</v>
      </c>
      <c r="BK775" s="8">
        <v>1.0966681242382257</v>
      </c>
      <c r="BL775" s="8">
        <v>1.0891560605887096</v>
      </c>
    </row>
    <row r="776" spans="1:64" x14ac:dyDescent="0.25">
      <c r="A776" s="7">
        <v>561622</v>
      </c>
      <c r="B776" s="7" t="s">
        <v>806</v>
      </c>
      <c r="C776" s="8">
        <f t="shared" si="216"/>
        <v>9.7309527210983834E-2</v>
      </c>
      <c r="D776" s="8">
        <f t="shared" si="217"/>
        <v>2.3833241942999031E-2</v>
      </c>
      <c r="E776" s="8">
        <f t="shared" si="218"/>
        <v>0.19109975036272739</v>
      </c>
      <c r="F776" s="8">
        <f t="shared" si="219"/>
        <v>2.8619767960532144E-2</v>
      </c>
      <c r="G776" s="8">
        <f t="shared" si="220"/>
        <v>7.2634828712621726E-3</v>
      </c>
      <c r="H776" s="8">
        <f t="shared" si="221"/>
        <v>4.8237285357689688E-2</v>
      </c>
      <c r="I776" s="8">
        <f t="shared" si="222"/>
        <v>6.1123089619162893E-2</v>
      </c>
      <c r="J776" s="8">
        <f t="shared" si="223"/>
        <v>1.4611299936207906E-2</v>
      </c>
      <c r="K776" s="8">
        <f t="shared" si="224"/>
        <v>0.10818925146387418</v>
      </c>
      <c r="L776" s="8">
        <f t="shared" si="225"/>
        <v>8.1745683432770957E-2</v>
      </c>
      <c r="M776" s="8">
        <f t="shared" si="226"/>
        <v>1.9572524575314037E-2</v>
      </c>
      <c r="N776" s="8">
        <f t="shared" si="227"/>
        <v>0.16612357447851139</v>
      </c>
      <c r="O776" s="8">
        <f t="shared" si="228"/>
        <v>0.58673208603522653</v>
      </c>
      <c r="P776" s="8">
        <f t="shared" si="229"/>
        <v>5.3427014176544197E-5</v>
      </c>
      <c r="Q776" s="8">
        <f t="shared" si="230"/>
        <v>0.52281101864819324</v>
      </c>
      <c r="R776" s="8">
        <f t="shared" si="231"/>
        <v>1</v>
      </c>
      <c r="S776" s="8">
        <f t="shared" si="232"/>
        <v>0.95508666522258046</v>
      </c>
      <c r="T776" s="8">
        <f t="shared" si="233"/>
        <v>1.0548897700511288</v>
      </c>
      <c r="W776" s="7">
        <v>561622</v>
      </c>
      <c r="X776" s="7" t="s">
        <v>806</v>
      </c>
      <c r="Y776" s="364">
        <v>0</v>
      </c>
      <c r="Z776" s="364">
        <v>0</v>
      </c>
      <c r="AA776" s="364">
        <v>0</v>
      </c>
      <c r="AB776" s="364">
        <v>0</v>
      </c>
      <c r="AC776" s="364">
        <v>0</v>
      </c>
      <c r="AD776" s="364">
        <v>0</v>
      </c>
      <c r="AE776" s="364">
        <v>0</v>
      </c>
      <c r="AF776" s="364">
        <v>0</v>
      </c>
      <c r="AG776" s="364">
        <v>0</v>
      </c>
      <c r="AH776" s="364">
        <v>0</v>
      </c>
      <c r="AI776" s="364">
        <v>0</v>
      </c>
      <c r="AJ776" s="364">
        <v>0</v>
      </c>
      <c r="AK776" s="364">
        <v>0</v>
      </c>
      <c r="AL776" s="364">
        <v>0</v>
      </c>
      <c r="AM776" s="364">
        <v>0</v>
      </c>
      <c r="AN776" s="364">
        <v>1</v>
      </c>
      <c r="AO776" s="364">
        <v>0</v>
      </c>
      <c r="AP776" s="364">
        <v>0</v>
      </c>
      <c r="AS776" s="7">
        <v>561622</v>
      </c>
      <c r="AT776" s="7" t="s">
        <v>806</v>
      </c>
      <c r="AU776" s="8">
        <v>9.7309527210983834E-2</v>
      </c>
      <c r="AV776" s="8">
        <v>2.3833241942999031E-2</v>
      </c>
      <c r="AW776" s="8">
        <v>0.19109975036272739</v>
      </c>
      <c r="AX776" s="8">
        <v>2.8619767960532144E-2</v>
      </c>
      <c r="AY776" s="8">
        <v>7.2634828712621726E-3</v>
      </c>
      <c r="AZ776" s="8">
        <v>4.8237285357689688E-2</v>
      </c>
      <c r="BA776" s="8">
        <v>6.1123089619162893E-2</v>
      </c>
      <c r="BB776" s="8">
        <v>1.4611299936207906E-2</v>
      </c>
      <c r="BC776" s="8">
        <v>0.10818925146387418</v>
      </c>
      <c r="BD776" s="8">
        <v>8.1745683432770957E-2</v>
      </c>
      <c r="BE776" s="8">
        <v>1.9572524575314037E-2</v>
      </c>
      <c r="BF776" s="8">
        <v>0.16612357447851139</v>
      </c>
      <c r="BG776" s="8">
        <v>0.58673208603522653</v>
      </c>
      <c r="BH776" s="8">
        <v>5.3427014176544197E-5</v>
      </c>
      <c r="BI776" s="8">
        <v>0.52281101864819324</v>
      </c>
      <c r="BJ776" s="8">
        <v>1.3122441324201615</v>
      </c>
      <c r="BK776" s="8">
        <v>0.95508666522258046</v>
      </c>
      <c r="BL776" s="8">
        <v>1.0548897700511288</v>
      </c>
    </row>
    <row r="777" spans="1:64" x14ac:dyDescent="0.25">
      <c r="A777" s="7">
        <v>561710</v>
      </c>
      <c r="B777" s="7" t="s">
        <v>807</v>
      </c>
      <c r="C777" s="8">
        <f t="shared" si="216"/>
        <v>9.2163692691200005E-2</v>
      </c>
      <c r="D777" s="8">
        <f t="shared" si="217"/>
        <v>1.24514791115E-2</v>
      </c>
      <c r="E777" s="8">
        <f t="shared" si="218"/>
        <v>5.6870626389900002E-2</v>
      </c>
      <c r="F777" s="8">
        <f t="shared" si="219"/>
        <v>4.5754609682599999E-2</v>
      </c>
      <c r="G777" s="8">
        <f t="shared" si="220"/>
        <v>6.7393924923200002E-3</v>
      </c>
      <c r="H777" s="8">
        <f t="shared" si="221"/>
        <v>2.8958744058900001E-2</v>
      </c>
      <c r="I777" s="8">
        <f t="shared" si="222"/>
        <v>5.8494018702600001E-2</v>
      </c>
      <c r="J777" s="8">
        <f t="shared" si="223"/>
        <v>8.1010736197699995E-3</v>
      </c>
      <c r="K777" s="8">
        <f t="shared" si="224"/>
        <v>3.1611249486599997E-2</v>
      </c>
      <c r="L777" s="8">
        <f t="shared" si="225"/>
        <v>7.9893391196299998E-2</v>
      </c>
      <c r="M777" s="8">
        <f t="shared" si="226"/>
        <v>1.12978308212E-2</v>
      </c>
      <c r="N777" s="8">
        <f t="shared" si="227"/>
        <v>5.9750470907200003E-2</v>
      </c>
      <c r="O777" s="8">
        <f t="shared" si="228"/>
        <v>0.57301946215900001</v>
      </c>
      <c r="P777" s="8">
        <f t="shared" si="229"/>
        <v>1.43548039697E-5</v>
      </c>
      <c r="Q777" s="8">
        <f t="shared" si="230"/>
        <v>0.52461857229300002</v>
      </c>
      <c r="R777" s="8">
        <f t="shared" si="231"/>
        <v>1.16148579819</v>
      </c>
      <c r="S777" s="8">
        <f t="shared" si="232"/>
        <v>1.0814527462300001</v>
      </c>
      <c r="T777" s="8">
        <f t="shared" si="233"/>
        <v>1.0982063418100001</v>
      </c>
      <c r="W777" s="7">
        <v>561710</v>
      </c>
      <c r="X777" s="7" t="s">
        <v>807</v>
      </c>
      <c r="Y777" s="364">
        <v>9.2163692691200005E-2</v>
      </c>
      <c r="Z777" s="364">
        <v>1.24514791115E-2</v>
      </c>
      <c r="AA777" s="364">
        <v>5.6870626389900002E-2</v>
      </c>
      <c r="AB777" s="364">
        <v>4.5754609682599999E-2</v>
      </c>
      <c r="AC777" s="364">
        <v>6.7393924923200002E-3</v>
      </c>
      <c r="AD777" s="364">
        <v>2.8958744058900001E-2</v>
      </c>
      <c r="AE777" s="364">
        <v>5.8494018702600001E-2</v>
      </c>
      <c r="AF777" s="364">
        <v>8.1010736197699995E-3</v>
      </c>
      <c r="AG777" s="364">
        <v>3.1611249486599997E-2</v>
      </c>
      <c r="AH777" s="364">
        <v>7.9893391196299998E-2</v>
      </c>
      <c r="AI777" s="364">
        <v>1.12978308212E-2</v>
      </c>
      <c r="AJ777" s="364">
        <v>5.9750470907200003E-2</v>
      </c>
      <c r="AK777" s="364">
        <v>0.57301946215900001</v>
      </c>
      <c r="AL777" s="364">
        <v>1.43548039697E-5</v>
      </c>
      <c r="AM777" s="364">
        <v>0.52461857229300002</v>
      </c>
      <c r="AN777" s="364">
        <v>1.16148579819</v>
      </c>
      <c r="AO777" s="364">
        <v>1.0814527462300001</v>
      </c>
      <c r="AP777" s="364">
        <v>1.0982063418100001</v>
      </c>
      <c r="AS777" s="7">
        <v>561710</v>
      </c>
      <c r="AT777" s="7" t="s">
        <v>807</v>
      </c>
      <c r="AU777" s="8">
        <v>0.11081782121403062</v>
      </c>
      <c r="AV777" s="8">
        <v>2.6543272732814514E-2</v>
      </c>
      <c r="AW777" s="8">
        <v>0.15075636482766616</v>
      </c>
      <c r="AX777" s="8">
        <v>6.537797527646777E-2</v>
      </c>
      <c r="AY777" s="8">
        <v>1.7678037573493063E-2</v>
      </c>
      <c r="AZ777" s="8">
        <v>9.3072044850640342E-2</v>
      </c>
      <c r="BA777" s="8">
        <v>7.0299902811904846E-2</v>
      </c>
      <c r="BB777" s="8">
        <v>1.8432730930035328E-2</v>
      </c>
      <c r="BC777" s="8">
        <v>9.8306083170050004E-2</v>
      </c>
      <c r="BD777" s="8">
        <v>0.10314765709337417</v>
      </c>
      <c r="BE777" s="8">
        <v>2.5378657164548381E-2</v>
      </c>
      <c r="BF777" s="8">
        <v>0.15325902755421777</v>
      </c>
      <c r="BG777" s="8">
        <v>0.46211184167148356</v>
      </c>
      <c r="BH777" s="8">
        <v>8.8964225476066109E-6</v>
      </c>
      <c r="BI777" s="8">
        <v>0.42307889467845206</v>
      </c>
      <c r="BJ777" s="8">
        <v>1.2881158458709676</v>
      </c>
      <c r="BK777" s="8">
        <v>0.98257967060354834</v>
      </c>
      <c r="BL777" s="8">
        <v>0.99348871691241969</v>
      </c>
    </row>
    <row r="778" spans="1:64" x14ac:dyDescent="0.25">
      <c r="A778" s="7">
        <v>561720</v>
      </c>
      <c r="B778" s="7" t="s">
        <v>808</v>
      </c>
      <c r="C778" s="8">
        <f t="shared" si="216"/>
        <v>9.2127873867699994E-2</v>
      </c>
      <c r="D778" s="8">
        <f t="shared" si="217"/>
        <v>1.2458681753599999E-2</v>
      </c>
      <c r="E778" s="8">
        <f t="shared" si="218"/>
        <v>5.64845560306E-2</v>
      </c>
      <c r="F778" s="8">
        <f t="shared" si="219"/>
        <v>1.9872441108900001E-2</v>
      </c>
      <c r="G778" s="8">
        <f t="shared" si="220"/>
        <v>2.92948274413E-3</v>
      </c>
      <c r="H778" s="8">
        <f t="shared" si="221"/>
        <v>1.2350238030799999E-2</v>
      </c>
      <c r="I778" s="8">
        <f t="shared" si="222"/>
        <v>5.8423962394800001E-2</v>
      </c>
      <c r="J778" s="8">
        <f t="shared" si="223"/>
        <v>8.0962756112399996E-3</v>
      </c>
      <c r="K778" s="8">
        <f t="shared" si="224"/>
        <v>3.11128241572E-2</v>
      </c>
      <c r="L778" s="8">
        <f t="shared" si="225"/>
        <v>7.9835966696800001E-2</v>
      </c>
      <c r="M778" s="8">
        <f t="shared" si="226"/>
        <v>1.13032280797E-2</v>
      </c>
      <c r="N778" s="8">
        <f t="shared" si="227"/>
        <v>5.9491228659900003E-2</v>
      </c>
      <c r="O778" s="8">
        <f t="shared" si="228"/>
        <v>0.57296750139800001</v>
      </c>
      <c r="P778" s="8">
        <f t="shared" si="229"/>
        <v>3.3042144891300001E-5</v>
      </c>
      <c r="Q778" s="8">
        <f t="shared" si="230"/>
        <v>0.525202799607</v>
      </c>
      <c r="R778" s="8">
        <f t="shared" si="231"/>
        <v>1.1610711116500001</v>
      </c>
      <c r="S778" s="8">
        <f t="shared" si="232"/>
        <v>1.0351521618799999</v>
      </c>
      <c r="T778" s="8">
        <f t="shared" si="233"/>
        <v>1.0976330621599999</v>
      </c>
      <c r="W778" s="7">
        <v>561720</v>
      </c>
      <c r="X778" s="7" t="s">
        <v>808</v>
      </c>
      <c r="Y778" s="364">
        <v>9.2127873867699994E-2</v>
      </c>
      <c r="Z778" s="364">
        <v>1.2458681753599999E-2</v>
      </c>
      <c r="AA778" s="364">
        <v>5.64845560306E-2</v>
      </c>
      <c r="AB778" s="364">
        <v>1.9872441108900001E-2</v>
      </c>
      <c r="AC778" s="364">
        <v>2.92948274413E-3</v>
      </c>
      <c r="AD778" s="364">
        <v>1.2350238030799999E-2</v>
      </c>
      <c r="AE778" s="364">
        <v>5.8423962394800001E-2</v>
      </c>
      <c r="AF778" s="364">
        <v>8.0962756112399996E-3</v>
      </c>
      <c r="AG778" s="364">
        <v>3.11128241572E-2</v>
      </c>
      <c r="AH778" s="364">
        <v>7.9835966696800001E-2</v>
      </c>
      <c r="AI778" s="364">
        <v>1.13032280797E-2</v>
      </c>
      <c r="AJ778" s="364">
        <v>5.9491228659900003E-2</v>
      </c>
      <c r="AK778" s="364">
        <v>0.57296750139800001</v>
      </c>
      <c r="AL778" s="364">
        <v>3.3042144891300001E-5</v>
      </c>
      <c r="AM778" s="364">
        <v>0.525202799607</v>
      </c>
      <c r="AN778" s="364">
        <v>1.1610711116500001</v>
      </c>
      <c r="AO778" s="364">
        <v>1.0351521618799999</v>
      </c>
      <c r="AP778" s="364">
        <v>1.0976330621599999</v>
      </c>
      <c r="AS778" s="7">
        <v>561720</v>
      </c>
      <c r="AT778" s="7" t="s">
        <v>808</v>
      </c>
      <c r="AU778" s="8">
        <v>0.13038588080440322</v>
      </c>
      <c r="AV778" s="8">
        <v>2.9844482944533877E-2</v>
      </c>
      <c r="AW778" s="8">
        <v>0.16957107169544516</v>
      </c>
      <c r="AX778" s="8">
        <v>3.6048642571553234E-2</v>
      </c>
      <c r="AY778" s="8">
        <v>9.4399686158308047E-3</v>
      </c>
      <c r="AZ778" s="8">
        <v>4.8121514522751624E-2</v>
      </c>
      <c r="BA778" s="8">
        <v>8.2867132274193539E-2</v>
      </c>
      <c r="BB778" s="8">
        <v>2.0658007024491935E-2</v>
      </c>
      <c r="BC778" s="8">
        <v>0.10989876507804197</v>
      </c>
      <c r="BD778" s="8">
        <v>0.12103899059870482</v>
      </c>
      <c r="BE778" s="8">
        <v>2.8480727435237104E-2</v>
      </c>
      <c r="BF778" s="8">
        <v>0.17252565537193396</v>
      </c>
      <c r="BG778" s="8">
        <v>0.57296907391100016</v>
      </c>
      <c r="BH778" s="8">
        <v>2.2206315614125313E-5</v>
      </c>
      <c r="BI778" s="8">
        <v>0.52520266414214567</v>
      </c>
      <c r="BJ778" s="8">
        <v>1.329801435444516</v>
      </c>
      <c r="BK778" s="8">
        <v>1.0936117386130646</v>
      </c>
      <c r="BL778" s="8">
        <v>1.2134239043769355</v>
      </c>
    </row>
    <row r="779" spans="1:64" x14ac:dyDescent="0.25">
      <c r="A779" s="7">
        <v>561730</v>
      </c>
      <c r="B779" s="7" t="s">
        <v>809</v>
      </c>
      <c r="C779" s="8">
        <f t="shared" si="216"/>
        <v>9.2061928618500002E-2</v>
      </c>
      <c r="D779" s="8">
        <f t="shared" si="217"/>
        <v>1.2450203968E-2</v>
      </c>
      <c r="E779" s="8">
        <f t="shared" si="218"/>
        <v>5.8579242500200003E-2</v>
      </c>
      <c r="F779" s="8">
        <f t="shared" si="219"/>
        <v>4.4341588933199998E-2</v>
      </c>
      <c r="G779" s="8">
        <f t="shared" si="220"/>
        <v>6.5361187385299998E-3</v>
      </c>
      <c r="H779" s="8">
        <f t="shared" si="221"/>
        <v>2.87530222658E-2</v>
      </c>
      <c r="I779" s="8">
        <f t="shared" si="222"/>
        <v>5.8443409969999999E-2</v>
      </c>
      <c r="J779" s="8">
        <f t="shared" si="223"/>
        <v>8.0976162899600006E-3</v>
      </c>
      <c r="K779" s="8">
        <f t="shared" si="224"/>
        <v>3.2459162231800003E-2</v>
      </c>
      <c r="L779" s="8">
        <f t="shared" si="225"/>
        <v>7.97824703094E-2</v>
      </c>
      <c r="M779" s="8">
        <f t="shared" si="226"/>
        <v>1.12949220604E-2</v>
      </c>
      <c r="N779" s="8">
        <f t="shared" si="227"/>
        <v>6.1561535512599998E-2</v>
      </c>
      <c r="O779" s="8">
        <f t="shared" si="228"/>
        <v>0.57302119967599996</v>
      </c>
      <c r="P779" s="8">
        <f t="shared" si="229"/>
        <v>1.47999942328E-5</v>
      </c>
      <c r="Q779" s="8">
        <f t="shared" si="230"/>
        <v>0.52474716192000004</v>
      </c>
      <c r="R779" s="8">
        <f t="shared" si="231"/>
        <v>1.16309137509</v>
      </c>
      <c r="S779" s="8">
        <f t="shared" si="232"/>
        <v>1.0796307299400001</v>
      </c>
      <c r="T779" s="8">
        <f t="shared" si="233"/>
        <v>1.09900018849</v>
      </c>
      <c r="W779" s="7">
        <v>561730</v>
      </c>
      <c r="X779" s="7" t="s">
        <v>809</v>
      </c>
      <c r="Y779" s="364">
        <v>9.2061928618500002E-2</v>
      </c>
      <c r="Z779" s="364">
        <v>1.2450203968E-2</v>
      </c>
      <c r="AA779" s="364">
        <v>5.8579242500200003E-2</v>
      </c>
      <c r="AB779" s="364">
        <v>4.4341588933199998E-2</v>
      </c>
      <c r="AC779" s="364">
        <v>6.5361187385299998E-3</v>
      </c>
      <c r="AD779" s="364">
        <v>2.87530222658E-2</v>
      </c>
      <c r="AE779" s="364">
        <v>5.8443409969999999E-2</v>
      </c>
      <c r="AF779" s="364">
        <v>8.0976162899600006E-3</v>
      </c>
      <c r="AG779" s="364">
        <v>3.2459162231800003E-2</v>
      </c>
      <c r="AH779" s="364">
        <v>7.97824703094E-2</v>
      </c>
      <c r="AI779" s="364">
        <v>1.12949220604E-2</v>
      </c>
      <c r="AJ779" s="364">
        <v>6.1561535512599998E-2</v>
      </c>
      <c r="AK779" s="364">
        <v>0.57302119967599996</v>
      </c>
      <c r="AL779" s="364">
        <v>1.47999942328E-5</v>
      </c>
      <c r="AM779" s="364">
        <v>0.52474716192000004</v>
      </c>
      <c r="AN779" s="364">
        <v>1.16309137509</v>
      </c>
      <c r="AO779" s="364">
        <v>1.0796307299400001</v>
      </c>
      <c r="AP779" s="364">
        <v>1.09900018849</v>
      </c>
      <c r="AS779" s="7">
        <v>561730</v>
      </c>
      <c r="AT779" s="7" t="s">
        <v>809</v>
      </c>
      <c r="AU779" s="8">
        <v>0.1303362107949064</v>
      </c>
      <c r="AV779" s="8">
        <v>2.9834095097966123E-2</v>
      </c>
      <c r="AW779" s="8">
        <v>0.16500638655298716</v>
      </c>
      <c r="AX779" s="8">
        <v>6.5955649613370942E-2</v>
      </c>
      <c r="AY779" s="8">
        <v>1.6862811233094351E-2</v>
      </c>
      <c r="AZ779" s="8">
        <v>8.4955551152845143E-2</v>
      </c>
      <c r="BA779" s="8">
        <v>8.2922337609838706E-2</v>
      </c>
      <c r="BB779" s="8">
        <v>2.0668236816867264E-2</v>
      </c>
      <c r="BC779" s="8">
        <v>0.10677006132770005</v>
      </c>
      <c r="BD779" s="8">
        <v>0.12099186154500485</v>
      </c>
      <c r="BE779" s="8">
        <v>2.8470072760025798E-2</v>
      </c>
      <c r="BF779" s="8">
        <v>0.1679042654492581</v>
      </c>
      <c r="BG779" s="8">
        <v>0.57302017388522519</v>
      </c>
      <c r="BH779" s="8">
        <v>1.1752156485329354E-5</v>
      </c>
      <c r="BI779" s="8">
        <v>0.52474487989161323</v>
      </c>
      <c r="BJ779" s="8">
        <v>1.3251783053496777</v>
      </c>
      <c r="BK779" s="8">
        <v>1.1677723990954838</v>
      </c>
      <c r="BL779" s="8">
        <v>1.2103590228514516</v>
      </c>
    </row>
    <row r="780" spans="1:64" x14ac:dyDescent="0.25">
      <c r="A780" s="7">
        <v>561740</v>
      </c>
      <c r="B780" s="7" t="s">
        <v>810</v>
      </c>
      <c r="C780" s="8">
        <f t="shared" si="216"/>
        <v>9.2331056488600002E-2</v>
      </c>
      <c r="D780" s="8">
        <f t="shared" si="217"/>
        <v>1.24616951459E-2</v>
      </c>
      <c r="E780" s="8">
        <f t="shared" si="218"/>
        <v>5.85364903376E-2</v>
      </c>
      <c r="F780" s="8">
        <f t="shared" si="219"/>
        <v>1.4490627097100001E-2</v>
      </c>
      <c r="G780" s="8">
        <f t="shared" si="220"/>
        <v>2.1487283043999999E-3</v>
      </c>
      <c r="H780" s="8">
        <f t="shared" si="221"/>
        <v>9.4516013836200008E-3</v>
      </c>
      <c r="I780" s="8">
        <f t="shared" si="222"/>
        <v>5.8626152418899999E-2</v>
      </c>
      <c r="J780" s="8">
        <f t="shared" si="223"/>
        <v>8.1126906605899999E-3</v>
      </c>
      <c r="K780" s="8">
        <f t="shared" si="224"/>
        <v>3.2509876582199997E-2</v>
      </c>
      <c r="L780" s="8">
        <f t="shared" si="225"/>
        <v>8.0159780435899997E-2</v>
      </c>
      <c r="M780" s="8">
        <f t="shared" si="226"/>
        <v>1.13139466236E-2</v>
      </c>
      <c r="N780" s="8">
        <f t="shared" si="227"/>
        <v>6.1489018141000003E-2</v>
      </c>
      <c r="O780" s="8">
        <f t="shared" si="228"/>
        <v>0.57275427000800005</v>
      </c>
      <c r="P780" s="8">
        <f t="shared" si="229"/>
        <v>4.50937961235E-5</v>
      </c>
      <c r="Q780" s="8">
        <f t="shared" si="230"/>
        <v>0.52454235951499995</v>
      </c>
      <c r="R780" s="8">
        <f t="shared" si="231"/>
        <v>1.1633292419700001</v>
      </c>
      <c r="S780" s="8">
        <f t="shared" si="232"/>
        <v>1.0260909567900001</v>
      </c>
      <c r="T780" s="8">
        <f t="shared" si="233"/>
        <v>1.09924871966</v>
      </c>
      <c r="W780" s="7">
        <v>561740</v>
      </c>
      <c r="X780" s="7" t="s">
        <v>810</v>
      </c>
      <c r="Y780" s="364">
        <v>9.2331056488600002E-2</v>
      </c>
      <c r="Z780" s="364">
        <v>1.24616951459E-2</v>
      </c>
      <c r="AA780" s="364">
        <v>5.85364903376E-2</v>
      </c>
      <c r="AB780" s="364">
        <v>1.4490627097100001E-2</v>
      </c>
      <c r="AC780" s="364">
        <v>2.1487283043999999E-3</v>
      </c>
      <c r="AD780" s="364">
        <v>9.4516013836200008E-3</v>
      </c>
      <c r="AE780" s="364">
        <v>5.8626152418899999E-2</v>
      </c>
      <c r="AF780" s="364">
        <v>8.1126906605899999E-3</v>
      </c>
      <c r="AG780" s="364">
        <v>3.2509876582199997E-2</v>
      </c>
      <c r="AH780" s="364">
        <v>8.0159780435899997E-2</v>
      </c>
      <c r="AI780" s="364">
        <v>1.13139466236E-2</v>
      </c>
      <c r="AJ780" s="364">
        <v>6.1489018141000003E-2</v>
      </c>
      <c r="AK780" s="364">
        <v>0.57275427000800005</v>
      </c>
      <c r="AL780" s="364">
        <v>4.50937961235E-5</v>
      </c>
      <c r="AM780" s="364">
        <v>0.52454235951499995</v>
      </c>
      <c r="AN780" s="364">
        <v>1.1633292419700001</v>
      </c>
      <c r="AO780" s="364">
        <v>1.0260909567900001</v>
      </c>
      <c r="AP780" s="364">
        <v>1.09924871966</v>
      </c>
      <c r="AS780" s="7">
        <v>561740</v>
      </c>
      <c r="AT780" s="7" t="s">
        <v>810</v>
      </c>
      <c r="AU780" s="8">
        <v>0.11201435632741777</v>
      </c>
      <c r="AV780" s="8">
        <v>2.6766386167445172E-2</v>
      </c>
      <c r="AW780" s="8">
        <v>0.15101347049949196</v>
      </c>
      <c r="AX780" s="8">
        <v>3.6379735018627422E-2</v>
      </c>
      <c r="AY780" s="8">
        <v>1.0340777604440325E-2</v>
      </c>
      <c r="AZ780" s="8">
        <v>5.2331256196955167E-2</v>
      </c>
      <c r="BA780" s="8">
        <v>7.1214948316320983E-2</v>
      </c>
      <c r="BB780" s="8">
        <v>1.8625303619895315E-2</v>
      </c>
      <c r="BC780" s="8">
        <v>9.8546701853348392E-2</v>
      </c>
      <c r="BD780" s="8">
        <v>0.10463610523003707</v>
      </c>
      <c r="BE780" s="8">
        <v>2.566325133311129E-2</v>
      </c>
      <c r="BF780" s="8">
        <v>0.15373790059918555</v>
      </c>
      <c r="BG780" s="8">
        <v>0.46190081758671014</v>
      </c>
      <c r="BH780" s="8">
        <v>1.5971086200205323E-5</v>
      </c>
      <c r="BI780" s="8">
        <v>0.42301598221298359</v>
      </c>
      <c r="BJ780" s="8">
        <v>1.2897974388009679</v>
      </c>
      <c r="BK780" s="8">
        <v>0.90550176882080591</v>
      </c>
      <c r="BL780" s="8">
        <v>0.9948385666924191</v>
      </c>
    </row>
    <row r="781" spans="1:64" x14ac:dyDescent="0.25">
      <c r="A781" s="7">
        <v>561790</v>
      </c>
      <c r="B781" s="7" t="s">
        <v>811</v>
      </c>
      <c r="C781" s="8">
        <f t="shared" si="216"/>
        <v>9.2137995872900003E-2</v>
      </c>
      <c r="D781" s="8">
        <f t="shared" si="217"/>
        <v>1.2451485649099999E-2</v>
      </c>
      <c r="E781" s="8">
        <f t="shared" si="218"/>
        <v>5.8738888051700001E-2</v>
      </c>
      <c r="F781" s="8">
        <f t="shared" si="219"/>
        <v>3.0454383743E-2</v>
      </c>
      <c r="G781" s="8">
        <f t="shared" si="220"/>
        <v>4.4878004683299999E-3</v>
      </c>
      <c r="H781" s="8">
        <f t="shared" si="221"/>
        <v>1.98418313676E-2</v>
      </c>
      <c r="I781" s="8">
        <f t="shared" si="222"/>
        <v>5.8440323335000002E-2</v>
      </c>
      <c r="J781" s="8">
        <f t="shared" si="223"/>
        <v>8.0971840921199995E-3</v>
      </c>
      <c r="K781" s="8">
        <f t="shared" si="224"/>
        <v>3.2582744066900003E-2</v>
      </c>
      <c r="L781" s="8">
        <f t="shared" si="225"/>
        <v>7.9870281866200002E-2</v>
      </c>
      <c r="M781" s="8">
        <f t="shared" si="226"/>
        <v>1.1298618339600001E-2</v>
      </c>
      <c r="N781" s="8">
        <f t="shared" si="227"/>
        <v>6.1708617227600002E-2</v>
      </c>
      <c r="O781" s="8">
        <f t="shared" si="228"/>
        <v>0.57297237045299998</v>
      </c>
      <c r="P781" s="8">
        <f t="shared" si="229"/>
        <v>2.1558604901299998E-5</v>
      </c>
      <c r="Q781" s="8">
        <f t="shared" si="230"/>
        <v>0.52490279930999995</v>
      </c>
      <c r="R781" s="8">
        <f t="shared" si="231"/>
        <v>1.1633283695700001</v>
      </c>
      <c r="S781" s="8">
        <f t="shared" si="232"/>
        <v>1.0547840155799999</v>
      </c>
      <c r="T781" s="8">
        <f t="shared" si="233"/>
        <v>1.09912025149</v>
      </c>
      <c r="W781" s="7">
        <v>561790</v>
      </c>
      <c r="X781" s="7" t="s">
        <v>811</v>
      </c>
      <c r="Y781" s="364">
        <v>9.2137995872900003E-2</v>
      </c>
      <c r="Z781" s="364">
        <v>1.2451485649099999E-2</v>
      </c>
      <c r="AA781" s="364">
        <v>5.8738888051700001E-2</v>
      </c>
      <c r="AB781" s="364">
        <v>3.0454383743E-2</v>
      </c>
      <c r="AC781" s="364">
        <v>4.4878004683299999E-3</v>
      </c>
      <c r="AD781" s="364">
        <v>1.98418313676E-2</v>
      </c>
      <c r="AE781" s="364">
        <v>5.8440323335000002E-2</v>
      </c>
      <c r="AF781" s="364">
        <v>8.0971840921199995E-3</v>
      </c>
      <c r="AG781" s="364">
        <v>3.2582744066900003E-2</v>
      </c>
      <c r="AH781" s="364">
        <v>7.9870281866200002E-2</v>
      </c>
      <c r="AI781" s="364">
        <v>1.1298618339600001E-2</v>
      </c>
      <c r="AJ781" s="364">
        <v>6.1708617227600002E-2</v>
      </c>
      <c r="AK781" s="364">
        <v>0.57297237045299998</v>
      </c>
      <c r="AL781" s="364">
        <v>2.1558604901299998E-5</v>
      </c>
      <c r="AM781" s="364">
        <v>0.52490279930999995</v>
      </c>
      <c r="AN781" s="364">
        <v>1.1633283695700001</v>
      </c>
      <c r="AO781" s="364">
        <v>1.0547840155799999</v>
      </c>
      <c r="AP781" s="364">
        <v>1.09912025149</v>
      </c>
      <c r="AS781" s="7">
        <v>561790</v>
      </c>
      <c r="AT781" s="7" t="s">
        <v>811</v>
      </c>
      <c r="AU781" s="8">
        <v>0.13047928374658874</v>
      </c>
      <c r="AV781" s="8">
        <v>2.9856093536061275E-2</v>
      </c>
      <c r="AW781" s="8">
        <v>0.17181742138356609</v>
      </c>
      <c r="AX781" s="8">
        <v>4.2671132645785453E-2</v>
      </c>
      <c r="AY781" s="8">
        <v>1.1242179044373229E-2</v>
      </c>
      <c r="AZ781" s="8">
        <v>5.7881542901661302E-2</v>
      </c>
      <c r="BA781" s="8">
        <v>8.2965051990859656E-2</v>
      </c>
      <c r="BB781" s="8">
        <v>2.0677338372255147E-2</v>
      </c>
      <c r="BC781" s="8">
        <v>0.11152896449938705</v>
      </c>
      <c r="BD781" s="8">
        <v>0.1211540641986484</v>
      </c>
      <c r="BE781" s="8">
        <v>2.8495119653407092E-2</v>
      </c>
      <c r="BF781" s="8">
        <v>0.17474374739534029</v>
      </c>
      <c r="BG781" s="8">
        <v>0.57297370736656539</v>
      </c>
      <c r="BH781" s="8">
        <v>1.9425234418498225E-5</v>
      </c>
      <c r="BI781" s="8">
        <v>0.52490266385951545</v>
      </c>
      <c r="BJ781" s="8">
        <v>1.3321527986659674</v>
      </c>
      <c r="BK781" s="8">
        <v>1.1117948545917742</v>
      </c>
      <c r="BL781" s="8">
        <v>1.2151729677656451</v>
      </c>
    </row>
    <row r="782" spans="1:64" x14ac:dyDescent="0.25">
      <c r="A782" s="7">
        <v>561910</v>
      </c>
      <c r="B782" s="7" t="s">
        <v>812</v>
      </c>
      <c r="C782" s="8">
        <f t="shared" si="216"/>
        <v>0.12978265987354837</v>
      </c>
      <c r="D782" s="8">
        <f t="shared" si="217"/>
        <v>3.3911816365487089E-2</v>
      </c>
      <c r="E782" s="8">
        <f t="shared" si="218"/>
        <v>0.13116216551505325</v>
      </c>
      <c r="F782" s="8">
        <f t="shared" si="219"/>
        <v>0.1059819783235984</v>
      </c>
      <c r="G782" s="8">
        <f t="shared" si="220"/>
        <v>2.2448627126285321E-2</v>
      </c>
      <c r="H782" s="8">
        <f t="shared" si="221"/>
        <v>7.5357619688711297E-2</v>
      </c>
      <c r="I782" s="8">
        <f t="shared" si="222"/>
        <v>0.11224171644412906</v>
      </c>
      <c r="J782" s="8">
        <f t="shared" si="223"/>
        <v>2.8656008144411285E-2</v>
      </c>
      <c r="K782" s="8">
        <f t="shared" si="224"/>
        <v>9.6671619331154868E-2</v>
      </c>
      <c r="L782" s="8">
        <f t="shared" si="225"/>
        <v>0.14173949010504838</v>
      </c>
      <c r="M782" s="8">
        <f t="shared" si="226"/>
        <v>3.6647218187404837E-2</v>
      </c>
      <c r="N782" s="8">
        <f t="shared" si="227"/>
        <v>0.15319733275811614</v>
      </c>
      <c r="O782" s="8">
        <f t="shared" si="228"/>
        <v>0.33849809373162892</v>
      </c>
      <c r="P782" s="8">
        <f t="shared" si="229"/>
        <v>9.5386563687543556E-6</v>
      </c>
      <c r="Q782" s="8">
        <f t="shared" si="230"/>
        <v>0.29196973658241948</v>
      </c>
      <c r="R782" s="8">
        <f t="shared" si="231"/>
        <v>1</v>
      </c>
      <c r="S782" s="8">
        <f t="shared" si="232"/>
        <v>0.86507854771919324</v>
      </c>
      <c r="T782" s="8">
        <f t="shared" si="233"/>
        <v>0.89886127940306448</v>
      </c>
      <c r="W782" s="7">
        <v>561910</v>
      </c>
      <c r="X782" s="7" t="s">
        <v>812</v>
      </c>
      <c r="Y782" s="364">
        <v>0</v>
      </c>
      <c r="Z782" s="364">
        <v>0</v>
      </c>
      <c r="AA782" s="364">
        <v>0</v>
      </c>
      <c r="AB782" s="364">
        <v>0</v>
      </c>
      <c r="AC782" s="364">
        <v>0</v>
      </c>
      <c r="AD782" s="364">
        <v>0</v>
      </c>
      <c r="AE782" s="364">
        <v>0</v>
      </c>
      <c r="AF782" s="364">
        <v>0</v>
      </c>
      <c r="AG782" s="364">
        <v>0</v>
      </c>
      <c r="AH782" s="364">
        <v>0</v>
      </c>
      <c r="AI782" s="364">
        <v>0</v>
      </c>
      <c r="AJ782" s="364">
        <v>0</v>
      </c>
      <c r="AK782" s="364">
        <v>0</v>
      </c>
      <c r="AL782" s="364">
        <v>0</v>
      </c>
      <c r="AM782" s="364">
        <v>0</v>
      </c>
      <c r="AN782" s="364">
        <v>1</v>
      </c>
      <c r="AO782" s="364">
        <v>0</v>
      </c>
      <c r="AP782" s="364">
        <v>0</v>
      </c>
      <c r="AS782" s="7">
        <v>561910</v>
      </c>
      <c r="AT782" s="7" t="s">
        <v>812</v>
      </c>
      <c r="AU782" s="8">
        <v>0.12978265987354837</v>
      </c>
      <c r="AV782" s="8">
        <v>3.3911816365487089E-2</v>
      </c>
      <c r="AW782" s="8">
        <v>0.13116216551505325</v>
      </c>
      <c r="AX782" s="8">
        <v>0.1059819783235984</v>
      </c>
      <c r="AY782" s="8">
        <v>2.2448627126285321E-2</v>
      </c>
      <c r="AZ782" s="8">
        <v>7.5357619688711297E-2</v>
      </c>
      <c r="BA782" s="8">
        <v>0.11224171644412906</v>
      </c>
      <c r="BB782" s="8">
        <v>2.8656008144411285E-2</v>
      </c>
      <c r="BC782" s="8">
        <v>9.6671619331154868E-2</v>
      </c>
      <c r="BD782" s="8">
        <v>0.14173949010504838</v>
      </c>
      <c r="BE782" s="8">
        <v>3.6647218187404837E-2</v>
      </c>
      <c r="BF782" s="8">
        <v>0.15319733275811614</v>
      </c>
      <c r="BG782" s="8">
        <v>0.33849809373162892</v>
      </c>
      <c r="BH782" s="8">
        <v>9.5386563687543556E-6</v>
      </c>
      <c r="BI782" s="8">
        <v>0.29196973658241948</v>
      </c>
      <c r="BJ782" s="8">
        <v>1.2948566417541933</v>
      </c>
      <c r="BK782" s="8">
        <v>0.86507854771919324</v>
      </c>
      <c r="BL782" s="8">
        <v>0.89886127940306448</v>
      </c>
    </row>
    <row r="783" spans="1:64" x14ac:dyDescent="0.25">
      <c r="A783" s="7">
        <v>561920</v>
      </c>
      <c r="B783" s="7" t="s">
        <v>813</v>
      </c>
      <c r="C783" s="8">
        <f t="shared" si="216"/>
        <v>0.11253019470800001</v>
      </c>
      <c r="D783" s="8">
        <f t="shared" si="217"/>
        <v>1.8215282716800001E-2</v>
      </c>
      <c r="E783" s="8">
        <f t="shared" si="218"/>
        <v>6.8974724960200004E-2</v>
      </c>
      <c r="F783" s="8">
        <f t="shared" si="219"/>
        <v>1.84934635993E-2</v>
      </c>
      <c r="G783" s="8">
        <f t="shared" si="220"/>
        <v>2.16267062104E-3</v>
      </c>
      <c r="H783" s="8">
        <f t="shared" si="221"/>
        <v>7.32464597297E-3</v>
      </c>
      <c r="I783" s="8">
        <f t="shared" si="222"/>
        <v>9.4140456010200005E-2</v>
      </c>
      <c r="J783" s="8">
        <f t="shared" si="223"/>
        <v>1.3860304915399999E-2</v>
      </c>
      <c r="K783" s="8">
        <f t="shared" si="224"/>
        <v>4.1414811077799998E-2</v>
      </c>
      <c r="L783" s="8">
        <f t="shared" si="225"/>
        <v>0.116990792358</v>
      </c>
      <c r="M783" s="8">
        <f t="shared" si="226"/>
        <v>1.8321501008999999E-2</v>
      </c>
      <c r="N783" s="8">
        <f t="shared" si="227"/>
        <v>8.4471456076200005E-2</v>
      </c>
      <c r="O783" s="8">
        <f t="shared" si="228"/>
        <v>0.51195189036900002</v>
      </c>
      <c r="P783" s="8">
        <f t="shared" si="229"/>
        <v>6.2699532382900003E-5</v>
      </c>
      <c r="Q783" s="8">
        <f t="shared" si="230"/>
        <v>0.442534620953</v>
      </c>
      <c r="R783" s="8">
        <f t="shared" si="231"/>
        <v>1.19972020239</v>
      </c>
      <c r="S783" s="8">
        <f t="shared" si="232"/>
        <v>1.0279807801900001</v>
      </c>
      <c r="T783" s="8">
        <f t="shared" si="233"/>
        <v>1.1494155720000001</v>
      </c>
      <c r="W783" s="7">
        <v>561920</v>
      </c>
      <c r="X783" s="7" t="s">
        <v>813</v>
      </c>
      <c r="Y783" s="364">
        <v>0.11253019470800001</v>
      </c>
      <c r="Z783" s="364">
        <v>1.8215282716800001E-2</v>
      </c>
      <c r="AA783" s="364">
        <v>6.8974724960200004E-2</v>
      </c>
      <c r="AB783" s="364">
        <v>1.84934635993E-2</v>
      </c>
      <c r="AC783" s="364">
        <v>2.16267062104E-3</v>
      </c>
      <c r="AD783" s="364">
        <v>7.32464597297E-3</v>
      </c>
      <c r="AE783" s="364">
        <v>9.4140456010200005E-2</v>
      </c>
      <c r="AF783" s="364">
        <v>1.3860304915399999E-2</v>
      </c>
      <c r="AG783" s="364">
        <v>4.1414811077799998E-2</v>
      </c>
      <c r="AH783" s="364">
        <v>0.116990792358</v>
      </c>
      <c r="AI783" s="364">
        <v>1.8321501008999999E-2</v>
      </c>
      <c r="AJ783" s="364">
        <v>8.4471456076200005E-2</v>
      </c>
      <c r="AK783" s="364">
        <v>0.51195189036900002</v>
      </c>
      <c r="AL783" s="364">
        <v>6.2699532382900003E-5</v>
      </c>
      <c r="AM783" s="364">
        <v>0.442534620953</v>
      </c>
      <c r="AN783" s="364">
        <v>1.19972020239</v>
      </c>
      <c r="AO783" s="364">
        <v>1.0279807801900001</v>
      </c>
      <c r="AP783" s="364">
        <v>1.1494155720000001</v>
      </c>
      <c r="AS783" s="7">
        <v>561920</v>
      </c>
      <c r="AT783" s="7" t="s">
        <v>813</v>
      </c>
      <c r="AU783" s="8">
        <v>0.17245048349517744</v>
      </c>
      <c r="AV783" s="8">
        <v>4.1754606935314499E-2</v>
      </c>
      <c r="AW783" s="8">
        <v>0.16932087780423549</v>
      </c>
      <c r="AX783" s="8">
        <v>0.17586779809325639</v>
      </c>
      <c r="AY783" s="8">
        <v>3.3149151726790817E-2</v>
      </c>
      <c r="AZ783" s="8">
        <v>0.11862509313377052</v>
      </c>
      <c r="BA783" s="8">
        <v>0.14793435513557582</v>
      </c>
      <c r="BB783" s="8">
        <v>3.4828011563041925E-2</v>
      </c>
      <c r="BC783" s="8">
        <v>0.12362663640541938</v>
      </c>
      <c r="BD783" s="8">
        <v>0.18762983321425802</v>
      </c>
      <c r="BE783" s="8">
        <v>4.4875962647358068E-2</v>
      </c>
      <c r="BF783" s="8">
        <v>0.19803508194113068</v>
      </c>
      <c r="BG783" s="8">
        <v>0.49543964114569411</v>
      </c>
      <c r="BH783" s="8">
        <v>1.1306273097642739E-5</v>
      </c>
      <c r="BI783" s="8">
        <v>0.42825763539227452</v>
      </c>
      <c r="BJ783" s="8">
        <v>1.3835308069445154</v>
      </c>
      <c r="BK783" s="8">
        <v>1.2953839784379027</v>
      </c>
      <c r="BL783" s="8">
        <v>1.2741309385882258</v>
      </c>
    </row>
    <row r="784" spans="1:64" x14ac:dyDescent="0.25">
      <c r="A784" s="7">
        <v>561990</v>
      </c>
      <c r="B784" s="7" t="s">
        <v>814</v>
      </c>
      <c r="C784" s="8">
        <f t="shared" si="216"/>
        <v>0.112289082929</v>
      </c>
      <c r="D784" s="8">
        <f t="shared" si="217"/>
        <v>1.8192744914200001E-2</v>
      </c>
      <c r="E784" s="8">
        <f t="shared" si="218"/>
        <v>6.2938602030100002E-2</v>
      </c>
      <c r="F784" s="8">
        <f t="shared" si="219"/>
        <v>5.0338486930299998E-2</v>
      </c>
      <c r="G784" s="8">
        <f t="shared" si="220"/>
        <v>5.8913645047800004E-3</v>
      </c>
      <c r="H784" s="8">
        <f t="shared" si="221"/>
        <v>1.7572713510999999E-2</v>
      </c>
      <c r="I784" s="8">
        <f t="shared" si="222"/>
        <v>9.4363496530099997E-2</v>
      </c>
      <c r="J784" s="8">
        <f t="shared" si="223"/>
        <v>1.38996854067E-2</v>
      </c>
      <c r="K784" s="8">
        <f t="shared" si="224"/>
        <v>3.6784151534799997E-2</v>
      </c>
      <c r="L784" s="8">
        <f t="shared" si="225"/>
        <v>0.116724505806</v>
      </c>
      <c r="M784" s="8">
        <f t="shared" si="226"/>
        <v>1.8299510098500001E-2</v>
      </c>
      <c r="N784" s="8">
        <f t="shared" si="227"/>
        <v>7.7941921980099999E-2</v>
      </c>
      <c r="O784" s="8">
        <f t="shared" si="228"/>
        <v>0.51188703781</v>
      </c>
      <c r="P784" s="8">
        <f t="shared" si="229"/>
        <v>2.2988643079999998E-5</v>
      </c>
      <c r="Q784" s="8">
        <f t="shared" si="230"/>
        <v>0.44071020951500001</v>
      </c>
      <c r="R784" s="8">
        <f t="shared" si="231"/>
        <v>1.19342042987</v>
      </c>
      <c r="S784" s="8">
        <f t="shared" si="232"/>
        <v>1.07380256495</v>
      </c>
      <c r="T784" s="8">
        <f t="shared" si="233"/>
        <v>1.14504733347</v>
      </c>
      <c r="W784" s="7">
        <v>561990</v>
      </c>
      <c r="X784" s="7" t="s">
        <v>814</v>
      </c>
      <c r="Y784" s="364">
        <v>0.112289082929</v>
      </c>
      <c r="Z784" s="364">
        <v>1.8192744914200001E-2</v>
      </c>
      <c r="AA784" s="364">
        <v>6.2938602030100002E-2</v>
      </c>
      <c r="AB784" s="364">
        <v>5.0338486930299998E-2</v>
      </c>
      <c r="AC784" s="364">
        <v>5.8913645047800004E-3</v>
      </c>
      <c r="AD784" s="364">
        <v>1.7572713510999999E-2</v>
      </c>
      <c r="AE784" s="364">
        <v>9.4363496530099997E-2</v>
      </c>
      <c r="AF784" s="364">
        <v>1.38996854067E-2</v>
      </c>
      <c r="AG784" s="364">
        <v>3.6784151534799997E-2</v>
      </c>
      <c r="AH784" s="364">
        <v>0.116724505806</v>
      </c>
      <c r="AI784" s="364">
        <v>1.8299510098500001E-2</v>
      </c>
      <c r="AJ784" s="364">
        <v>7.7941921980099999E-2</v>
      </c>
      <c r="AK784" s="364">
        <v>0.51188703781</v>
      </c>
      <c r="AL784" s="364">
        <v>2.2988643079999998E-5</v>
      </c>
      <c r="AM784" s="364">
        <v>0.44071020951500001</v>
      </c>
      <c r="AN784" s="364">
        <v>1.19342042987</v>
      </c>
      <c r="AO784" s="364">
        <v>1.07380256495</v>
      </c>
      <c r="AP784" s="364">
        <v>1.14504733347</v>
      </c>
      <c r="AS784" s="7">
        <v>561990</v>
      </c>
      <c r="AT784" s="7" t="s">
        <v>814</v>
      </c>
      <c r="AU784" s="8">
        <v>0.17387450971730639</v>
      </c>
      <c r="AV784" s="8">
        <v>4.1999058532367746E-2</v>
      </c>
      <c r="AW784" s="8">
        <v>0.1698742611946</v>
      </c>
      <c r="AX784" s="8">
        <v>0.12645030027236834</v>
      </c>
      <c r="AY784" s="8">
        <v>2.4382181460929346E-2</v>
      </c>
      <c r="AZ784" s="8">
        <v>8.4099218274237095E-2</v>
      </c>
      <c r="BA784" s="8">
        <v>0.14966774704298222</v>
      </c>
      <c r="BB784" s="8">
        <v>3.5161083168220968E-2</v>
      </c>
      <c r="BC784" s="8">
        <v>0.12401643838744679</v>
      </c>
      <c r="BD784" s="8">
        <v>0.1890762473236613</v>
      </c>
      <c r="BE784" s="8">
        <v>4.5119185268206456E-2</v>
      </c>
      <c r="BF784" s="8">
        <v>0.19878971361596778</v>
      </c>
      <c r="BG784" s="8">
        <v>0.50363142246741865</v>
      </c>
      <c r="BH784" s="8">
        <v>1.4911027687055001E-5</v>
      </c>
      <c r="BI784" s="8">
        <v>0.43360148632048401</v>
      </c>
      <c r="BJ784" s="8">
        <v>1.3857478294440322</v>
      </c>
      <c r="BK784" s="8">
        <v>1.2188010548458064</v>
      </c>
      <c r="BL784" s="8">
        <v>1.2927146234369356</v>
      </c>
    </row>
    <row r="785" spans="1:64" x14ac:dyDescent="0.25">
      <c r="A785" s="7">
        <v>562111</v>
      </c>
      <c r="B785" s="7" t="s">
        <v>815</v>
      </c>
      <c r="C785" s="8">
        <f t="shared" si="216"/>
        <v>0.105015556733</v>
      </c>
      <c r="D785" s="8">
        <f t="shared" si="217"/>
        <v>1.38835559286E-2</v>
      </c>
      <c r="E785" s="8">
        <f t="shared" si="218"/>
        <v>8.7411326876499995E-2</v>
      </c>
      <c r="F785" s="8">
        <f t="shared" si="219"/>
        <v>0.10043582130299999</v>
      </c>
      <c r="G785" s="8">
        <f t="shared" si="220"/>
        <v>1.4265788678299999E-2</v>
      </c>
      <c r="H785" s="8">
        <f t="shared" si="221"/>
        <v>4.3974724649599999E-2</v>
      </c>
      <c r="I785" s="8">
        <f t="shared" si="222"/>
        <v>0.13350631254500001</v>
      </c>
      <c r="J785" s="8">
        <f t="shared" si="223"/>
        <v>1.6921815679200002E-2</v>
      </c>
      <c r="K785" s="8">
        <f t="shared" si="224"/>
        <v>5.1483281681799997E-2</v>
      </c>
      <c r="L785" s="8">
        <f t="shared" si="225"/>
        <v>0.109589292756</v>
      </c>
      <c r="M785" s="8">
        <f t="shared" si="226"/>
        <v>1.46561298642E-2</v>
      </c>
      <c r="N785" s="8">
        <f t="shared" si="227"/>
        <v>0.12709862922199999</v>
      </c>
      <c r="O785" s="8">
        <f t="shared" si="228"/>
        <v>0.49730814800299999</v>
      </c>
      <c r="P785" s="8">
        <f t="shared" si="229"/>
        <v>7.5269213803199997E-6</v>
      </c>
      <c r="Q785" s="8">
        <f t="shared" si="230"/>
        <v>0.27417525355700001</v>
      </c>
      <c r="R785" s="8">
        <f t="shared" si="231"/>
        <v>1.2063104395399999</v>
      </c>
      <c r="S785" s="8">
        <f t="shared" si="232"/>
        <v>1.15867633463</v>
      </c>
      <c r="T785" s="8">
        <f t="shared" si="233"/>
        <v>1.2019114099099999</v>
      </c>
      <c r="W785" s="7">
        <v>562111</v>
      </c>
      <c r="X785" s="7" t="s">
        <v>815</v>
      </c>
      <c r="Y785" s="364">
        <v>0.105015556733</v>
      </c>
      <c r="Z785" s="364">
        <v>1.38835559286E-2</v>
      </c>
      <c r="AA785" s="364">
        <v>8.7411326876499995E-2</v>
      </c>
      <c r="AB785" s="364">
        <v>0.10043582130299999</v>
      </c>
      <c r="AC785" s="364">
        <v>1.4265788678299999E-2</v>
      </c>
      <c r="AD785" s="364">
        <v>4.3974724649599999E-2</v>
      </c>
      <c r="AE785" s="364">
        <v>0.13350631254500001</v>
      </c>
      <c r="AF785" s="364">
        <v>1.6921815679200002E-2</v>
      </c>
      <c r="AG785" s="364">
        <v>5.1483281681799997E-2</v>
      </c>
      <c r="AH785" s="364">
        <v>0.109589292756</v>
      </c>
      <c r="AI785" s="364">
        <v>1.46561298642E-2</v>
      </c>
      <c r="AJ785" s="364">
        <v>0.12709862922199999</v>
      </c>
      <c r="AK785" s="364">
        <v>0.49730814800299999</v>
      </c>
      <c r="AL785" s="364">
        <v>7.5269213803199997E-6</v>
      </c>
      <c r="AM785" s="364">
        <v>0.27417525355700001</v>
      </c>
      <c r="AN785" s="364">
        <v>1.2063104395399999</v>
      </c>
      <c r="AO785" s="364">
        <v>1.15867633463</v>
      </c>
      <c r="AP785" s="364">
        <v>1.2019114099099999</v>
      </c>
      <c r="AS785" s="7">
        <v>562111</v>
      </c>
      <c r="AT785" s="7" t="s">
        <v>815</v>
      </c>
      <c r="AU785" s="8">
        <v>0.17563622715696778</v>
      </c>
      <c r="AV785" s="8">
        <v>4.0159273770306446E-2</v>
      </c>
      <c r="AW785" s="8">
        <v>0.19291439653935161</v>
      </c>
      <c r="AX785" s="8">
        <v>0.24674589258806928</v>
      </c>
      <c r="AY785" s="8">
        <v>6.5375785474572568E-2</v>
      </c>
      <c r="AZ785" s="8">
        <v>0.20755540338162909</v>
      </c>
      <c r="BA785" s="8">
        <v>0.21429412028920969</v>
      </c>
      <c r="BB785" s="8">
        <v>5.2337257952301618E-2</v>
      </c>
      <c r="BC785" s="8">
        <v>0.18206297083725648</v>
      </c>
      <c r="BD785" s="8">
        <v>0.18774984019703225</v>
      </c>
      <c r="BE785" s="8">
        <v>4.4146336740820989E-2</v>
      </c>
      <c r="BF785" s="8">
        <v>0.25016656408925808</v>
      </c>
      <c r="BG785" s="8">
        <v>0.48928665458345189</v>
      </c>
      <c r="BH785" s="8">
        <v>4.1828085513561293E-6</v>
      </c>
      <c r="BI785" s="8">
        <v>0.26975426945654873</v>
      </c>
      <c r="BJ785" s="8">
        <v>1.4087082845638712</v>
      </c>
      <c r="BK785" s="8">
        <v>1.5035480491859676</v>
      </c>
      <c r="BL785" s="8">
        <v>1.4325685426275803</v>
      </c>
    </row>
    <row r="786" spans="1:64" x14ac:dyDescent="0.25">
      <c r="A786" s="7">
        <v>562112</v>
      </c>
      <c r="B786" s="7" t="s">
        <v>816</v>
      </c>
      <c r="C786" s="8">
        <f t="shared" si="216"/>
        <v>7.8996838058258065E-2</v>
      </c>
      <c r="D786" s="8">
        <f t="shared" si="217"/>
        <v>2.1466979989651615E-2</v>
      </c>
      <c r="E786" s="8">
        <f t="shared" si="218"/>
        <v>8.8801856490340322E-2</v>
      </c>
      <c r="F786" s="8">
        <f t="shared" si="219"/>
        <v>0.10734820627640004</v>
      </c>
      <c r="G786" s="8">
        <f t="shared" si="220"/>
        <v>3.3432606992269361E-2</v>
      </c>
      <c r="H786" s="8">
        <f t="shared" si="221"/>
        <v>9.971454357103389E-2</v>
      </c>
      <c r="I786" s="8">
        <f t="shared" si="222"/>
        <v>9.6990177956370965E-2</v>
      </c>
      <c r="J786" s="8">
        <f t="shared" si="223"/>
        <v>2.8251419131354837E-2</v>
      </c>
      <c r="K786" s="8">
        <f t="shared" si="224"/>
        <v>8.8754922949098383E-2</v>
      </c>
      <c r="L786" s="8">
        <f t="shared" si="225"/>
        <v>8.5406362099612915E-2</v>
      </c>
      <c r="M786" s="8">
        <f t="shared" si="226"/>
        <v>2.3879706043759677E-2</v>
      </c>
      <c r="N786" s="8">
        <f t="shared" si="227"/>
        <v>0.1130014774453387</v>
      </c>
      <c r="O786" s="8">
        <f t="shared" si="228"/>
        <v>0.18446972783925811</v>
      </c>
      <c r="P786" s="8">
        <f t="shared" si="229"/>
        <v>1.6195265750964513E-6</v>
      </c>
      <c r="Q786" s="8">
        <f t="shared" si="230"/>
        <v>0.10234056757664518</v>
      </c>
      <c r="R786" s="8">
        <f t="shared" si="231"/>
        <v>1</v>
      </c>
      <c r="S786" s="8">
        <f t="shared" si="232"/>
        <v>0.61146309877516125</v>
      </c>
      <c r="T786" s="8">
        <f t="shared" si="233"/>
        <v>0.58496264906935469</v>
      </c>
      <c r="W786" s="7">
        <v>562112</v>
      </c>
      <c r="X786" s="7" t="s">
        <v>816</v>
      </c>
      <c r="Y786" s="364">
        <v>0</v>
      </c>
      <c r="Z786" s="364">
        <v>0</v>
      </c>
      <c r="AA786" s="364">
        <v>0</v>
      </c>
      <c r="AB786" s="364">
        <v>0</v>
      </c>
      <c r="AC786" s="364">
        <v>0</v>
      </c>
      <c r="AD786" s="364">
        <v>0</v>
      </c>
      <c r="AE786" s="364">
        <v>0</v>
      </c>
      <c r="AF786" s="364">
        <v>0</v>
      </c>
      <c r="AG786" s="364">
        <v>0</v>
      </c>
      <c r="AH786" s="364">
        <v>0</v>
      </c>
      <c r="AI786" s="364">
        <v>0</v>
      </c>
      <c r="AJ786" s="364">
        <v>0</v>
      </c>
      <c r="AK786" s="364">
        <v>0</v>
      </c>
      <c r="AL786" s="364">
        <v>0</v>
      </c>
      <c r="AM786" s="364">
        <v>0</v>
      </c>
      <c r="AN786" s="364">
        <v>1</v>
      </c>
      <c r="AO786" s="364">
        <v>0</v>
      </c>
      <c r="AP786" s="364">
        <v>0</v>
      </c>
      <c r="AS786" s="7">
        <v>562112</v>
      </c>
      <c r="AT786" s="7" t="s">
        <v>816</v>
      </c>
      <c r="AU786" s="8">
        <v>7.8996838058258065E-2</v>
      </c>
      <c r="AV786" s="8">
        <v>2.1466979989651615E-2</v>
      </c>
      <c r="AW786" s="8">
        <v>8.8801856490340322E-2</v>
      </c>
      <c r="AX786" s="8">
        <v>0.10734820627640004</v>
      </c>
      <c r="AY786" s="8">
        <v>3.3432606992269361E-2</v>
      </c>
      <c r="AZ786" s="8">
        <v>9.971454357103389E-2</v>
      </c>
      <c r="BA786" s="8">
        <v>9.6990177956370965E-2</v>
      </c>
      <c r="BB786" s="8">
        <v>2.8251419131354837E-2</v>
      </c>
      <c r="BC786" s="8">
        <v>8.8754922949098383E-2</v>
      </c>
      <c r="BD786" s="8">
        <v>8.5406362099612915E-2</v>
      </c>
      <c r="BE786" s="8">
        <v>2.3879706043759677E-2</v>
      </c>
      <c r="BF786" s="8">
        <v>0.1130014774453387</v>
      </c>
      <c r="BG786" s="8">
        <v>0.18446972783925811</v>
      </c>
      <c r="BH786" s="8">
        <v>1.6195265750964513E-6</v>
      </c>
      <c r="BI786" s="8">
        <v>0.10234056757664518</v>
      </c>
      <c r="BJ786" s="8">
        <v>1.1892672874414518</v>
      </c>
      <c r="BK786" s="8">
        <v>0.61146309877516125</v>
      </c>
      <c r="BL786" s="8">
        <v>0.58496264906935469</v>
      </c>
    </row>
    <row r="787" spans="1:64" x14ac:dyDescent="0.25">
      <c r="A787" s="7">
        <v>562119</v>
      </c>
      <c r="B787" s="7" t="s">
        <v>817</v>
      </c>
      <c r="C787" s="8">
        <f t="shared" si="216"/>
        <v>0.105611259049</v>
      </c>
      <c r="D787" s="8">
        <f t="shared" si="217"/>
        <v>1.3925597834100001E-2</v>
      </c>
      <c r="E787" s="8">
        <f t="shared" si="218"/>
        <v>8.4881744123300004E-2</v>
      </c>
      <c r="F787" s="8">
        <f t="shared" si="219"/>
        <v>0.16372709430599999</v>
      </c>
      <c r="G787" s="8">
        <f t="shared" si="220"/>
        <v>2.3391966464700001E-2</v>
      </c>
      <c r="H787" s="8">
        <f t="shared" si="221"/>
        <v>6.6746765595300003E-2</v>
      </c>
      <c r="I787" s="8">
        <f t="shared" si="222"/>
        <v>0.13469760811500001</v>
      </c>
      <c r="J787" s="8">
        <f t="shared" si="223"/>
        <v>1.70497996703E-2</v>
      </c>
      <c r="K787" s="8">
        <f t="shared" si="224"/>
        <v>4.84613161869E-2</v>
      </c>
      <c r="L787" s="8">
        <f t="shared" si="225"/>
        <v>0.110319565711</v>
      </c>
      <c r="M787" s="8">
        <f t="shared" si="226"/>
        <v>1.4708935648599999E-2</v>
      </c>
      <c r="N787" s="8">
        <f t="shared" si="227"/>
        <v>0.12428271967100001</v>
      </c>
      <c r="O787" s="8">
        <f t="shared" si="228"/>
        <v>0.49724329605700002</v>
      </c>
      <c r="P787" s="8">
        <f t="shared" si="229"/>
        <v>4.60539088335E-6</v>
      </c>
      <c r="Q787" s="8">
        <f t="shared" si="230"/>
        <v>0.27309259363100002</v>
      </c>
      <c r="R787" s="8">
        <f t="shared" si="231"/>
        <v>1.20441860101</v>
      </c>
      <c r="S787" s="8">
        <f t="shared" si="232"/>
        <v>1.25386582637</v>
      </c>
      <c r="T787" s="8">
        <f t="shared" si="233"/>
        <v>1.2002087239699999</v>
      </c>
      <c r="W787" s="7">
        <v>562119</v>
      </c>
      <c r="X787" s="7" t="s">
        <v>817</v>
      </c>
      <c r="Y787" s="364">
        <v>0.105611259049</v>
      </c>
      <c r="Z787" s="364">
        <v>1.3925597834100001E-2</v>
      </c>
      <c r="AA787" s="364">
        <v>8.4881744123300004E-2</v>
      </c>
      <c r="AB787" s="364">
        <v>0.16372709430599999</v>
      </c>
      <c r="AC787" s="364">
        <v>2.3391966464700001E-2</v>
      </c>
      <c r="AD787" s="364">
        <v>6.6746765595300003E-2</v>
      </c>
      <c r="AE787" s="364">
        <v>0.13469760811500001</v>
      </c>
      <c r="AF787" s="364">
        <v>1.70497996703E-2</v>
      </c>
      <c r="AG787" s="364">
        <v>4.84613161869E-2</v>
      </c>
      <c r="AH787" s="364">
        <v>0.110319565711</v>
      </c>
      <c r="AI787" s="364">
        <v>1.4708935648599999E-2</v>
      </c>
      <c r="AJ787" s="364">
        <v>0.12428271967100001</v>
      </c>
      <c r="AK787" s="364">
        <v>0.49724329605700002</v>
      </c>
      <c r="AL787" s="364">
        <v>4.60539088335E-6</v>
      </c>
      <c r="AM787" s="364">
        <v>0.27309259363100002</v>
      </c>
      <c r="AN787" s="364">
        <v>1.20441860101</v>
      </c>
      <c r="AO787" s="364">
        <v>1.25386582637</v>
      </c>
      <c r="AP787" s="364">
        <v>1.2002087239699999</v>
      </c>
      <c r="AS787" s="7">
        <v>562119</v>
      </c>
      <c r="AT787" s="7" t="s">
        <v>817</v>
      </c>
      <c r="AU787" s="8">
        <v>0.13126169981527425</v>
      </c>
      <c r="AV787" s="8">
        <v>3.2417385167832255E-2</v>
      </c>
      <c r="AW787" s="8">
        <v>0.14362307548114192</v>
      </c>
      <c r="AX787" s="8">
        <v>0.13599793530616935</v>
      </c>
      <c r="AY787" s="8">
        <v>3.874349286746339E-2</v>
      </c>
      <c r="AZ787" s="8">
        <v>0.11672618811770644</v>
      </c>
      <c r="BA787" s="8">
        <v>0.16103640244183873</v>
      </c>
      <c r="BB787" s="8">
        <v>4.2609401347059678E-2</v>
      </c>
      <c r="BC787" s="8">
        <v>0.13879029205665813</v>
      </c>
      <c r="BD787" s="8">
        <v>0.14086840664832256</v>
      </c>
      <c r="BE787" s="8">
        <v>3.5770215179270967E-2</v>
      </c>
      <c r="BF787" s="8">
        <v>0.18515954997664513</v>
      </c>
      <c r="BG787" s="8">
        <v>0.33684153448930659</v>
      </c>
      <c r="BH787" s="8">
        <v>3.9942092641593561E-6</v>
      </c>
      <c r="BI787" s="8">
        <v>0.18499832804630667</v>
      </c>
      <c r="BJ787" s="8">
        <v>1.3073005475614516</v>
      </c>
      <c r="BK787" s="8">
        <v>0.96888535822709698</v>
      </c>
      <c r="BL787" s="8">
        <v>1.0198554506845161</v>
      </c>
    </row>
    <row r="788" spans="1:64" x14ac:dyDescent="0.25">
      <c r="A788" s="7">
        <v>562211</v>
      </c>
      <c r="B788" s="7" t="s">
        <v>818</v>
      </c>
      <c r="C788" s="8">
        <f t="shared" si="216"/>
        <v>6.4542384040225803E-2</v>
      </c>
      <c r="D788" s="8">
        <f t="shared" si="217"/>
        <v>1.8272322552903227E-2</v>
      </c>
      <c r="E788" s="8">
        <f t="shared" si="218"/>
        <v>7.5723709587408053E-2</v>
      </c>
      <c r="F788" s="8">
        <f t="shared" si="219"/>
        <v>8.0890914798658051E-2</v>
      </c>
      <c r="G788" s="8">
        <f t="shared" si="220"/>
        <v>2.6527498001482259E-2</v>
      </c>
      <c r="H788" s="8">
        <f t="shared" si="221"/>
        <v>8.4281279494472575E-2</v>
      </c>
      <c r="I788" s="8">
        <f t="shared" si="222"/>
        <v>7.9956142280838707E-2</v>
      </c>
      <c r="J788" s="8">
        <f t="shared" si="223"/>
        <v>2.4315850531719359E-2</v>
      </c>
      <c r="K788" s="8">
        <f t="shared" si="224"/>
        <v>7.7417712943774197E-2</v>
      </c>
      <c r="L788" s="8">
        <f t="shared" si="225"/>
        <v>6.9867856058629038E-2</v>
      </c>
      <c r="M788" s="8">
        <f t="shared" si="226"/>
        <v>2.0382281059096775E-2</v>
      </c>
      <c r="N788" s="8">
        <f t="shared" si="227"/>
        <v>9.6206683273532254E-2</v>
      </c>
      <c r="O788" s="8">
        <f t="shared" si="228"/>
        <v>0.14437050142062904</v>
      </c>
      <c r="P788" s="8">
        <f t="shared" si="229"/>
        <v>1.3643778004017741E-6</v>
      </c>
      <c r="Q788" s="8">
        <f t="shared" si="230"/>
        <v>7.9118476236274202E-2</v>
      </c>
      <c r="R788" s="8">
        <f t="shared" si="231"/>
        <v>1</v>
      </c>
      <c r="S788" s="8">
        <f t="shared" si="232"/>
        <v>0.48202227293967737</v>
      </c>
      <c r="T788" s="8">
        <f t="shared" si="233"/>
        <v>0.47201389930467735</v>
      </c>
      <c r="W788" s="7">
        <v>562211</v>
      </c>
      <c r="X788" s="7" t="s">
        <v>818</v>
      </c>
      <c r="Y788" s="364">
        <v>0</v>
      </c>
      <c r="Z788" s="364">
        <v>0</v>
      </c>
      <c r="AA788" s="364">
        <v>0</v>
      </c>
      <c r="AB788" s="364">
        <v>0</v>
      </c>
      <c r="AC788" s="364">
        <v>0</v>
      </c>
      <c r="AD788" s="364">
        <v>0</v>
      </c>
      <c r="AE788" s="364">
        <v>0</v>
      </c>
      <c r="AF788" s="364">
        <v>0</v>
      </c>
      <c r="AG788" s="364">
        <v>0</v>
      </c>
      <c r="AH788" s="364">
        <v>0</v>
      </c>
      <c r="AI788" s="364">
        <v>0</v>
      </c>
      <c r="AJ788" s="364">
        <v>0</v>
      </c>
      <c r="AK788" s="364">
        <v>0</v>
      </c>
      <c r="AL788" s="364">
        <v>0</v>
      </c>
      <c r="AM788" s="364">
        <v>0</v>
      </c>
      <c r="AN788" s="364">
        <v>1</v>
      </c>
      <c r="AO788" s="364">
        <v>0</v>
      </c>
      <c r="AP788" s="364">
        <v>0</v>
      </c>
      <c r="AS788" s="7">
        <v>562211</v>
      </c>
      <c r="AT788" s="7" t="s">
        <v>818</v>
      </c>
      <c r="AU788" s="8">
        <v>6.4542384040225803E-2</v>
      </c>
      <c r="AV788" s="8">
        <v>1.8272322552903227E-2</v>
      </c>
      <c r="AW788" s="8">
        <v>7.5723709587408053E-2</v>
      </c>
      <c r="AX788" s="8">
        <v>8.0890914798658051E-2</v>
      </c>
      <c r="AY788" s="8">
        <v>2.6527498001482259E-2</v>
      </c>
      <c r="AZ788" s="8">
        <v>8.4281279494472575E-2</v>
      </c>
      <c r="BA788" s="8">
        <v>7.9956142280838707E-2</v>
      </c>
      <c r="BB788" s="8">
        <v>2.4315850531719359E-2</v>
      </c>
      <c r="BC788" s="8">
        <v>7.7417712943774197E-2</v>
      </c>
      <c r="BD788" s="8">
        <v>6.9867856058629038E-2</v>
      </c>
      <c r="BE788" s="8">
        <v>2.0382281059096775E-2</v>
      </c>
      <c r="BF788" s="8">
        <v>9.6206683273532254E-2</v>
      </c>
      <c r="BG788" s="8">
        <v>0.14437050142062904</v>
      </c>
      <c r="BH788" s="8">
        <v>1.3643778004017741E-6</v>
      </c>
      <c r="BI788" s="8">
        <v>7.9118476236274202E-2</v>
      </c>
      <c r="BJ788" s="8">
        <v>1.1585400290837096</v>
      </c>
      <c r="BK788" s="8">
        <v>0.48202227293967737</v>
      </c>
      <c r="BL788" s="8">
        <v>0.47201389930467735</v>
      </c>
    </row>
    <row r="789" spans="1:64" x14ac:dyDescent="0.25">
      <c r="A789" s="7">
        <v>562212</v>
      </c>
      <c r="B789" s="7" t="s">
        <v>819</v>
      </c>
      <c r="C789" s="8">
        <f t="shared" si="216"/>
        <v>0.11590315821048386</v>
      </c>
      <c r="D789" s="8">
        <f t="shared" si="217"/>
        <v>2.9280190814140326E-2</v>
      </c>
      <c r="E789" s="8">
        <f t="shared" si="218"/>
        <v>0.1294174850586032</v>
      </c>
      <c r="F789" s="8">
        <f t="shared" si="219"/>
        <v>0.13538376961521453</v>
      </c>
      <c r="G789" s="8">
        <f t="shared" si="220"/>
        <v>3.9371838293390318E-2</v>
      </c>
      <c r="H789" s="8">
        <f t="shared" si="221"/>
        <v>0.12206217716823868</v>
      </c>
      <c r="I789" s="8">
        <f t="shared" si="222"/>
        <v>0.14358164255804837</v>
      </c>
      <c r="J789" s="8">
        <f t="shared" si="223"/>
        <v>3.8865338919272574E-2</v>
      </c>
      <c r="K789" s="8">
        <f t="shared" si="224"/>
        <v>0.1270899052298855</v>
      </c>
      <c r="L789" s="8">
        <f t="shared" si="225"/>
        <v>0.12474788485001612</v>
      </c>
      <c r="M789" s="8">
        <f t="shared" si="226"/>
        <v>3.2419749819291931E-2</v>
      </c>
      <c r="N789" s="8">
        <f t="shared" si="227"/>
        <v>0.1664754281482258</v>
      </c>
      <c r="O789" s="8">
        <f t="shared" si="228"/>
        <v>0.28877778457264519</v>
      </c>
      <c r="P789" s="8">
        <f t="shared" si="229"/>
        <v>3.1375628236206449E-6</v>
      </c>
      <c r="Q789" s="8">
        <f t="shared" si="230"/>
        <v>0.15783989759154837</v>
      </c>
      <c r="R789" s="8">
        <f t="shared" si="231"/>
        <v>1</v>
      </c>
      <c r="S789" s="8">
        <f t="shared" si="232"/>
        <v>0.87746294636693534</v>
      </c>
      <c r="T789" s="8">
        <f t="shared" si="233"/>
        <v>0.89018204799741951</v>
      </c>
      <c r="W789" s="7">
        <v>562212</v>
      </c>
      <c r="X789" s="7" t="s">
        <v>819</v>
      </c>
      <c r="Y789" s="364">
        <v>0</v>
      </c>
      <c r="Z789" s="364">
        <v>0</v>
      </c>
      <c r="AA789" s="364">
        <v>0</v>
      </c>
      <c r="AB789" s="364">
        <v>0</v>
      </c>
      <c r="AC789" s="364">
        <v>0</v>
      </c>
      <c r="AD789" s="364">
        <v>0</v>
      </c>
      <c r="AE789" s="364">
        <v>0</v>
      </c>
      <c r="AF789" s="364">
        <v>0</v>
      </c>
      <c r="AG789" s="364">
        <v>0</v>
      </c>
      <c r="AH789" s="364">
        <v>0</v>
      </c>
      <c r="AI789" s="364">
        <v>0</v>
      </c>
      <c r="AJ789" s="364">
        <v>0</v>
      </c>
      <c r="AK789" s="364">
        <v>0</v>
      </c>
      <c r="AL789" s="364">
        <v>0</v>
      </c>
      <c r="AM789" s="364">
        <v>0</v>
      </c>
      <c r="AN789" s="364">
        <v>1</v>
      </c>
      <c r="AO789" s="364">
        <v>0</v>
      </c>
      <c r="AP789" s="364">
        <v>0</v>
      </c>
      <c r="AS789" s="7">
        <v>562212</v>
      </c>
      <c r="AT789" s="7" t="s">
        <v>819</v>
      </c>
      <c r="AU789" s="8">
        <v>0.11590315821048386</v>
      </c>
      <c r="AV789" s="8">
        <v>2.9280190814140326E-2</v>
      </c>
      <c r="AW789" s="8">
        <v>0.1294174850586032</v>
      </c>
      <c r="AX789" s="8">
        <v>0.13538376961521453</v>
      </c>
      <c r="AY789" s="8">
        <v>3.9371838293390318E-2</v>
      </c>
      <c r="AZ789" s="8">
        <v>0.12206217716823868</v>
      </c>
      <c r="BA789" s="8">
        <v>0.14358164255804837</v>
      </c>
      <c r="BB789" s="8">
        <v>3.8865338919272574E-2</v>
      </c>
      <c r="BC789" s="8">
        <v>0.1270899052298855</v>
      </c>
      <c r="BD789" s="8">
        <v>0.12474788485001612</v>
      </c>
      <c r="BE789" s="8">
        <v>3.2419749819291931E-2</v>
      </c>
      <c r="BF789" s="8">
        <v>0.1664754281482258</v>
      </c>
      <c r="BG789" s="8">
        <v>0.28877778457264519</v>
      </c>
      <c r="BH789" s="8">
        <v>3.1375628236206449E-6</v>
      </c>
      <c r="BI789" s="8">
        <v>0.15783989759154837</v>
      </c>
      <c r="BJ789" s="8">
        <v>1.274597608276774</v>
      </c>
      <c r="BK789" s="8">
        <v>0.87746294636693534</v>
      </c>
      <c r="BL789" s="8">
        <v>0.89018204799741951</v>
      </c>
    </row>
    <row r="790" spans="1:64" x14ac:dyDescent="0.25">
      <c r="A790" s="7">
        <v>562213</v>
      </c>
      <c r="B790" s="7" t="s">
        <v>820</v>
      </c>
      <c r="C790" s="8">
        <f t="shared" si="216"/>
        <v>5.0268613450790318E-2</v>
      </c>
      <c r="D790" s="8">
        <f t="shared" si="217"/>
        <v>1.4441640314977418E-2</v>
      </c>
      <c r="E790" s="8">
        <f t="shared" si="218"/>
        <v>5.9476888968596778E-2</v>
      </c>
      <c r="F790" s="8">
        <f t="shared" si="219"/>
        <v>0.11300889420770643</v>
      </c>
      <c r="G790" s="8">
        <f t="shared" si="220"/>
        <v>3.7956531933285478E-2</v>
      </c>
      <c r="H790" s="8">
        <f t="shared" si="221"/>
        <v>0.1147312442555113</v>
      </c>
      <c r="I790" s="8">
        <f t="shared" si="222"/>
        <v>6.1424233768532253E-2</v>
      </c>
      <c r="J790" s="8">
        <f t="shared" si="223"/>
        <v>1.8950223369864516E-2</v>
      </c>
      <c r="K790" s="8">
        <f t="shared" si="224"/>
        <v>5.9457409986503229E-2</v>
      </c>
      <c r="L790" s="8">
        <f t="shared" si="225"/>
        <v>5.4427289947790315E-2</v>
      </c>
      <c r="M790" s="8">
        <f t="shared" si="226"/>
        <v>1.6083545600487099E-2</v>
      </c>
      <c r="N790" s="8">
        <f t="shared" si="227"/>
        <v>7.5588435182951622E-2</v>
      </c>
      <c r="O790" s="8">
        <f t="shared" si="228"/>
        <v>0.1122686476904355</v>
      </c>
      <c r="P790" s="8">
        <f t="shared" si="229"/>
        <v>6.2626629102451605E-7</v>
      </c>
      <c r="Q790" s="8">
        <f t="shared" si="230"/>
        <v>6.2425893678919327E-2</v>
      </c>
      <c r="R790" s="8">
        <f t="shared" si="231"/>
        <v>1</v>
      </c>
      <c r="S790" s="8">
        <f t="shared" si="232"/>
        <v>0.49150473491209673</v>
      </c>
      <c r="T790" s="8">
        <f t="shared" si="233"/>
        <v>0.36563831873758063</v>
      </c>
      <c r="W790" s="7">
        <v>562213</v>
      </c>
      <c r="X790" s="7" t="s">
        <v>820</v>
      </c>
      <c r="Y790" s="364">
        <v>0</v>
      </c>
      <c r="Z790" s="364">
        <v>0</v>
      </c>
      <c r="AA790" s="364">
        <v>0</v>
      </c>
      <c r="AB790" s="364">
        <v>0</v>
      </c>
      <c r="AC790" s="364">
        <v>0</v>
      </c>
      <c r="AD790" s="364">
        <v>0</v>
      </c>
      <c r="AE790" s="364">
        <v>0</v>
      </c>
      <c r="AF790" s="364">
        <v>0</v>
      </c>
      <c r="AG790" s="364">
        <v>0</v>
      </c>
      <c r="AH790" s="364">
        <v>0</v>
      </c>
      <c r="AI790" s="364">
        <v>0</v>
      </c>
      <c r="AJ790" s="364">
        <v>0</v>
      </c>
      <c r="AK790" s="364">
        <v>0</v>
      </c>
      <c r="AL790" s="364">
        <v>0</v>
      </c>
      <c r="AM790" s="364">
        <v>0</v>
      </c>
      <c r="AN790" s="364">
        <v>1</v>
      </c>
      <c r="AO790" s="364">
        <v>0</v>
      </c>
      <c r="AP790" s="364">
        <v>0</v>
      </c>
      <c r="AS790" s="7">
        <v>562213</v>
      </c>
      <c r="AT790" s="7" t="s">
        <v>820</v>
      </c>
      <c r="AU790" s="8">
        <v>5.0268613450790318E-2</v>
      </c>
      <c r="AV790" s="8">
        <v>1.4441640314977418E-2</v>
      </c>
      <c r="AW790" s="8">
        <v>5.9476888968596778E-2</v>
      </c>
      <c r="AX790" s="8">
        <v>0.11300889420770643</v>
      </c>
      <c r="AY790" s="8">
        <v>3.7956531933285478E-2</v>
      </c>
      <c r="AZ790" s="8">
        <v>0.1147312442555113</v>
      </c>
      <c r="BA790" s="8">
        <v>6.1424233768532253E-2</v>
      </c>
      <c r="BB790" s="8">
        <v>1.8950223369864516E-2</v>
      </c>
      <c r="BC790" s="8">
        <v>5.9457409986503229E-2</v>
      </c>
      <c r="BD790" s="8">
        <v>5.4427289947790315E-2</v>
      </c>
      <c r="BE790" s="8">
        <v>1.6083545600487099E-2</v>
      </c>
      <c r="BF790" s="8">
        <v>7.5588435182951622E-2</v>
      </c>
      <c r="BG790" s="8">
        <v>0.1122686476904355</v>
      </c>
      <c r="BH790" s="8">
        <v>6.2626629102451605E-7</v>
      </c>
      <c r="BI790" s="8">
        <v>6.2425893678919327E-2</v>
      </c>
      <c r="BJ790" s="8">
        <v>1.1241871427346775</v>
      </c>
      <c r="BK790" s="8">
        <v>0.49150473491209673</v>
      </c>
      <c r="BL790" s="8">
        <v>0.36563831873758063</v>
      </c>
    </row>
    <row r="791" spans="1:64" x14ac:dyDescent="0.25">
      <c r="A791" s="7">
        <v>562219</v>
      </c>
      <c r="B791" s="7" t="s">
        <v>821</v>
      </c>
      <c r="C791" s="8">
        <f t="shared" si="216"/>
        <v>0.105574926727</v>
      </c>
      <c r="D791" s="8">
        <f t="shared" si="217"/>
        <v>1.39345884861E-2</v>
      </c>
      <c r="E791" s="8">
        <f t="shared" si="218"/>
        <v>8.7758725031400003E-2</v>
      </c>
      <c r="F791" s="8">
        <f t="shared" si="219"/>
        <v>0.14586585767599999</v>
      </c>
      <c r="G791" s="8">
        <f t="shared" si="220"/>
        <v>2.0801106492799998E-2</v>
      </c>
      <c r="H791" s="8">
        <f t="shared" si="221"/>
        <v>6.3210556850400001E-2</v>
      </c>
      <c r="I791" s="8">
        <f t="shared" si="222"/>
        <v>0.13530623690599999</v>
      </c>
      <c r="J791" s="8">
        <f t="shared" si="223"/>
        <v>1.71373330544E-2</v>
      </c>
      <c r="K791" s="8">
        <f t="shared" si="224"/>
        <v>5.1452780674799997E-2</v>
      </c>
      <c r="L791" s="8">
        <f t="shared" si="225"/>
        <v>0.110231823339</v>
      </c>
      <c r="M791" s="8">
        <f t="shared" si="226"/>
        <v>1.47134930118E-2</v>
      </c>
      <c r="N791" s="8">
        <f t="shared" si="227"/>
        <v>0.12800156019200001</v>
      </c>
      <c r="O791" s="8">
        <f t="shared" si="228"/>
        <v>0.49726376140400003</v>
      </c>
      <c r="P791" s="8">
        <f t="shared" si="229"/>
        <v>5.18003301542E-6</v>
      </c>
      <c r="Q791" s="8">
        <f t="shared" si="230"/>
        <v>0.27175322424199999</v>
      </c>
      <c r="R791" s="8">
        <f t="shared" si="231"/>
        <v>1.2072682402399999</v>
      </c>
      <c r="S791" s="8">
        <f t="shared" si="232"/>
        <v>1.2298775210199999</v>
      </c>
      <c r="T791" s="8">
        <f t="shared" si="233"/>
        <v>1.20389635064</v>
      </c>
      <c r="W791" s="7">
        <v>562219</v>
      </c>
      <c r="X791" s="7" t="s">
        <v>821</v>
      </c>
      <c r="Y791" s="364">
        <v>0.105574926727</v>
      </c>
      <c r="Z791" s="364">
        <v>1.39345884861E-2</v>
      </c>
      <c r="AA791" s="364">
        <v>8.7758725031400003E-2</v>
      </c>
      <c r="AB791" s="364">
        <v>0.14586585767599999</v>
      </c>
      <c r="AC791" s="364">
        <v>2.0801106492799998E-2</v>
      </c>
      <c r="AD791" s="364">
        <v>6.3210556850400001E-2</v>
      </c>
      <c r="AE791" s="364">
        <v>0.13530623690599999</v>
      </c>
      <c r="AF791" s="364">
        <v>1.71373330544E-2</v>
      </c>
      <c r="AG791" s="364">
        <v>5.1452780674799997E-2</v>
      </c>
      <c r="AH791" s="364">
        <v>0.110231823339</v>
      </c>
      <c r="AI791" s="364">
        <v>1.47134930118E-2</v>
      </c>
      <c r="AJ791" s="364">
        <v>0.12800156019200001</v>
      </c>
      <c r="AK791" s="364">
        <v>0.49726376140400003</v>
      </c>
      <c r="AL791" s="364">
        <v>5.18003301542E-6</v>
      </c>
      <c r="AM791" s="364">
        <v>0.27175322424199999</v>
      </c>
      <c r="AN791" s="364">
        <v>1.2072682402399999</v>
      </c>
      <c r="AO791" s="364">
        <v>1.2298775210199999</v>
      </c>
      <c r="AP791" s="364">
        <v>1.20389635064</v>
      </c>
      <c r="AS791" s="7">
        <v>562219</v>
      </c>
      <c r="AT791" s="7" t="s">
        <v>821</v>
      </c>
      <c r="AU791" s="8">
        <v>8.7262148203145179E-2</v>
      </c>
      <c r="AV791" s="8">
        <v>2.4147730755982262E-2</v>
      </c>
      <c r="AW791" s="8">
        <v>0.10122112839360324</v>
      </c>
      <c r="AX791" s="8">
        <v>0.12066835808658063</v>
      </c>
      <c r="AY791" s="8">
        <v>3.8862704974669343E-2</v>
      </c>
      <c r="AZ791" s="8">
        <v>0.11451987735792742</v>
      </c>
      <c r="BA791" s="8">
        <v>0.10833348152570965</v>
      </c>
      <c r="BB791" s="8">
        <v>3.2266419835619349E-2</v>
      </c>
      <c r="BC791" s="8">
        <v>0.10098317568274838</v>
      </c>
      <c r="BD791" s="8">
        <v>9.4140297929903222E-2</v>
      </c>
      <c r="BE791" s="8">
        <v>2.6815900082629032E-2</v>
      </c>
      <c r="BF791" s="8">
        <v>0.12966643070088707</v>
      </c>
      <c r="BG791" s="8">
        <v>0.20051016570477409</v>
      </c>
      <c r="BH791" s="8">
        <v>1.6272502722437097E-6</v>
      </c>
      <c r="BI791" s="8">
        <v>0.10957866744851605</v>
      </c>
      <c r="BJ791" s="8">
        <v>1.2126310073522582</v>
      </c>
      <c r="BK791" s="8">
        <v>0.67727674687080641</v>
      </c>
      <c r="BL791" s="8">
        <v>0.644810496398871</v>
      </c>
    </row>
    <row r="792" spans="1:64" x14ac:dyDescent="0.25">
      <c r="A792" s="7">
        <v>562910</v>
      </c>
      <c r="B792" s="7" t="s">
        <v>822</v>
      </c>
      <c r="C792" s="8">
        <f t="shared" si="216"/>
        <v>0.105064362068</v>
      </c>
      <c r="D792" s="8">
        <f t="shared" si="217"/>
        <v>1.38912313047E-2</v>
      </c>
      <c r="E792" s="8">
        <f t="shared" si="218"/>
        <v>8.7539385341900006E-2</v>
      </c>
      <c r="F792" s="8">
        <f t="shared" si="219"/>
        <v>0.11335095082299999</v>
      </c>
      <c r="G792" s="8">
        <f t="shared" si="220"/>
        <v>1.61131352344E-2</v>
      </c>
      <c r="H792" s="8">
        <f t="shared" si="221"/>
        <v>4.9764815066400001E-2</v>
      </c>
      <c r="I792" s="8">
        <f t="shared" si="222"/>
        <v>0.13308667207200001</v>
      </c>
      <c r="J792" s="8">
        <f t="shared" si="223"/>
        <v>1.6872280028600001E-2</v>
      </c>
      <c r="K792" s="8">
        <f t="shared" si="224"/>
        <v>5.1315881637800001E-2</v>
      </c>
      <c r="L792" s="8">
        <f t="shared" si="225"/>
        <v>0.10961913103</v>
      </c>
      <c r="M792" s="8">
        <f t="shared" si="226"/>
        <v>1.46626862363E-2</v>
      </c>
      <c r="N792" s="8">
        <f t="shared" si="227"/>
        <v>0.127350435736</v>
      </c>
      <c r="O792" s="8">
        <f t="shared" si="228"/>
        <v>0.49731418222200002</v>
      </c>
      <c r="P792" s="8">
        <f t="shared" si="229"/>
        <v>6.6666277919200001E-6</v>
      </c>
      <c r="Q792" s="8">
        <f t="shared" si="230"/>
        <v>0.27510116771600002</v>
      </c>
      <c r="R792" s="8">
        <f t="shared" si="231"/>
        <v>1.2064949787100001</v>
      </c>
      <c r="S792" s="8">
        <f t="shared" si="232"/>
        <v>1.1792289011199999</v>
      </c>
      <c r="T792" s="8">
        <f t="shared" si="233"/>
        <v>1.2012748337400001</v>
      </c>
      <c r="W792" s="7">
        <v>562910</v>
      </c>
      <c r="X792" s="7" t="s">
        <v>822</v>
      </c>
      <c r="Y792" s="364">
        <v>0.105064362068</v>
      </c>
      <c r="Z792" s="364">
        <v>1.38912313047E-2</v>
      </c>
      <c r="AA792" s="364">
        <v>8.7539385341900006E-2</v>
      </c>
      <c r="AB792" s="364">
        <v>0.11335095082299999</v>
      </c>
      <c r="AC792" s="364">
        <v>1.61131352344E-2</v>
      </c>
      <c r="AD792" s="364">
        <v>4.9764815066400001E-2</v>
      </c>
      <c r="AE792" s="364">
        <v>0.13308667207200001</v>
      </c>
      <c r="AF792" s="364">
        <v>1.6872280028600001E-2</v>
      </c>
      <c r="AG792" s="364">
        <v>5.1315881637800001E-2</v>
      </c>
      <c r="AH792" s="364">
        <v>0.10961913103</v>
      </c>
      <c r="AI792" s="364">
        <v>1.46626862363E-2</v>
      </c>
      <c r="AJ792" s="364">
        <v>0.127350435736</v>
      </c>
      <c r="AK792" s="364">
        <v>0.49731418222200002</v>
      </c>
      <c r="AL792" s="364">
        <v>6.6666277919200001E-6</v>
      </c>
      <c r="AM792" s="364">
        <v>0.27510116771600002</v>
      </c>
      <c r="AN792" s="364">
        <v>1.2064949787100001</v>
      </c>
      <c r="AO792" s="364">
        <v>1.1792289011199999</v>
      </c>
      <c r="AP792" s="364">
        <v>1.2012748337400001</v>
      </c>
      <c r="AS792" s="7">
        <v>562910</v>
      </c>
      <c r="AT792" s="7" t="s">
        <v>822</v>
      </c>
      <c r="AU792" s="8">
        <v>0.17170948214817741</v>
      </c>
      <c r="AV792" s="8">
        <v>3.962399295093065E-2</v>
      </c>
      <c r="AW792" s="8">
        <v>0.1916623704795597</v>
      </c>
      <c r="AX792" s="8">
        <v>0.25741609769149681</v>
      </c>
      <c r="AY792" s="8">
        <v>7.0209021402695165E-2</v>
      </c>
      <c r="AZ792" s="8">
        <v>0.22253504946063554</v>
      </c>
      <c r="BA792" s="8">
        <v>0.20887300590574193</v>
      </c>
      <c r="BB792" s="8">
        <v>5.1510206333875833E-2</v>
      </c>
      <c r="BC792" s="8">
        <v>0.18164892798116131</v>
      </c>
      <c r="BD792" s="8">
        <v>0.18359319946991939</v>
      </c>
      <c r="BE792" s="8">
        <v>4.3571538224701632E-2</v>
      </c>
      <c r="BF792" s="8">
        <v>0.24837291981122583</v>
      </c>
      <c r="BG792" s="8">
        <v>0.47324990652309629</v>
      </c>
      <c r="BH792" s="8">
        <v>4.0716835228096767E-6</v>
      </c>
      <c r="BI792" s="8">
        <v>0.26178976438864549</v>
      </c>
      <c r="BJ792" s="8">
        <v>1.402994232675645</v>
      </c>
      <c r="BK792" s="8">
        <v>1.5017730717806455</v>
      </c>
      <c r="BL792" s="8">
        <v>1.3936434305432257</v>
      </c>
    </row>
    <row r="793" spans="1:64" x14ac:dyDescent="0.25">
      <c r="A793" s="7">
        <v>562920</v>
      </c>
      <c r="B793" s="7" t="s">
        <v>823</v>
      </c>
      <c r="C793" s="8">
        <f t="shared" si="216"/>
        <v>0.16169937388091934</v>
      </c>
      <c r="D793" s="8">
        <f t="shared" si="217"/>
        <v>3.8098104124580673E-2</v>
      </c>
      <c r="E793" s="8">
        <f t="shared" si="218"/>
        <v>0.17950155099322582</v>
      </c>
      <c r="F793" s="8">
        <f t="shared" si="219"/>
        <v>0.19454272186968552</v>
      </c>
      <c r="G793" s="8">
        <f t="shared" si="220"/>
        <v>5.3892633831037082E-2</v>
      </c>
      <c r="H793" s="8">
        <f t="shared" si="221"/>
        <v>0.16839684085381931</v>
      </c>
      <c r="I793" s="8">
        <f t="shared" si="222"/>
        <v>0.19687476624841935</v>
      </c>
      <c r="J793" s="8">
        <f t="shared" si="223"/>
        <v>4.9631747439338722E-2</v>
      </c>
      <c r="K793" s="8">
        <f t="shared" si="224"/>
        <v>0.17157566191813228</v>
      </c>
      <c r="L793" s="8">
        <f t="shared" si="225"/>
        <v>0.17318386448946774</v>
      </c>
      <c r="M793" s="8">
        <f t="shared" si="226"/>
        <v>4.195356138706291E-2</v>
      </c>
      <c r="N793" s="8">
        <f t="shared" si="227"/>
        <v>0.23204008266564524</v>
      </c>
      <c r="O793" s="8">
        <f t="shared" si="228"/>
        <v>0.43309235639877397</v>
      </c>
      <c r="P793" s="8">
        <f t="shared" si="229"/>
        <v>4.6051096811698378E-6</v>
      </c>
      <c r="Q793" s="8">
        <f t="shared" si="230"/>
        <v>0.23952890240954861</v>
      </c>
      <c r="R793" s="8">
        <f t="shared" si="231"/>
        <v>1</v>
      </c>
      <c r="S793" s="8">
        <f t="shared" si="232"/>
        <v>1.2878015513929029</v>
      </c>
      <c r="T793" s="8">
        <f t="shared" si="233"/>
        <v>1.2890499175416124</v>
      </c>
      <c r="W793" s="7">
        <v>562920</v>
      </c>
      <c r="X793" s="7" t="s">
        <v>823</v>
      </c>
      <c r="Y793" s="364">
        <v>0</v>
      </c>
      <c r="Z793" s="364">
        <v>0</v>
      </c>
      <c r="AA793" s="364">
        <v>0</v>
      </c>
      <c r="AB793" s="364">
        <v>0</v>
      </c>
      <c r="AC793" s="364">
        <v>0</v>
      </c>
      <c r="AD793" s="364">
        <v>0</v>
      </c>
      <c r="AE793" s="364">
        <v>0</v>
      </c>
      <c r="AF793" s="364">
        <v>0</v>
      </c>
      <c r="AG793" s="364">
        <v>0</v>
      </c>
      <c r="AH793" s="364">
        <v>0</v>
      </c>
      <c r="AI793" s="364">
        <v>0</v>
      </c>
      <c r="AJ793" s="364">
        <v>0</v>
      </c>
      <c r="AK793" s="364">
        <v>0</v>
      </c>
      <c r="AL793" s="364">
        <v>0</v>
      </c>
      <c r="AM793" s="364">
        <v>0</v>
      </c>
      <c r="AN793" s="364">
        <v>1</v>
      </c>
      <c r="AO793" s="364">
        <v>0</v>
      </c>
      <c r="AP793" s="364">
        <v>0</v>
      </c>
      <c r="AS793" s="7">
        <v>562920</v>
      </c>
      <c r="AT793" s="7" t="s">
        <v>823</v>
      </c>
      <c r="AU793" s="8">
        <v>0.16169937388091934</v>
      </c>
      <c r="AV793" s="8">
        <v>3.8098104124580673E-2</v>
      </c>
      <c r="AW793" s="8">
        <v>0.17950155099322582</v>
      </c>
      <c r="AX793" s="8">
        <v>0.19454272186968552</v>
      </c>
      <c r="AY793" s="8">
        <v>5.3892633831037082E-2</v>
      </c>
      <c r="AZ793" s="8">
        <v>0.16839684085381931</v>
      </c>
      <c r="BA793" s="8">
        <v>0.19687476624841935</v>
      </c>
      <c r="BB793" s="8">
        <v>4.9631747439338722E-2</v>
      </c>
      <c r="BC793" s="8">
        <v>0.17157566191813228</v>
      </c>
      <c r="BD793" s="8">
        <v>0.17318386448946774</v>
      </c>
      <c r="BE793" s="8">
        <v>4.195356138706291E-2</v>
      </c>
      <c r="BF793" s="8">
        <v>0.23204008266564524</v>
      </c>
      <c r="BG793" s="8">
        <v>0.43309235639877397</v>
      </c>
      <c r="BH793" s="8">
        <v>4.6051096811698378E-6</v>
      </c>
      <c r="BI793" s="8">
        <v>0.23952890240954861</v>
      </c>
      <c r="BJ793" s="8">
        <v>1.3792974160956453</v>
      </c>
      <c r="BK793" s="8">
        <v>1.2878015513929029</v>
      </c>
      <c r="BL793" s="8">
        <v>1.2890499175416124</v>
      </c>
    </row>
    <row r="794" spans="1:64" x14ac:dyDescent="0.25">
      <c r="A794" s="7">
        <v>562991</v>
      </c>
      <c r="B794" s="7" t="s">
        <v>824</v>
      </c>
      <c r="C794" s="8">
        <f t="shared" si="216"/>
        <v>0.105035252616</v>
      </c>
      <c r="D794" s="8">
        <f t="shared" si="217"/>
        <v>1.3868545885499999E-2</v>
      </c>
      <c r="E794" s="8">
        <f t="shared" si="218"/>
        <v>8.7863247537899994E-2</v>
      </c>
      <c r="F794" s="8">
        <f t="shared" si="219"/>
        <v>9.5299063379000001E-2</v>
      </c>
      <c r="G794" s="8">
        <f t="shared" si="220"/>
        <v>1.35670486604E-2</v>
      </c>
      <c r="H794" s="8">
        <f t="shared" si="221"/>
        <v>4.2189613728699997E-2</v>
      </c>
      <c r="I794" s="8">
        <f t="shared" si="222"/>
        <v>0.133794186905</v>
      </c>
      <c r="J794" s="8">
        <f t="shared" si="223"/>
        <v>1.6950305028799999E-2</v>
      </c>
      <c r="K794" s="8">
        <f t="shared" si="224"/>
        <v>5.2004877811000001E-2</v>
      </c>
      <c r="L794" s="8">
        <f t="shared" si="225"/>
        <v>0.109640336408</v>
      </c>
      <c r="M794" s="8">
        <f t="shared" si="226"/>
        <v>1.46436919983E-2</v>
      </c>
      <c r="N794" s="8">
        <f t="shared" si="227"/>
        <v>0.12769598702099999</v>
      </c>
      <c r="O794" s="8">
        <f t="shared" si="228"/>
        <v>0.49730948340100001</v>
      </c>
      <c r="P794" s="8">
        <f t="shared" si="229"/>
        <v>7.9076901348399997E-6</v>
      </c>
      <c r="Q794" s="8">
        <f t="shared" si="230"/>
        <v>0.27346645615499998</v>
      </c>
      <c r="R794" s="8">
        <f t="shared" si="231"/>
        <v>1.20676704604</v>
      </c>
      <c r="S794" s="8">
        <f t="shared" si="232"/>
        <v>1.15105572577</v>
      </c>
      <c r="T794" s="8">
        <f t="shared" si="233"/>
        <v>1.20274936974</v>
      </c>
      <c r="W794" s="7">
        <v>562991</v>
      </c>
      <c r="X794" s="7" t="s">
        <v>824</v>
      </c>
      <c r="Y794" s="364">
        <v>0.105035252616</v>
      </c>
      <c r="Z794" s="364">
        <v>1.3868545885499999E-2</v>
      </c>
      <c r="AA794" s="364">
        <v>8.7863247537899994E-2</v>
      </c>
      <c r="AB794" s="364">
        <v>9.5299063379000001E-2</v>
      </c>
      <c r="AC794" s="364">
        <v>1.35670486604E-2</v>
      </c>
      <c r="AD794" s="364">
        <v>4.2189613728699997E-2</v>
      </c>
      <c r="AE794" s="364">
        <v>0.133794186905</v>
      </c>
      <c r="AF794" s="364">
        <v>1.6950305028799999E-2</v>
      </c>
      <c r="AG794" s="364">
        <v>5.2004877811000001E-2</v>
      </c>
      <c r="AH794" s="364">
        <v>0.109640336408</v>
      </c>
      <c r="AI794" s="364">
        <v>1.46436919983E-2</v>
      </c>
      <c r="AJ794" s="364">
        <v>0.12769598702099999</v>
      </c>
      <c r="AK794" s="364">
        <v>0.49730948340100001</v>
      </c>
      <c r="AL794" s="364">
        <v>7.9076901348399997E-6</v>
      </c>
      <c r="AM794" s="364">
        <v>0.27346645615499998</v>
      </c>
      <c r="AN794" s="364">
        <v>1.20676704604</v>
      </c>
      <c r="AO794" s="364">
        <v>1.15105572577</v>
      </c>
      <c r="AP794" s="364">
        <v>1.20274936974</v>
      </c>
      <c r="AS794" s="7">
        <v>562991</v>
      </c>
      <c r="AT794" s="7" t="s">
        <v>824</v>
      </c>
      <c r="AU794" s="8">
        <v>0.17585616793046774</v>
      </c>
      <c r="AV794" s="8">
        <v>4.0192368618916133E-2</v>
      </c>
      <c r="AW794" s="8">
        <v>0.19643474466998387</v>
      </c>
      <c r="AX794" s="8">
        <v>0.19026903309482582</v>
      </c>
      <c r="AY794" s="8">
        <v>4.9756269509069334E-2</v>
      </c>
      <c r="AZ794" s="8">
        <v>0.16315457386758553</v>
      </c>
      <c r="BA794" s="8">
        <v>0.21501735971180636</v>
      </c>
      <c r="BB794" s="8">
        <v>5.2512346688191922E-2</v>
      </c>
      <c r="BC794" s="8">
        <v>0.18703562500493384</v>
      </c>
      <c r="BD794" s="8">
        <v>0.18798128668843553</v>
      </c>
      <c r="BE794" s="8">
        <v>4.4182430724985469E-2</v>
      </c>
      <c r="BF794" s="8">
        <v>0.2542825243339194</v>
      </c>
      <c r="BG794" s="8">
        <v>0.48928790382674231</v>
      </c>
      <c r="BH794" s="8">
        <v>5.3326741134662885E-6</v>
      </c>
      <c r="BI794" s="8">
        <v>0.26905732995145115</v>
      </c>
      <c r="BJ794" s="8">
        <v>1.4124832812191936</v>
      </c>
      <c r="BK794" s="8">
        <v>1.3870508442133864</v>
      </c>
      <c r="BL794" s="8">
        <v>1.438433073340645</v>
      </c>
    </row>
    <row r="795" spans="1:64" x14ac:dyDescent="0.25">
      <c r="A795" s="7">
        <v>562998</v>
      </c>
      <c r="B795" s="7" t="s">
        <v>825</v>
      </c>
      <c r="C795" s="8">
        <f t="shared" si="216"/>
        <v>0.13577632546287094</v>
      </c>
      <c r="D795" s="8">
        <f t="shared" si="217"/>
        <v>3.3511417994862909E-2</v>
      </c>
      <c r="E795" s="8">
        <f t="shared" si="218"/>
        <v>0.15256854252231936</v>
      </c>
      <c r="F795" s="8">
        <f t="shared" si="219"/>
        <v>0.19228448932565809</v>
      </c>
      <c r="G795" s="8">
        <f t="shared" si="220"/>
        <v>5.5842043903980648E-2</v>
      </c>
      <c r="H795" s="8">
        <f t="shared" si="221"/>
        <v>0.17210416989616451</v>
      </c>
      <c r="I795" s="8">
        <f t="shared" si="222"/>
        <v>0.16730060426220966</v>
      </c>
      <c r="J795" s="8">
        <f t="shared" si="223"/>
        <v>4.4158845397666138E-2</v>
      </c>
      <c r="K795" s="8">
        <f t="shared" si="224"/>
        <v>0.14839836383291935</v>
      </c>
      <c r="L795" s="8">
        <f t="shared" si="225"/>
        <v>0.14601656202932248</v>
      </c>
      <c r="M795" s="8">
        <f t="shared" si="226"/>
        <v>3.7025076362445147E-2</v>
      </c>
      <c r="N795" s="8">
        <f t="shared" si="227"/>
        <v>0.19657121373441933</v>
      </c>
      <c r="O795" s="8">
        <f t="shared" si="228"/>
        <v>0.34489929412116122</v>
      </c>
      <c r="P795" s="8">
        <f t="shared" si="229"/>
        <v>3.0687076191985485E-6</v>
      </c>
      <c r="Q795" s="8">
        <f t="shared" si="230"/>
        <v>0.18947763050780658</v>
      </c>
      <c r="R795" s="8">
        <f t="shared" si="231"/>
        <v>1</v>
      </c>
      <c r="S795" s="8">
        <f t="shared" si="232"/>
        <v>1.1137790902229034</v>
      </c>
      <c r="T795" s="8">
        <f t="shared" si="233"/>
        <v>1.0534045876861293</v>
      </c>
      <c r="W795" s="7">
        <v>562998</v>
      </c>
      <c r="X795" s="7" t="s">
        <v>825</v>
      </c>
      <c r="Y795" s="364">
        <v>0</v>
      </c>
      <c r="Z795" s="364">
        <v>0</v>
      </c>
      <c r="AA795" s="364">
        <v>0</v>
      </c>
      <c r="AB795" s="364">
        <v>0</v>
      </c>
      <c r="AC795" s="364">
        <v>0</v>
      </c>
      <c r="AD795" s="364">
        <v>0</v>
      </c>
      <c r="AE795" s="364">
        <v>0</v>
      </c>
      <c r="AF795" s="364">
        <v>0</v>
      </c>
      <c r="AG795" s="364">
        <v>0</v>
      </c>
      <c r="AH795" s="364">
        <v>0</v>
      </c>
      <c r="AI795" s="364">
        <v>0</v>
      </c>
      <c r="AJ795" s="364">
        <v>0</v>
      </c>
      <c r="AK795" s="364">
        <v>0</v>
      </c>
      <c r="AL795" s="364">
        <v>0</v>
      </c>
      <c r="AM795" s="364">
        <v>0</v>
      </c>
      <c r="AN795" s="364">
        <v>1</v>
      </c>
      <c r="AO795" s="364">
        <v>0</v>
      </c>
      <c r="AP795" s="364">
        <v>0</v>
      </c>
      <c r="AS795" s="7">
        <v>562998</v>
      </c>
      <c r="AT795" s="7" t="s">
        <v>825</v>
      </c>
      <c r="AU795" s="8">
        <v>0.13577632546287094</v>
      </c>
      <c r="AV795" s="8">
        <v>3.3511417994862909E-2</v>
      </c>
      <c r="AW795" s="8">
        <v>0.15256854252231936</v>
      </c>
      <c r="AX795" s="8">
        <v>0.19228448932565809</v>
      </c>
      <c r="AY795" s="8">
        <v>5.5842043903980648E-2</v>
      </c>
      <c r="AZ795" s="8">
        <v>0.17210416989616451</v>
      </c>
      <c r="BA795" s="8">
        <v>0.16730060426220966</v>
      </c>
      <c r="BB795" s="8">
        <v>4.4158845397666138E-2</v>
      </c>
      <c r="BC795" s="8">
        <v>0.14839836383291935</v>
      </c>
      <c r="BD795" s="8">
        <v>0.14601656202932248</v>
      </c>
      <c r="BE795" s="8">
        <v>3.7025076362445147E-2</v>
      </c>
      <c r="BF795" s="8">
        <v>0.19657121373441933</v>
      </c>
      <c r="BG795" s="8">
        <v>0.34489929412116122</v>
      </c>
      <c r="BH795" s="8">
        <v>3.0687076191985485E-6</v>
      </c>
      <c r="BI795" s="8">
        <v>0.18947763050780658</v>
      </c>
      <c r="BJ795" s="8">
        <v>1.321856285980161</v>
      </c>
      <c r="BK795" s="8">
        <v>1.1137790902229034</v>
      </c>
      <c r="BL795" s="8">
        <v>1.0534045876861293</v>
      </c>
    </row>
    <row r="796" spans="1:64" x14ac:dyDescent="0.25">
      <c r="A796" s="7">
        <v>611110</v>
      </c>
      <c r="B796" s="7" t="s">
        <v>826</v>
      </c>
      <c r="C796" s="8">
        <f t="shared" si="216"/>
        <v>4.7332139951499999E-2</v>
      </c>
      <c r="D796" s="8">
        <f t="shared" si="217"/>
        <v>9.2829529200599992E-3</v>
      </c>
      <c r="E796" s="8">
        <f t="shared" si="218"/>
        <v>7.0714076143299998E-2</v>
      </c>
      <c r="F796" s="8">
        <f t="shared" si="219"/>
        <v>2.1570555775599999E-2</v>
      </c>
      <c r="G796" s="8">
        <f t="shared" si="220"/>
        <v>4.2003523502000002E-3</v>
      </c>
      <c r="H796" s="8">
        <f t="shared" si="221"/>
        <v>3.2546118141899998E-2</v>
      </c>
      <c r="I796" s="8">
        <f t="shared" si="222"/>
        <v>1.8861003623599999E-2</v>
      </c>
      <c r="J796" s="8">
        <f t="shared" si="223"/>
        <v>3.8096252475899998E-3</v>
      </c>
      <c r="K796" s="8">
        <f t="shared" si="224"/>
        <v>2.7737064502199999E-2</v>
      </c>
      <c r="L796" s="8">
        <f t="shared" si="225"/>
        <v>2.5793476457E-2</v>
      </c>
      <c r="M796" s="8">
        <f t="shared" si="226"/>
        <v>5.5237809121500003E-3</v>
      </c>
      <c r="N796" s="8">
        <f t="shared" si="227"/>
        <v>4.8799250641199998E-2</v>
      </c>
      <c r="O796" s="8">
        <f t="shared" si="228"/>
        <v>0.84198937646600003</v>
      </c>
      <c r="P796" s="8">
        <f t="shared" si="229"/>
        <v>1.7385884664400001E-5</v>
      </c>
      <c r="Q796" s="8">
        <f t="shared" si="230"/>
        <v>0.80199916668000004</v>
      </c>
      <c r="R796" s="8">
        <f t="shared" si="231"/>
        <v>1.12732916901</v>
      </c>
      <c r="S796" s="8">
        <f t="shared" si="232"/>
        <v>1.0583170262699999</v>
      </c>
      <c r="T796" s="8">
        <f t="shared" si="233"/>
        <v>1.05040769337</v>
      </c>
      <c r="W796" s="7">
        <v>611110</v>
      </c>
      <c r="X796" s="7" t="s">
        <v>826</v>
      </c>
      <c r="Y796" s="364">
        <v>4.7332139951499999E-2</v>
      </c>
      <c r="Z796" s="364">
        <v>9.2829529200599992E-3</v>
      </c>
      <c r="AA796" s="364">
        <v>7.0714076143299998E-2</v>
      </c>
      <c r="AB796" s="364">
        <v>2.1570555775599999E-2</v>
      </c>
      <c r="AC796" s="364">
        <v>4.2003523502000002E-3</v>
      </c>
      <c r="AD796" s="364">
        <v>3.2546118141899998E-2</v>
      </c>
      <c r="AE796" s="364">
        <v>1.8861003623599999E-2</v>
      </c>
      <c r="AF796" s="364">
        <v>3.8096252475899998E-3</v>
      </c>
      <c r="AG796" s="364">
        <v>2.7737064502199999E-2</v>
      </c>
      <c r="AH796" s="364">
        <v>2.5793476457E-2</v>
      </c>
      <c r="AI796" s="364">
        <v>5.5237809121500003E-3</v>
      </c>
      <c r="AJ796" s="364">
        <v>4.8799250641199998E-2</v>
      </c>
      <c r="AK796" s="364">
        <v>0.84198937646600003</v>
      </c>
      <c r="AL796" s="364">
        <v>1.7385884664400001E-5</v>
      </c>
      <c r="AM796" s="364">
        <v>0.80199916668000004</v>
      </c>
      <c r="AN796" s="364">
        <v>1.12732916901</v>
      </c>
      <c r="AO796" s="364">
        <v>1.0583170262699999</v>
      </c>
      <c r="AP796" s="364">
        <v>1.05040769337</v>
      </c>
      <c r="AS796" s="7">
        <v>611110</v>
      </c>
      <c r="AT796" s="7" t="s">
        <v>826</v>
      </c>
      <c r="AU796" s="8">
        <v>6.3636153327374212E-2</v>
      </c>
      <c r="AV796" s="8">
        <v>1.8618525434450972E-2</v>
      </c>
      <c r="AW796" s="8">
        <v>0.23253943496759519</v>
      </c>
      <c r="AX796" s="8">
        <v>2.7492165910356452E-2</v>
      </c>
      <c r="AY796" s="8">
        <v>7.7055239685982256E-3</v>
      </c>
      <c r="AZ796" s="8">
        <v>8.7021954301741936E-2</v>
      </c>
      <c r="BA796" s="8">
        <v>2.6366667806903239E-2</v>
      </c>
      <c r="BB796" s="8">
        <v>8.3982040555422559E-3</v>
      </c>
      <c r="BC796" s="8">
        <v>0.10355087576224195</v>
      </c>
      <c r="BD796" s="8">
        <v>3.6278534246948387E-2</v>
      </c>
      <c r="BE796" s="8">
        <v>1.1854213662509836E-2</v>
      </c>
      <c r="BF796" s="8">
        <v>0.15869345604891774</v>
      </c>
      <c r="BG796" s="8">
        <v>0.84198989050796869</v>
      </c>
      <c r="BH796" s="8">
        <v>1.8411405980632738E-5</v>
      </c>
      <c r="BI796" s="8">
        <v>0.80199920700193528</v>
      </c>
      <c r="BJ796" s="8">
        <v>1.3147941137293553</v>
      </c>
      <c r="BK796" s="8">
        <v>1.1222180312774195</v>
      </c>
      <c r="BL796" s="8">
        <v>1.1383173605279036</v>
      </c>
    </row>
    <row r="797" spans="1:64" x14ac:dyDescent="0.25">
      <c r="A797" s="7">
        <v>611210</v>
      </c>
      <c r="B797" s="7" t="s">
        <v>827</v>
      </c>
      <c r="C797" s="8">
        <f t="shared" si="216"/>
        <v>0.10975056912816129</v>
      </c>
      <c r="D797" s="8">
        <f t="shared" si="217"/>
        <v>3.9124159593691935E-2</v>
      </c>
      <c r="E797" s="8">
        <f t="shared" si="218"/>
        <v>0.14414017839150001</v>
      </c>
      <c r="F797" s="8">
        <f t="shared" si="219"/>
        <v>5.6160370498919344E-2</v>
      </c>
      <c r="G797" s="8">
        <f t="shared" si="220"/>
        <v>2.1040145898119353E-2</v>
      </c>
      <c r="H797" s="8">
        <f t="shared" si="221"/>
        <v>6.1239544269361276E-2</v>
      </c>
      <c r="I797" s="8">
        <f t="shared" si="222"/>
        <v>7.427206605237581E-2</v>
      </c>
      <c r="J797" s="8">
        <f t="shared" si="223"/>
        <v>2.8490307406654838E-2</v>
      </c>
      <c r="K797" s="8">
        <f t="shared" si="224"/>
        <v>9.1816723680037057E-2</v>
      </c>
      <c r="L797" s="8">
        <f t="shared" si="225"/>
        <v>8.053702190940322E-2</v>
      </c>
      <c r="M797" s="8">
        <f t="shared" si="226"/>
        <v>3.312795800207903E-2</v>
      </c>
      <c r="N797" s="8">
        <f t="shared" si="227"/>
        <v>0.13565250922614513</v>
      </c>
      <c r="O797" s="8">
        <f t="shared" si="228"/>
        <v>0.3298580750891289</v>
      </c>
      <c r="P797" s="8">
        <f t="shared" si="229"/>
        <v>6.3470765998208055E-6</v>
      </c>
      <c r="Q797" s="8">
        <f t="shared" si="230"/>
        <v>0.25838301335138719</v>
      </c>
      <c r="R797" s="8">
        <f t="shared" si="231"/>
        <v>1</v>
      </c>
      <c r="S797" s="8">
        <f t="shared" si="232"/>
        <v>0.65457070582758081</v>
      </c>
      <c r="T797" s="8">
        <f t="shared" si="233"/>
        <v>0.71070812939774186</v>
      </c>
      <c r="W797" s="7">
        <v>611210</v>
      </c>
      <c r="X797" s="7" t="s">
        <v>827</v>
      </c>
      <c r="Y797" s="364">
        <v>0</v>
      </c>
      <c r="Z797" s="364">
        <v>0</v>
      </c>
      <c r="AA797" s="364">
        <v>0</v>
      </c>
      <c r="AB797" s="364">
        <v>0</v>
      </c>
      <c r="AC797" s="364">
        <v>0</v>
      </c>
      <c r="AD797" s="364">
        <v>0</v>
      </c>
      <c r="AE797" s="364">
        <v>0</v>
      </c>
      <c r="AF797" s="364">
        <v>0</v>
      </c>
      <c r="AG797" s="364">
        <v>0</v>
      </c>
      <c r="AH797" s="364">
        <v>0</v>
      </c>
      <c r="AI797" s="364">
        <v>0</v>
      </c>
      <c r="AJ797" s="364">
        <v>0</v>
      </c>
      <c r="AK797" s="364">
        <v>0</v>
      </c>
      <c r="AL797" s="364">
        <v>0</v>
      </c>
      <c r="AM797" s="364">
        <v>0</v>
      </c>
      <c r="AN797" s="364">
        <v>1</v>
      </c>
      <c r="AO797" s="364">
        <v>0</v>
      </c>
      <c r="AP797" s="364">
        <v>0</v>
      </c>
      <c r="AS797" s="7">
        <v>611210</v>
      </c>
      <c r="AT797" s="7" t="s">
        <v>827</v>
      </c>
      <c r="AU797" s="8">
        <v>0.10975056912816129</v>
      </c>
      <c r="AV797" s="8">
        <v>3.9124159593691935E-2</v>
      </c>
      <c r="AW797" s="8">
        <v>0.14414017839150001</v>
      </c>
      <c r="AX797" s="8">
        <v>5.6160370498919344E-2</v>
      </c>
      <c r="AY797" s="8">
        <v>2.1040145898119353E-2</v>
      </c>
      <c r="AZ797" s="8">
        <v>6.1239544269361276E-2</v>
      </c>
      <c r="BA797" s="8">
        <v>7.427206605237581E-2</v>
      </c>
      <c r="BB797" s="8">
        <v>2.8490307406654838E-2</v>
      </c>
      <c r="BC797" s="8">
        <v>9.1816723680037057E-2</v>
      </c>
      <c r="BD797" s="8">
        <v>8.053702190940322E-2</v>
      </c>
      <c r="BE797" s="8">
        <v>3.312795800207903E-2</v>
      </c>
      <c r="BF797" s="8">
        <v>0.13565250922614513</v>
      </c>
      <c r="BG797" s="8">
        <v>0.3298580750891289</v>
      </c>
      <c r="BH797" s="8">
        <v>6.3470765998208055E-6</v>
      </c>
      <c r="BI797" s="8">
        <v>0.25838301335138719</v>
      </c>
      <c r="BJ797" s="8">
        <v>1.293013294210323</v>
      </c>
      <c r="BK797" s="8">
        <v>0.65457070582758081</v>
      </c>
      <c r="BL797" s="8">
        <v>0.71070812939774186</v>
      </c>
    </row>
    <row r="798" spans="1:64" x14ac:dyDescent="0.25">
      <c r="A798" s="7">
        <v>611310</v>
      </c>
      <c r="B798" s="7" t="s">
        <v>828</v>
      </c>
      <c r="C798" s="8">
        <f t="shared" si="216"/>
        <v>0.146797470771</v>
      </c>
      <c r="D798" s="8">
        <f t="shared" si="217"/>
        <v>2.75632265923E-2</v>
      </c>
      <c r="E798" s="8">
        <f t="shared" si="218"/>
        <v>8.3040551540700003E-2</v>
      </c>
      <c r="F798" s="8">
        <f t="shared" si="219"/>
        <v>0.106964278415</v>
      </c>
      <c r="G798" s="8">
        <f t="shared" si="220"/>
        <v>2.45905211308E-2</v>
      </c>
      <c r="H798" s="8">
        <f t="shared" si="221"/>
        <v>4.8116744700199998E-2</v>
      </c>
      <c r="I798" s="8">
        <f t="shared" si="222"/>
        <v>9.4277287309400007E-2</v>
      </c>
      <c r="J798" s="8">
        <f t="shared" si="223"/>
        <v>1.8738986369599999E-2</v>
      </c>
      <c r="K798" s="8">
        <f t="shared" si="224"/>
        <v>3.7644317996699997E-2</v>
      </c>
      <c r="L798" s="8">
        <f t="shared" si="225"/>
        <v>0.103051557958</v>
      </c>
      <c r="M798" s="8">
        <f t="shared" si="226"/>
        <v>2.2282866401099999E-2</v>
      </c>
      <c r="N798" s="8">
        <f t="shared" si="227"/>
        <v>8.5624731086899997E-2</v>
      </c>
      <c r="O798" s="8">
        <f t="shared" si="228"/>
        <v>0.64109229591200001</v>
      </c>
      <c r="P798" s="8">
        <f t="shared" si="229"/>
        <v>9.5670381817599998E-6</v>
      </c>
      <c r="Q798" s="8">
        <f t="shared" si="230"/>
        <v>0.50245388756999998</v>
      </c>
      <c r="R798" s="8">
        <f t="shared" si="231"/>
        <v>1.2574012488999999</v>
      </c>
      <c r="S798" s="8">
        <f t="shared" si="232"/>
        <v>1.1796715442500001</v>
      </c>
      <c r="T798" s="8">
        <f t="shared" si="233"/>
        <v>1.1506605916799999</v>
      </c>
      <c r="W798" s="7">
        <v>611310</v>
      </c>
      <c r="X798" s="7" t="s">
        <v>828</v>
      </c>
      <c r="Y798" s="364">
        <v>0.146797470771</v>
      </c>
      <c r="Z798" s="364">
        <v>2.75632265923E-2</v>
      </c>
      <c r="AA798" s="364">
        <v>8.3040551540700003E-2</v>
      </c>
      <c r="AB798" s="364">
        <v>0.106964278415</v>
      </c>
      <c r="AC798" s="364">
        <v>2.45905211308E-2</v>
      </c>
      <c r="AD798" s="364">
        <v>4.8116744700199998E-2</v>
      </c>
      <c r="AE798" s="364">
        <v>9.4277287309400007E-2</v>
      </c>
      <c r="AF798" s="364">
        <v>1.8738986369599999E-2</v>
      </c>
      <c r="AG798" s="364">
        <v>3.7644317996699997E-2</v>
      </c>
      <c r="AH798" s="364">
        <v>0.103051557958</v>
      </c>
      <c r="AI798" s="364">
        <v>2.2282866401099999E-2</v>
      </c>
      <c r="AJ798" s="364">
        <v>8.5624731086899997E-2</v>
      </c>
      <c r="AK798" s="364">
        <v>0.64109229591200001</v>
      </c>
      <c r="AL798" s="364">
        <v>9.5670381817599998E-6</v>
      </c>
      <c r="AM798" s="364">
        <v>0.50245388756999998</v>
      </c>
      <c r="AN798" s="364">
        <v>1.2574012488999999</v>
      </c>
      <c r="AO798" s="364">
        <v>1.1796715442500001</v>
      </c>
      <c r="AP798" s="364">
        <v>1.1506605916799999</v>
      </c>
      <c r="AS798" s="7">
        <v>611310</v>
      </c>
      <c r="AT798" s="7" t="s">
        <v>828</v>
      </c>
      <c r="AU798" s="8">
        <v>0.1866497901385484</v>
      </c>
      <c r="AV798" s="8">
        <v>5.7037104931325806E-2</v>
      </c>
      <c r="AW798" s="8">
        <v>0.22234885376435962</v>
      </c>
      <c r="AX798" s="8">
        <v>0.1327932084323484</v>
      </c>
      <c r="AY798" s="8">
        <v>4.4699108901713067E-2</v>
      </c>
      <c r="AZ798" s="8">
        <v>0.12975538120985486</v>
      </c>
      <c r="BA798" s="8">
        <v>0.12365823712695322</v>
      </c>
      <c r="BB798" s="8">
        <v>4.0852937594320966E-2</v>
      </c>
      <c r="BC798" s="8">
        <v>0.13756738359694842</v>
      </c>
      <c r="BD798" s="8">
        <v>0.13492371600071451</v>
      </c>
      <c r="BE798" s="8">
        <v>4.7681524986067737E-2</v>
      </c>
      <c r="BF798" s="8">
        <v>0.20972942956223228</v>
      </c>
      <c r="BG798" s="8">
        <v>0.64109266869045178</v>
      </c>
      <c r="BH798" s="8">
        <v>1.0155703969503068E-5</v>
      </c>
      <c r="BI798" s="8">
        <v>0.50245611881661245</v>
      </c>
      <c r="BJ798" s="8">
        <v>1.4660357488341933</v>
      </c>
      <c r="BK798" s="8">
        <v>1.3072460856408066</v>
      </c>
      <c r="BL798" s="8">
        <v>1.3020801712217742</v>
      </c>
    </row>
    <row r="799" spans="1:64" x14ac:dyDescent="0.25">
      <c r="A799" s="7">
        <v>611410</v>
      </c>
      <c r="B799" s="7" t="s">
        <v>829</v>
      </c>
      <c r="C799" s="8">
        <f t="shared" si="216"/>
        <v>6.5066621961467744E-2</v>
      </c>
      <c r="D799" s="8">
        <f t="shared" si="217"/>
        <v>2.0132091385791934E-2</v>
      </c>
      <c r="E799" s="8">
        <f t="shared" si="218"/>
        <v>9.0051883045467726E-2</v>
      </c>
      <c r="F799" s="8">
        <f t="shared" si="219"/>
        <v>3.8054831042541933E-2</v>
      </c>
      <c r="G799" s="8">
        <f t="shared" si="220"/>
        <v>1.014097575624129E-2</v>
      </c>
      <c r="H799" s="8">
        <f t="shared" si="221"/>
        <v>4.2286990078477422E-2</v>
      </c>
      <c r="I799" s="8">
        <f t="shared" si="222"/>
        <v>4.9745618501891929E-2</v>
      </c>
      <c r="J799" s="8">
        <f t="shared" si="223"/>
        <v>1.4097276267890325E-2</v>
      </c>
      <c r="K799" s="8">
        <f t="shared" si="224"/>
        <v>5.8989822349548381E-2</v>
      </c>
      <c r="L799" s="8">
        <f t="shared" si="225"/>
        <v>6.5020107913983882E-2</v>
      </c>
      <c r="M799" s="8">
        <f t="shared" si="226"/>
        <v>1.9426757223133872E-2</v>
      </c>
      <c r="N799" s="8">
        <f t="shared" si="227"/>
        <v>9.0098989797011281E-2</v>
      </c>
      <c r="O799" s="8">
        <f t="shared" si="228"/>
        <v>0.20507113457285492</v>
      </c>
      <c r="P799" s="8">
        <f t="shared" si="229"/>
        <v>5.2435838056006443E-6</v>
      </c>
      <c r="Q799" s="8">
        <f t="shared" si="230"/>
        <v>0.19017370699443539</v>
      </c>
      <c r="R799" s="8">
        <f t="shared" si="231"/>
        <v>1</v>
      </c>
      <c r="S799" s="8">
        <f t="shared" si="232"/>
        <v>0.44531989365112912</v>
      </c>
      <c r="T799" s="8">
        <f t="shared" si="233"/>
        <v>0.47767142679677421</v>
      </c>
      <c r="W799" s="7">
        <v>611410</v>
      </c>
      <c r="X799" s="7" t="s">
        <v>829</v>
      </c>
      <c r="Y799" s="364">
        <v>0</v>
      </c>
      <c r="Z799" s="364">
        <v>0</v>
      </c>
      <c r="AA799" s="364">
        <v>0</v>
      </c>
      <c r="AB799" s="364">
        <v>0</v>
      </c>
      <c r="AC799" s="364">
        <v>0</v>
      </c>
      <c r="AD799" s="364">
        <v>0</v>
      </c>
      <c r="AE799" s="364">
        <v>0</v>
      </c>
      <c r="AF799" s="364">
        <v>0</v>
      </c>
      <c r="AG799" s="364">
        <v>0</v>
      </c>
      <c r="AH799" s="364">
        <v>0</v>
      </c>
      <c r="AI799" s="364">
        <v>0</v>
      </c>
      <c r="AJ799" s="364">
        <v>0</v>
      </c>
      <c r="AK799" s="364">
        <v>0</v>
      </c>
      <c r="AL799" s="364">
        <v>0</v>
      </c>
      <c r="AM799" s="364">
        <v>0</v>
      </c>
      <c r="AN799" s="364">
        <v>1</v>
      </c>
      <c r="AO799" s="364">
        <v>0</v>
      </c>
      <c r="AP799" s="364">
        <v>0</v>
      </c>
      <c r="AS799" s="7">
        <v>611410</v>
      </c>
      <c r="AT799" s="7" t="s">
        <v>829</v>
      </c>
      <c r="AU799" s="8">
        <v>6.5066621961467744E-2</v>
      </c>
      <c r="AV799" s="8">
        <v>2.0132091385791934E-2</v>
      </c>
      <c r="AW799" s="8">
        <v>9.0051883045467726E-2</v>
      </c>
      <c r="AX799" s="8">
        <v>3.8054831042541933E-2</v>
      </c>
      <c r="AY799" s="8">
        <v>1.014097575624129E-2</v>
      </c>
      <c r="AZ799" s="8">
        <v>4.2286990078477422E-2</v>
      </c>
      <c r="BA799" s="8">
        <v>4.9745618501891929E-2</v>
      </c>
      <c r="BB799" s="8">
        <v>1.4097276267890325E-2</v>
      </c>
      <c r="BC799" s="8">
        <v>5.8989822349548381E-2</v>
      </c>
      <c r="BD799" s="8">
        <v>6.5020107913983882E-2</v>
      </c>
      <c r="BE799" s="8">
        <v>1.9426757223133872E-2</v>
      </c>
      <c r="BF799" s="8">
        <v>9.0098989797011281E-2</v>
      </c>
      <c r="BG799" s="8">
        <v>0.20507113457285492</v>
      </c>
      <c r="BH799" s="8">
        <v>5.2435838056006443E-6</v>
      </c>
      <c r="BI799" s="8">
        <v>0.19017370699443539</v>
      </c>
      <c r="BJ799" s="8">
        <v>1.175250596392742</v>
      </c>
      <c r="BK799" s="8">
        <v>0.44531989365112912</v>
      </c>
      <c r="BL799" s="8">
        <v>0.47767142679677421</v>
      </c>
    </row>
    <row r="800" spans="1:64" x14ac:dyDescent="0.25">
      <c r="A800" s="7">
        <v>611420</v>
      </c>
      <c r="B800" s="7" t="s">
        <v>830</v>
      </c>
      <c r="C800" s="8">
        <f t="shared" si="216"/>
        <v>0.1309964940765613</v>
      </c>
      <c r="D800" s="8">
        <f t="shared" si="217"/>
        <v>3.6051713989354847E-2</v>
      </c>
      <c r="E800" s="8">
        <f t="shared" si="218"/>
        <v>0.16980373626896772</v>
      </c>
      <c r="F800" s="8">
        <f t="shared" si="219"/>
        <v>6.1674610136437116E-2</v>
      </c>
      <c r="G800" s="8">
        <f t="shared" si="220"/>
        <v>1.6027012988884839E-2</v>
      </c>
      <c r="H800" s="8">
        <f t="shared" si="221"/>
        <v>6.4873202781227407E-2</v>
      </c>
      <c r="I800" s="8">
        <f t="shared" si="222"/>
        <v>9.6377019710775766E-2</v>
      </c>
      <c r="J800" s="8">
        <f t="shared" si="223"/>
        <v>2.4768335329812912E-2</v>
      </c>
      <c r="K800" s="8">
        <f t="shared" si="224"/>
        <v>0.11061563476883711</v>
      </c>
      <c r="L800" s="8">
        <f t="shared" si="225"/>
        <v>0.12632820082370647</v>
      </c>
      <c r="M800" s="8">
        <f t="shared" si="226"/>
        <v>3.4166290477761284E-2</v>
      </c>
      <c r="N800" s="8">
        <f t="shared" si="227"/>
        <v>0.16861115196124674</v>
      </c>
      <c r="O800" s="8">
        <f t="shared" si="228"/>
        <v>0.52275666551030608</v>
      </c>
      <c r="P800" s="8">
        <f t="shared" si="229"/>
        <v>2.073695916300758E-5</v>
      </c>
      <c r="Q800" s="8">
        <f t="shared" si="230"/>
        <v>0.48593475209569315</v>
      </c>
      <c r="R800" s="8">
        <f t="shared" si="231"/>
        <v>1</v>
      </c>
      <c r="S800" s="8">
        <f t="shared" si="232"/>
        <v>1.0458022452612903</v>
      </c>
      <c r="T800" s="8">
        <f t="shared" si="233"/>
        <v>1.1349884091638704</v>
      </c>
      <c r="W800" s="7">
        <v>611420</v>
      </c>
      <c r="X800" s="7" t="s">
        <v>830</v>
      </c>
      <c r="Y800" s="364">
        <v>0</v>
      </c>
      <c r="Z800" s="364">
        <v>0</v>
      </c>
      <c r="AA800" s="364">
        <v>0</v>
      </c>
      <c r="AB800" s="364">
        <v>0</v>
      </c>
      <c r="AC800" s="364">
        <v>0</v>
      </c>
      <c r="AD800" s="364">
        <v>0</v>
      </c>
      <c r="AE800" s="364">
        <v>0</v>
      </c>
      <c r="AF800" s="364">
        <v>0</v>
      </c>
      <c r="AG800" s="364">
        <v>0</v>
      </c>
      <c r="AH800" s="364">
        <v>0</v>
      </c>
      <c r="AI800" s="364">
        <v>0</v>
      </c>
      <c r="AJ800" s="364">
        <v>0</v>
      </c>
      <c r="AK800" s="364">
        <v>0</v>
      </c>
      <c r="AL800" s="364">
        <v>0</v>
      </c>
      <c r="AM800" s="364">
        <v>0</v>
      </c>
      <c r="AN800" s="364">
        <v>1</v>
      </c>
      <c r="AO800" s="364">
        <v>0</v>
      </c>
      <c r="AP800" s="364">
        <v>0</v>
      </c>
      <c r="AS800" s="7">
        <v>611420</v>
      </c>
      <c r="AT800" s="7" t="s">
        <v>830</v>
      </c>
      <c r="AU800" s="8">
        <v>0.1309964940765613</v>
      </c>
      <c r="AV800" s="8">
        <v>3.6051713989354847E-2</v>
      </c>
      <c r="AW800" s="8">
        <v>0.16980373626896772</v>
      </c>
      <c r="AX800" s="8">
        <v>6.1674610136437116E-2</v>
      </c>
      <c r="AY800" s="8">
        <v>1.6027012988884839E-2</v>
      </c>
      <c r="AZ800" s="8">
        <v>6.4873202781227407E-2</v>
      </c>
      <c r="BA800" s="8">
        <v>9.6377019710775766E-2</v>
      </c>
      <c r="BB800" s="8">
        <v>2.4768335329812912E-2</v>
      </c>
      <c r="BC800" s="8">
        <v>0.11061563476883711</v>
      </c>
      <c r="BD800" s="8">
        <v>0.12632820082370647</v>
      </c>
      <c r="BE800" s="8">
        <v>3.4166290477761284E-2</v>
      </c>
      <c r="BF800" s="8">
        <v>0.16861115196124674</v>
      </c>
      <c r="BG800" s="8">
        <v>0.52275666551030608</v>
      </c>
      <c r="BH800" s="8">
        <v>2.073695916300758E-5</v>
      </c>
      <c r="BI800" s="8">
        <v>0.48593475209569315</v>
      </c>
      <c r="BJ800" s="8">
        <v>1.3368503314317743</v>
      </c>
      <c r="BK800" s="8">
        <v>1.0458022452612903</v>
      </c>
      <c r="BL800" s="8">
        <v>1.1349884091638704</v>
      </c>
    </row>
    <row r="801" spans="1:64" x14ac:dyDescent="0.25">
      <c r="A801" s="7">
        <v>611430</v>
      </c>
      <c r="B801" s="7" t="s">
        <v>831</v>
      </c>
      <c r="C801" s="8">
        <f t="shared" si="216"/>
        <v>9.4514566740100003E-2</v>
      </c>
      <c r="D801" s="8">
        <f t="shared" si="217"/>
        <v>1.9164793908000001E-2</v>
      </c>
      <c r="E801" s="8">
        <f t="shared" si="218"/>
        <v>5.7410644013000001E-2</v>
      </c>
      <c r="F801" s="8">
        <f t="shared" si="219"/>
        <v>5.7665174827000003E-2</v>
      </c>
      <c r="G801" s="8">
        <f t="shared" si="220"/>
        <v>1.04728359796E-2</v>
      </c>
      <c r="H801" s="8">
        <f t="shared" si="221"/>
        <v>3.2089283417999999E-2</v>
      </c>
      <c r="I801" s="8">
        <f t="shared" si="222"/>
        <v>6.7485485424799999E-2</v>
      </c>
      <c r="J801" s="8">
        <f t="shared" si="223"/>
        <v>1.27303138443E-2</v>
      </c>
      <c r="K801" s="8">
        <f t="shared" si="224"/>
        <v>3.2982410056799999E-2</v>
      </c>
      <c r="L801" s="8">
        <f t="shared" si="225"/>
        <v>8.6232239497900001E-2</v>
      </c>
      <c r="M801" s="8">
        <f t="shared" si="226"/>
        <v>1.7422528610400001E-2</v>
      </c>
      <c r="N801" s="8">
        <f t="shared" si="227"/>
        <v>5.8008340205499997E-2</v>
      </c>
      <c r="O801" s="8">
        <f t="shared" si="228"/>
        <v>0.57872728483900004</v>
      </c>
      <c r="P801" s="8">
        <f t="shared" si="229"/>
        <v>1.3706666650400001E-5</v>
      </c>
      <c r="Q801" s="8">
        <f t="shared" si="230"/>
        <v>0.53662158204400001</v>
      </c>
      <c r="R801" s="8">
        <f t="shared" si="231"/>
        <v>1.1710900046599999</v>
      </c>
      <c r="S801" s="8">
        <f t="shared" si="232"/>
        <v>1.10022729422</v>
      </c>
      <c r="T801" s="8">
        <f t="shared" si="233"/>
        <v>1.1131982093299999</v>
      </c>
      <c r="W801" s="7">
        <v>611430</v>
      </c>
      <c r="X801" s="7" t="s">
        <v>831</v>
      </c>
      <c r="Y801" s="364">
        <v>9.4514566740100003E-2</v>
      </c>
      <c r="Z801" s="364">
        <v>1.9164793908000001E-2</v>
      </c>
      <c r="AA801" s="364">
        <v>5.7410644013000001E-2</v>
      </c>
      <c r="AB801" s="364">
        <v>5.7665174827000003E-2</v>
      </c>
      <c r="AC801" s="364">
        <v>1.04728359796E-2</v>
      </c>
      <c r="AD801" s="364">
        <v>3.2089283417999999E-2</v>
      </c>
      <c r="AE801" s="364">
        <v>6.7485485424799999E-2</v>
      </c>
      <c r="AF801" s="364">
        <v>1.27303138443E-2</v>
      </c>
      <c r="AG801" s="364">
        <v>3.2982410056799999E-2</v>
      </c>
      <c r="AH801" s="364">
        <v>8.6232239497900001E-2</v>
      </c>
      <c r="AI801" s="364">
        <v>1.7422528610400001E-2</v>
      </c>
      <c r="AJ801" s="364">
        <v>5.8008340205499997E-2</v>
      </c>
      <c r="AK801" s="364">
        <v>0.57872728483900004</v>
      </c>
      <c r="AL801" s="364">
        <v>1.3706666650400001E-5</v>
      </c>
      <c r="AM801" s="364">
        <v>0.53662158204400001</v>
      </c>
      <c r="AN801" s="364">
        <v>1.1710900046599999</v>
      </c>
      <c r="AO801" s="364">
        <v>1.10022729422</v>
      </c>
      <c r="AP801" s="364">
        <v>1.1131982093299999</v>
      </c>
      <c r="AS801" s="7">
        <v>611430</v>
      </c>
      <c r="AT801" s="7" t="s">
        <v>831</v>
      </c>
      <c r="AU801" s="8">
        <v>0.13966024612158065</v>
      </c>
      <c r="AV801" s="8">
        <v>3.7897286873669368E-2</v>
      </c>
      <c r="AW801" s="8">
        <v>0.1780820944260097</v>
      </c>
      <c r="AX801" s="8">
        <v>7.1568054441227422E-2</v>
      </c>
      <c r="AY801" s="8">
        <v>1.7678614822288066E-2</v>
      </c>
      <c r="AZ801" s="8">
        <v>7.3748297060564835E-2</v>
      </c>
      <c r="BA801" s="8">
        <v>0.10272348675364035</v>
      </c>
      <c r="BB801" s="8">
        <v>2.6044067687000003E-2</v>
      </c>
      <c r="BC801" s="8">
        <v>0.11589142923162743</v>
      </c>
      <c r="BD801" s="8">
        <v>0.13416631010457419</v>
      </c>
      <c r="BE801" s="8">
        <v>3.5842194618659694E-2</v>
      </c>
      <c r="BF801" s="8">
        <v>0.17671049640529354</v>
      </c>
      <c r="BG801" s="8">
        <v>0.57872596460485481</v>
      </c>
      <c r="BH801" s="8">
        <v>2.0124989726343391E-5</v>
      </c>
      <c r="BI801" s="8">
        <v>0.53662053775154805</v>
      </c>
      <c r="BJ801" s="8">
        <v>1.3556396274209674</v>
      </c>
      <c r="BK801" s="8">
        <v>1.1629965792270969</v>
      </c>
      <c r="BL801" s="8">
        <v>1.2446589836722577</v>
      </c>
    </row>
    <row r="802" spans="1:64" x14ac:dyDescent="0.25">
      <c r="A802" s="7">
        <v>611511</v>
      </c>
      <c r="B802" s="7" t="s">
        <v>832</v>
      </c>
      <c r="C802" s="8">
        <f t="shared" si="216"/>
        <v>8.6947015947354836E-2</v>
      </c>
      <c r="D802" s="8">
        <f t="shared" si="217"/>
        <v>2.5979204572483875E-2</v>
      </c>
      <c r="E802" s="8">
        <f t="shared" si="218"/>
        <v>0.11722179655577418</v>
      </c>
      <c r="F802" s="8">
        <f t="shared" si="219"/>
        <v>2.7750867406846291E-2</v>
      </c>
      <c r="G802" s="8">
        <f t="shared" si="220"/>
        <v>7.6724961636653218E-3</v>
      </c>
      <c r="H802" s="8">
        <f t="shared" si="221"/>
        <v>3.2203860469355972E-2</v>
      </c>
      <c r="I802" s="8">
        <f t="shared" si="222"/>
        <v>6.5204229045187106E-2</v>
      </c>
      <c r="J802" s="8">
        <f t="shared" si="223"/>
        <v>1.8071166852809677E-2</v>
      </c>
      <c r="K802" s="8">
        <f t="shared" si="224"/>
        <v>7.6691432881725835E-2</v>
      </c>
      <c r="L802" s="8">
        <f t="shared" si="225"/>
        <v>8.5444867061887114E-2</v>
      </c>
      <c r="M802" s="8">
        <f t="shared" si="226"/>
        <v>2.490290088324516E-2</v>
      </c>
      <c r="N802" s="8">
        <f t="shared" si="227"/>
        <v>0.1167900860779532</v>
      </c>
      <c r="O802" s="8">
        <f t="shared" si="228"/>
        <v>0.28931619495274191</v>
      </c>
      <c r="P802" s="8">
        <f t="shared" si="229"/>
        <v>1.6018636436217256E-5</v>
      </c>
      <c r="Q802" s="8">
        <f t="shared" si="230"/>
        <v>0.26807148796064501</v>
      </c>
      <c r="R802" s="8">
        <f t="shared" si="231"/>
        <v>1</v>
      </c>
      <c r="S802" s="8">
        <f t="shared" si="232"/>
        <v>0.56762722403967725</v>
      </c>
      <c r="T802" s="8">
        <f t="shared" si="233"/>
        <v>0.65996682877983881</v>
      </c>
      <c r="W802" s="7">
        <v>611511</v>
      </c>
      <c r="X802" s="7" t="s">
        <v>832</v>
      </c>
      <c r="Y802" s="364">
        <v>0</v>
      </c>
      <c r="Z802" s="364">
        <v>0</v>
      </c>
      <c r="AA802" s="364">
        <v>0</v>
      </c>
      <c r="AB802" s="364">
        <v>0</v>
      </c>
      <c r="AC802" s="364">
        <v>0</v>
      </c>
      <c r="AD802" s="364">
        <v>0</v>
      </c>
      <c r="AE802" s="364">
        <v>0</v>
      </c>
      <c r="AF802" s="364">
        <v>0</v>
      </c>
      <c r="AG802" s="364">
        <v>0</v>
      </c>
      <c r="AH802" s="364">
        <v>0</v>
      </c>
      <c r="AI802" s="364">
        <v>0</v>
      </c>
      <c r="AJ802" s="364">
        <v>0</v>
      </c>
      <c r="AK802" s="364">
        <v>0</v>
      </c>
      <c r="AL802" s="364">
        <v>0</v>
      </c>
      <c r="AM802" s="364">
        <v>0</v>
      </c>
      <c r="AN802" s="364">
        <v>1</v>
      </c>
      <c r="AO802" s="364">
        <v>0</v>
      </c>
      <c r="AP802" s="364">
        <v>0</v>
      </c>
      <c r="AS802" s="7">
        <v>611511</v>
      </c>
      <c r="AT802" s="7" t="s">
        <v>832</v>
      </c>
      <c r="AU802" s="8">
        <v>8.6947015947354836E-2</v>
      </c>
      <c r="AV802" s="8">
        <v>2.5979204572483875E-2</v>
      </c>
      <c r="AW802" s="8">
        <v>0.11722179655577418</v>
      </c>
      <c r="AX802" s="8">
        <v>2.7750867406846291E-2</v>
      </c>
      <c r="AY802" s="8">
        <v>7.6724961636653218E-3</v>
      </c>
      <c r="AZ802" s="8">
        <v>3.2203860469355972E-2</v>
      </c>
      <c r="BA802" s="8">
        <v>6.5204229045187106E-2</v>
      </c>
      <c r="BB802" s="8">
        <v>1.8071166852809677E-2</v>
      </c>
      <c r="BC802" s="8">
        <v>7.6691432881725835E-2</v>
      </c>
      <c r="BD802" s="8">
        <v>8.5444867061887114E-2</v>
      </c>
      <c r="BE802" s="8">
        <v>2.490290088324516E-2</v>
      </c>
      <c r="BF802" s="8">
        <v>0.1167900860779532</v>
      </c>
      <c r="BG802" s="8">
        <v>0.28931619495274191</v>
      </c>
      <c r="BH802" s="8">
        <v>1.6018636436217256E-5</v>
      </c>
      <c r="BI802" s="8">
        <v>0.26807148796064501</v>
      </c>
      <c r="BJ802" s="8">
        <v>1.2301480170754839</v>
      </c>
      <c r="BK802" s="8">
        <v>0.56762722403967725</v>
      </c>
      <c r="BL802" s="8">
        <v>0.65996682877983881</v>
      </c>
    </row>
    <row r="803" spans="1:64" x14ac:dyDescent="0.25">
      <c r="A803" s="7">
        <v>611512</v>
      </c>
      <c r="B803" s="7" t="s">
        <v>833</v>
      </c>
      <c r="C803" s="8">
        <f t="shared" si="216"/>
        <v>8.4736884903593546E-2</v>
      </c>
      <c r="D803" s="8">
        <f t="shared" si="217"/>
        <v>2.5386805129404846E-2</v>
      </c>
      <c r="E803" s="8">
        <f t="shared" si="218"/>
        <v>0.11798553000658069</v>
      </c>
      <c r="F803" s="8">
        <f t="shared" si="219"/>
        <v>3.7072302670646123E-2</v>
      </c>
      <c r="G803" s="8">
        <f t="shared" si="220"/>
        <v>1.0125558666302097E-2</v>
      </c>
      <c r="H803" s="8">
        <f t="shared" si="221"/>
        <v>4.6907220431940323E-2</v>
      </c>
      <c r="I803" s="8">
        <f t="shared" si="222"/>
        <v>6.3665193063930633E-2</v>
      </c>
      <c r="J803" s="8">
        <f t="shared" si="223"/>
        <v>1.773415555428226E-2</v>
      </c>
      <c r="K803" s="8">
        <f t="shared" si="224"/>
        <v>7.7534326048761287E-2</v>
      </c>
      <c r="L803" s="8">
        <f t="shared" si="225"/>
        <v>8.2914973814461307E-2</v>
      </c>
      <c r="M803" s="8">
        <f t="shared" si="226"/>
        <v>2.4292108800691943E-2</v>
      </c>
      <c r="N803" s="8">
        <f t="shared" si="227"/>
        <v>0.11749809959672101</v>
      </c>
      <c r="O803" s="8">
        <f t="shared" si="228"/>
        <v>0.28937789538846759</v>
      </c>
      <c r="P803" s="8">
        <f t="shared" si="229"/>
        <v>1.3051690942012744E-5</v>
      </c>
      <c r="Q803" s="8">
        <f t="shared" si="230"/>
        <v>0.26716202000466133</v>
      </c>
      <c r="R803" s="8">
        <f t="shared" si="231"/>
        <v>1</v>
      </c>
      <c r="S803" s="8">
        <f t="shared" si="232"/>
        <v>0.59410508176854815</v>
      </c>
      <c r="T803" s="8">
        <f t="shared" si="233"/>
        <v>0.65893367466725816</v>
      </c>
      <c r="W803" s="7">
        <v>611512</v>
      </c>
      <c r="X803" s="7" t="s">
        <v>833</v>
      </c>
      <c r="Y803" s="364">
        <v>0</v>
      </c>
      <c r="Z803" s="364">
        <v>0</v>
      </c>
      <c r="AA803" s="364">
        <v>0</v>
      </c>
      <c r="AB803" s="364">
        <v>0</v>
      </c>
      <c r="AC803" s="364">
        <v>0</v>
      </c>
      <c r="AD803" s="364">
        <v>0</v>
      </c>
      <c r="AE803" s="364">
        <v>0</v>
      </c>
      <c r="AF803" s="364">
        <v>0</v>
      </c>
      <c r="AG803" s="364">
        <v>0</v>
      </c>
      <c r="AH803" s="364">
        <v>0</v>
      </c>
      <c r="AI803" s="364">
        <v>0</v>
      </c>
      <c r="AJ803" s="364">
        <v>0</v>
      </c>
      <c r="AK803" s="364">
        <v>0</v>
      </c>
      <c r="AL803" s="364">
        <v>0</v>
      </c>
      <c r="AM803" s="364">
        <v>0</v>
      </c>
      <c r="AN803" s="364">
        <v>1</v>
      </c>
      <c r="AO803" s="364">
        <v>0</v>
      </c>
      <c r="AP803" s="364">
        <v>0</v>
      </c>
      <c r="AS803" s="7">
        <v>611512</v>
      </c>
      <c r="AT803" s="7" t="s">
        <v>833</v>
      </c>
      <c r="AU803" s="8">
        <v>8.4736884903593546E-2</v>
      </c>
      <c r="AV803" s="8">
        <v>2.5386805129404846E-2</v>
      </c>
      <c r="AW803" s="8">
        <v>0.11798553000658069</v>
      </c>
      <c r="AX803" s="8">
        <v>3.7072302670646123E-2</v>
      </c>
      <c r="AY803" s="8">
        <v>1.0125558666302097E-2</v>
      </c>
      <c r="AZ803" s="8">
        <v>4.6907220431940323E-2</v>
      </c>
      <c r="BA803" s="8">
        <v>6.3665193063930633E-2</v>
      </c>
      <c r="BB803" s="8">
        <v>1.773415555428226E-2</v>
      </c>
      <c r="BC803" s="8">
        <v>7.7534326048761287E-2</v>
      </c>
      <c r="BD803" s="8">
        <v>8.2914973814461307E-2</v>
      </c>
      <c r="BE803" s="8">
        <v>2.4292108800691943E-2</v>
      </c>
      <c r="BF803" s="8">
        <v>0.11749809959672101</v>
      </c>
      <c r="BG803" s="8">
        <v>0.28937789538846759</v>
      </c>
      <c r="BH803" s="8">
        <v>1.3051690942012744E-5</v>
      </c>
      <c r="BI803" s="8">
        <v>0.26716202000466133</v>
      </c>
      <c r="BJ803" s="8">
        <v>1.2281092200393546</v>
      </c>
      <c r="BK803" s="8">
        <v>0.59410508176854815</v>
      </c>
      <c r="BL803" s="8">
        <v>0.65893367466725816</v>
      </c>
    </row>
    <row r="804" spans="1:64" x14ac:dyDescent="0.25">
      <c r="A804" s="7">
        <v>611513</v>
      </c>
      <c r="B804" s="7" t="s">
        <v>834</v>
      </c>
      <c r="C804" s="8">
        <f t="shared" si="216"/>
        <v>0.12088767578124356</v>
      </c>
      <c r="D804" s="8">
        <f t="shared" si="217"/>
        <v>3.3768736097522581E-2</v>
      </c>
      <c r="E804" s="8">
        <f t="shared" si="218"/>
        <v>0.15912277406595809</v>
      </c>
      <c r="F804" s="8">
        <f t="shared" si="219"/>
        <v>5.9303480143325801E-2</v>
      </c>
      <c r="G804" s="8">
        <f t="shared" si="220"/>
        <v>1.4774981432164351E-2</v>
      </c>
      <c r="H804" s="8">
        <f t="shared" si="221"/>
        <v>6.3279631534570988E-2</v>
      </c>
      <c r="I804" s="8">
        <f t="shared" si="222"/>
        <v>8.9030471309337111E-2</v>
      </c>
      <c r="J804" s="8">
        <f t="shared" si="223"/>
        <v>2.3253054332112905E-2</v>
      </c>
      <c r="K804" s="8">
        <f t="shared" si="224"/>
        <v>0.10351725332116773</v>
      </c>
      <c r="L804" s="8">
        <f t="shared" si="225"/>
        <v>0.11704124293891942</v>
      </c>
      <c r="M804" s="8">
        <f t="shared" si="226"/>
        <v>3.2080187629387087E-2</v>
      </c>
      <c r="N804" s="8">
        <f t="shared" si="227"/>
        <v>0.15832392452520966</v>
      </c>
      <c r="O804" s="8">
        <f t="shared" si="228"/>
        <v>0.46666956261935544</v>
      </c>
      <c r="P804" s="8">
        <f t="shared" si="229"/>
        <v>1.5552276770119833E-5</v>
      </c>
      <c r="Q804" s="8">
        <f t="shared" si="230"/>
        <v>0.43341833315006434</v>
      </c>
      <c r="R804" s="8">
        <f t="shared" si="231"/>
        <v>1</v>
      </c>
      <c r="S804" s="8">
        <f t="shared" si="232"/>
        <v>0.94380809311032243</v>
      </c>
      <c r="T804" s="8">
        <f t="shared" si="233"/>
        <v>1.0222523918651611</v>
      </c>
      <c r="W804" s="7">
        <v>611513</v>
      </c>
      <c r="X804" s="7" t="s">
        <v>834</v>
      </c>
      <c r="Y804" s="364">
        <v>0</v>
      </c>
      <c r="Z804" s="364">
        <v>0</v>
      </c>
      <c r="AA804" s="364">
        <v>0</v>
      </c>
      <c r="AB804" s="364">
        <v>0</v>
      </c>
      <c r="AC804" s="364">
        <v>0</v>
      </c>
      <c r="AD804" s="364">
        <v>0</v>
      </c>
      <c r="AE804" s="364">
        <v>0</v>
      </c>
      <c r="AF804" s="364">
        <v>0</v>
      </c>
      <c r="AG804" s="364">
        <v>0</v>
      </c>
      <c r="AH804" s="364">
        <v>0</v>
      </c>
      <c r="AI804" s="364">
        <v>0</v>
      </c>
      <c r="AJ804" s="364">
        <v>0</v>
      </c>
      <c r="AK804" s="364">
        <v>0</v>
      </c>
      <c r="AL804" s="364">
        <v>0</v>
      </c>
      <c r="AM804" s="364">
        <v>0</v>
      </c>
      <c r="AN804" s="364">
        <v>1</v>
      </c>
      <c r="AO804" s="364">
        <v>0</v>
      </c>
      <c r="AP804" s="364">
        <v>0</v>
      </c>
      <c r="AS804" s="7">
        <v>611513</v>
      </c>
      <c r="AT804" s="7" t="s">
        <v>834</v>
      </c>
      <c r="AU804" s="8">
        <v>0.12088767578124356</v>
      </c>
      <c r="AV804" s="8">
        <v>3.3768736097522581E-2</v>
      </c>
      <c r="AW804" s="8">
        <v>0.15912277406595809</v>
      </c>
      <c r="AX804" s="8">
        <v>5.9303480143325801E-2</v>
      </c>
      <c r="AY804" s="8">
        <v>1.4774981432164351E-2</v>
      </c>
      <c r="AZ804" s="8">
        <v>6.3279631534570988E-2</v>
      </c>
      <c r="BA804" s="8">
        <v>8.9030471309337111E-2</v>
      </c>
      <c r="BB804" s="8">
        <v>2.3253054332112905E-2</v>
      </c>
      <c r="BC804" s="8">
        <v>0.10351725332116773</v>
      </c>
      <c r="BD804" s="8">
        <v>0.11704124293891942</v>
      </c>
      <c r="BE804" s="8">
        <v>3.2080187629387087E-2</v>
      </c>
      <c r="BF804" s="8">
        <v>0.15832392452520966</v>
      </c>
      <c r="BG804" s="8">
        <v>0.46666956261935544</v>
      </c>
      <c r="BH804" s="8">
        <v>1.5552276770119833E-5</v>
      </c>
      <c r="BI804" s="8">
        <v>0.43341833315006434</v>
      </c>
      <c r="BJ804" s="8">
        <v>1.3137759601382257</v>
      </c>
      <c r="BK804" s="8">
        <v>0.94380809311032243</v>
      </c>
      <c r="BL804" s="8">
        <v>1.0222523918651611</v>
      </c>
    </row>
    <row r="805" spans="1:64" x14ac:dyDescent="0.25">
      <c r="A805" s="7">
        <v>611519</v>
      </c>
      <c r="B805" s="7" t="s">
        <v>835</v>
      </c>
      <c r="C805" s="8">
        <f t="shared" si="216"/>
        <v>9.46007876823E-2</v>
      </c>
      <c r="D805" s="8">
        <f t="shared" si="217"/>
        <v>1.91864863715E-2</v>
      </c>
      <c r="E805" s="8">
        <f t="shared" si="218"/>
        <v>6.3528252809500002E-2</v>
      </c>
      <c r="F805" s="8">
        <f t="shared" si="219"/>
        <v>3.2224896064499998E-2</v>
      </c>
      <c r="G805" s="8">
        <f t="shared" si="220"/>
        <v>5.8483699579499997E-3</v>
      </c>
      <c r="H805" s="8">
        <f t="shared" si="221"/>
        <v>2.0093675103900002E-2</v>
      </c>
      <c r="I805" s="8">
        <f t="shared" si="222"/>
        <v>6.7624033123399999E-2</v>
      </c>
      <c r="J805" s="8">
        <f t="shared" si="223"/>
        <v>1.2756981644E-2</v>
      </c>
      <c r="K805" s="8">
        <f t="shared" si="224"/>
        <v>3.6912605114999997E-2</v>
      </c>
      <c r="L805" s="8">
        <f t="shared" si="225"/>
        <v>8.63455063956E-2</v>
      </c>
      <c r="M805" s="8">
        <f t="shared" si="226"/>
        <v>1.7445419871500001E-2</v>
      </c>
      <c r="N805" s="8">
        <f t="shared" si="227"/>
        <v>6.3970404140199999E-2</v>
      </c>
      <c r="O805" s="8">
        <f t="shared" si="228"/>
        <v>0.57864134361499997</v>
      </c>
      <c r="P805" s="8">
        <f t="shared" si="229"/>
        <v>2.4550016860800002E-5</v>
      </c>
      <c r="Q805" s="8">
        <f t="shared" si="230"/>
        <v>0.53619727401899997</v>
      </c>
      <c r="R805" s="8">
        <f t="shared" si="231"/>
        <v>1.17731552686</v>
      </c>
      <c r="S805" s="8">
        <f t="shared" si="232"/>
        <v>1.0581669411300001</v>
      </c>
      <c r="T805" s="8">
        <f t="shared" si="233"/>
        <v>1.1172936198800001</v>
      </c>
      <c r="W805" s="7">
        <v>611519</v>
      </c>
      <c r="X805" s="7" t="s">
        <v>835</v>
      </c>
      <c r="Y805" s="364">
        <v>9.46007876823E-2</v>
      </c>
      <c r="Z805" s="364">
        <v>1.91864863715E-2</v>
      </c>
      <c r="AA805" s="364">
        <v>6.3528252809500002E-2</v>
      </c>
      <c r="AB805" s="364">
        <v>3.2224896064499998E-2</v>
      </c>
      <c r="AC805" s="364">
        <v>5.8483699579499997E-3</v>
      </c>
      <c r="AD805" s="364">
        <v>2.0093675103900002E-2</v>
      </c>
      <c r="AE805" s="364">
        <v>6.7624033123399999E-2</v>
      </c>
      <c r="AF805" s="364">
        <v>1.2756981644E-2</v>
      </c>
      <c r="AG805" s="364">
        <v>3.6912605114999997E-2</v>
      </c>
      <c r="AH805" s="364">
        <v>8.63455063956E-2</v>
      </c>
      <c r="AI805" s="364">
        <v>1.7445419871500001E-2</v>
      </c>
      <c r="AJ805" s="364">
        <v>6.3970404140199999E-2</v>
      </c>
      <c r="AK805" s="364">
        <v>0.57864134361499997</v>
      </c>
      <c r="AL805" s="364">
        <v>2.4550016860800002E-5</v>
      </c>
      <c r="AM805" s="364">
        <v>0.53619727401899997</v>
      </c>
      <c r="AN805" s="364">
        <v>1.17731552686</v>
      </c>
      <c r="AO805" s="364">
        <v>1.0581669411300001</v>
      </c>
      <c r="AP805" s="364">
        <v>1.1172936198800001</v>
      </c>
      <c r="AS805" s="7">
        <v>611519</v>
      </c>
      <c r="AT805" s="7" t="s">
        <v>835</v>
      </c>
      <c r="AU805" s="8">
        <v>0.1383377771464839</v>
      </c>
      <c r="AV805" s="8">
        <v>3.7587730728383874E-2</v>
      </c>
      <c r="AW805" s="8">
        <v>0.1814895521021371</v>
      </c>
      <c r="AX805" s="8">
        <v>5.1907027941971447E-2</v>
      </c>
      <c r="AY805" s="8">
        <v>1.3043358208564353E-2</v>
      </c>
      <c r="AZ805" s="8">
        <v>5.809313981882195E-2</v>
      </c>
      <c r="BA805" s="8">
        <v>0.10197091247755806</v>
      </c>
      <c r="BB805" s="8">
        <v>2.5858905220766934E-2</v>
      </c>
      <c r="BC805" s="8">
        <v>0.11842240114712581</v>
      </c>
      <c r="BD805" s="8">
        <v>0.13312127480671618</v>
      </c>
      <c r="BE805" s="8">
        <v>3.5573140898399996E-2</v>
      </c>
      <c r="BF805" s="8">
        <v>0.18009905478807736</v>
      </c>
      <c r="BG805" s="8">
        <v>0.569306418220484</v>
      </c>
      <c r="BH805" s="8">
        <v>3.0929766259790958E-5</v>
      </c>
      <c r="BI805" s="8">
        <v>0.52754906279196712</v>
      </c>
      <c r="BJ805" s="8">
        <v>1.3574150599772579</v>
      </c>
      <c r="BK805" s="8">
        <v>1.1069161066146773</v>
      </c>
      <c r="BL805" s="8">
        <v>1.2301215736838711</v>
      </c>
    </row>
    <row r="806" spans="1:64" x14ac:dyDescent="0.25">
      <c r="A806" s="7">
        <v>611610</v>
      </c>
      <c r="B806" s="7" t="s">
        <v>836</v>
      </c>
      <c r="C806" s="8">
        <f t="shared" si="216"/>
        <v>9.4810347376100002E-2</v>
      </c>
      <c r="D806" s="8">
        <f t="shared" si="217"/>
        <v>1.9206632536499998E-2</v>
      </c>
      <c r="E806" s="8">
        <f t="shared" si="218"/>
        <v>6.3684021581599998E-2</v>
      </c>
      <c r="F806" s="8">
        <f t="shared" si="219"/>
        <v>1.31738196578E-2</v>
      </c>
      <c r="G806" s="8">
        <f t="shared" si="220"/>
        <v>2.38982394455E-3</v>
      </c>
      <c r="H806" s="8">
        <f t="shared" si="221"/>
        <v>8.2428620900800009E-3</v>
      </c>
      <c r="I806" s="8">
        <f t="shared" si="222"/>
        <v>6.7496127404800002E-2</v>
      </c>
      <c r="J806" s="8">
        <f t="shared" si="223"/>
        <v>1.2726330181100001E-2</v>
      </c>
      <c r="K806" s="8">
        <f t="shared" si="224"/>
        <v>3.6884798615399998E-2</v>
      </c>
      <c r="L806" s="8">
        <f t="shared" si="225"/>
        <v>8.6514119978599993E-2</v>
      </c>
      <c r="M806" s="8">
        <f t="shared" si="226"/>
        <v>1.7462250167099999E-2</v>
      </c>
      <c r="N806" s="8">
        <f t="shared" si="227"/>
        <v>6.4109710451400001E-2</v>
      </c>
      <c r="O806" s="8">
        <f t="shared" si="228"/>
        <v>0.578692404095</v>
      </c>
      <c r="P806" s="8">
        <f t="shared" si="229"/>
        <v>6.0179054751099997E-5</v>
      </c>
      <c r="Q806" s="8">
        <f t="shared" si="230"/>
        <v>0.53797808099900002</v>
      </c>
      <c r="R806" s="8">
        <f t="shared" si="231"/>
        <v>1.17770100149</v>
      </c>
      <c r="S806" s="8">
        <f t="shared" si="232"/>
        <v>1.0238065056900001</v>
      </c>
      <c r="T806" s="8">
        <f t="shared" si="233"/>
        <v>1.1171072562</v>
      </c>
      <c r="W806" s="7">
        <v>611610</v>
      </c>
      <c r="X806" s="7" t="s">
        <v>836</v>
      </c>
      <c r="Y806" s="364">
        <v>9.4810347376100002E-2</v>
      </c>
      <c r="Z806" s="364">
        <v>1.9206632536499998E-2</v>
      </c>
      <c r="AA806" s="364">
        <v>6.3684021581599998E-2</v>
      </c>
      <c r="AB806" s="364">
        <v>1.31738196578E-2</v>
      </c>
      <c r="AC806" s="364">
        <v>2.38982394455E-3</v>
      </c>
      <c r="AD806" s="364">
        <v>8.2428620900800009E-3</v>
      </c>
      <c r="AE806" s="364">
        <v>6.7496127404800002E-2</v>
      </c>
      <c r="AF806" s="364">
        <v>1.2726330181100001E-2</v>
      </c>
      <c r="AG806" s="364">
        <v>3.6884798615399998E-2</v>
      </c>
      <c r="AH806" s="364">
        <v>8.6514119978599993E-2</v>
      </c>
      <c r="AI806" s="364">
        <v>1.7462250167099999E-2</v>
      </c>
      <c r="AJ806" s="364">
        <v>6.4109710451400001E-2</v>
      </c>
      <c r="AK806" s="364">
        <v>0.578692404095</v>
      </c>
      <c r="AL806" s="364">
        <v>6.0179054751099997E-5</v>
      </c>
      <c r="AM806" s="364">
        <v>0.53797808099900002</v>
      </c>
      <c r="AN806" s="364">
        <v>1.17770100149</v>
      </c>
      <c r="AO806" s="364">
        <v>1.0238065056900001</v>
      </c>
      <c r="AP806" s="364">
        <v>1.1171072562</v>
      </c>
      <c r="AS806" s="7">
        <v>611610</v>
      </c>
      <c r="AT806" s="7" t="s">
        <v>836</v>
      </c>
      <c r="AU806" s="8">
        <v>0.13987604323990649</v>
      </c>
      <c r="AV806" s="8">
        <v>3.7923662088435492E-2</v>
      </c>
      <c r="AW806" s="8">
        <v>0.18530447372155154</v>
      </c>
      <c r="AX806" s="8">
        <v>2.5956754128011725E-2</v>
      </c>
      <c r="AY806" s="8">
        <v>6.3102374720021923E-3</v>
      </c>
      <c r="AZ806" s="8">
        <v>2.8155289664771564E-2</v>
      </c>
      <c r="BA806" s="8">
        <v>0.1025938132176919</v>
      </c>
      <c r="BB806" s="8">
        <v>2.5993419985404186E-2</v>
      </c>
      <c r="BC806" s="8">
        <v>0.12054655978978712</v>
      </c>
      <c r="BD806" s="8">
        <v>0.13441645957227741</v>
      </c>
      <c r="BE806" s="8">
        <v>3.5870538969464523E-2</v>
      </c>
      <c r="BF806" s="8">
        <v>0.18395618118375481</v>
      </c>
      <c r="BG806" s="8">
        <v>0.57869277163879096</v>
      </c>
      <c r="BH806" s="8">
        <v>7.3705836177772612E-5</v>
      </c>
      <c r="BI806" s="8">
        <v>0.53797914159582261</v>
      </c>
      <c r="BJ806" s="8">
        <v>1.3631025661461291</v>
      </c>
      <c r="BK806" s="8">
        <v>1.0604222812651611</v>
      </c>
      <c r="BL806" s="8">
        <v>1.2491337929932258</v>
      </c>
    </row>
    <row r="807" spans="1:64" x14ac:dyDescent="0.25">
      <c r="A807" s="7">
        <v>611620</v>
      </c>
      <c r="B807" s="7" t="s">
        <v>837</v>
      </c>
      <c r="C807" s="8">
        <f t="shared" si="216"/>
        <v>9.4721821646699997E-2</v>
      </c>
      <c r="D807" s="8">
        <f t="shared" si="217"/>
        <v>1.9178295829900001E-2</v>
      </c>
      <c r="E807" s="8">
        <f t="shared" si="218"/>
        <v>6.5526571973000006E-2</v>
      </c>
      <c r="F807" s="8">
        <f t="shared" si="219"/>
        <v>1.34615671921E-2</v>
      </c>
      <c r="G807" s="8">
        <f t="shared" si="220"/>
        <v>2.4441075717100001E-3</v>
      </c>
      <c r="H807" s="8">
        <f t="shared" si="221"/>
        <v>8.69761305231E-3</v>
      </c>
      <c r="I807" s="8">
        <f t="shared" si="222"/>
        <v>6.7546437188700001E-2</v>
      </c>
      <c r="J807" s="8">
        <f t="shared" si="223"/>
        <v>1.27296544891E-2</v>
      </c>
      <c r="K807" s="8">
        <f t="shared" si="224"/>
        <v>3.8098463331599997E-2</v>
      </c>
      <c r="L807" s="8">
        <f t="shared" si="225"/>
        <v>8.6404196260899999E-2</v>
      </c>
      <c r="M807" s="8">
        <f t="shared" si="226"/>
        <v>1.7434360175699999E-2</v>
      </c>
      <c r="N807" s="8">
        <f t="shared" si="227"/>
        <v>6.5911612683799997E-2</v>
      </c>
      <c r="O807" s="8">
        <f t="shared" si="228"/>
        <v>0.57875993887099997</v>
      </c>
      <c r="P807" s="8">
        <f t="shared" si="229"/>
        <v>5.8793102842699998E-5</v>
      </c>
      <c r="Q807" s="8">
        <f t="shared" si="230"/>
        <v>0.53697679563300005</v>
      </c>
      <c r="R807" s="8">
        <f t="shared" si="231"/>
        <v>1.1794266894500001</v>
      </c>
      <c r="S807" s="8">
        <f t="shared" si="232"/>
        <v>1.02460328782</v>
      </c>
      <c r="T807" s="8">
        <f t="shared" si="233"/>
        <v>1.1183745550099999</v>
      </c>
      <c r="W807" s="7">
        <v>611620</v>
      </c>
      <c r="X807" s="7" t="s">
        <v>837</v>
      </c>
      <c r="Y807" s="364">
        <v>9.4721821646699997E-2</v>
      </c>
      <c r="Z807" s="364">
        <v>1.9178295829900001E-2</v>
      </c>
      <c r="AA807" s="364">
        <v>6.5526571973000006E-2</v>
      </c>
      <c r="AB807" s="364">
        <v>1.34615671921E-2</v>
      </c>
      <c r="AC807" s="364">
        <v>2.4441075717100001E-3</v>
      </c>
      <c r="AD807" s="364">
        <v>8.69761305231E-3</v>
      </c>
      <c r="AE807" s="364">
        <v>6.7546437188700001E-2</v>
      </c>
      <c r="AF807" s="364">
        <v>1.27296544891E-2</v>
      </c>
      <c r="AG807" s="364">
        <v>3.8098463331599997E-2</v>
      </c>
      <c r="AH807" s="364">
        <v>8.6404196260899999E-2</v>
      </c>
      <c r="AI807" s="364">
        <v>1.7434360175699999E-2</v>
      </c>
      <c r="AJ807" s="364">
        <v>6.5911612683799997E-2</v>
      </c>
      <c r="AK807" s="364">
        <v>0.57875993887099997</v>
      </c>
      <c r="AL807" s="364">
        <v>5.8793102842699998E-5</v>
      </c>
      <c r="AM807" s="364">
        <v>0.53697679563300005</v>
      </c>
      <c r="AN807" s="364">
        <v>1.1794266894500001</v>
      </c>
      <c r="AO807" s="364">
        <v>1.02460328782</v>
      </c>
      <c r="AP807" s="364">
        <v>1.1183745550099999</v>
      </c>
      <c r="AS807" s="7">
        <v>611620</v>
      </c>
      <c r="AT807" s="7" t="s">
        <v>837</v>
      </c>
      <c r="AU807" s="8">
        <v>0.13979770426208873</v>
      </c>
      <c r="AV807" s="8">
        <v>3.7922103220662896E-2</v>
      </c>
      <c r="AW807" s="8">
        <v>0.18581151018052419</v>
      </c>
      <c r="AX807" s="8">
        <v>2.4625993117881613E-2</v>
      </c>
      <c r="AY807" s="8">
        <v>6.053054845788582E-3</v>
      </c>
      <c r="AZ807" s="8">
        <v>2.684514019813727E-2</v>
      </c>
      <c r="BA807" s="8">
        <v>0.10270658705974355</v>
      </c>
      <c r="BB807" s="8">
        <v>2.6041451308383725E-2</v>
      </c>
      <c r="BC807" s="8">
        <v>0.12109344290025643</v>
      </c>
      <c r="BD807" s="8">
        <v>0.13427637214484198</v>
      </c>
      <c r="BE807" s="8">
        <v>3.586161764847097E-2</v>
      </c>
      <c r="BF807" s="8">
        <v>0.18435738382403866</v>
      </c>
      <c r="BG807" s="8">
        <v>0.57876187731272544</v>
      </c>
      <c r="BH807" s="8">
        <v>5.6823644843216125E-5</v>
      </c>
      <c r="BI807" s="8">
        <v>0.53697791842495124</v>
      </c>
      <c r="BJ807" s="8">
        <v>1.3635280918564516</v>
      </c>
      <c r="BK807" s="8">
        <v>1.0575225752587101</v>
      </c>
      <c r="BL807" s="8">
        <v>1.2498398683650005</v>
      </c>
    </row>
    <row r="808" spans="1:64" x14ac:dyDescent="0.25">
      <c r="A808" s="7">
        <v>611630</v>
      </c>
      <c r="B808" s="7" t="s">
        <v>838</v>
      </c>
      <c r="C808" s="8">
        <f t="shared" si="216"/>
        <v>0.13638866063609681</v>
      </c>
      <c r="D808" s="8">
        <f t="shared" si="217"/>
        <v>3.7183098054049998E-2</v>
      </c>
      <c r="E808" s="8">
        <f t="shared" si="218"/>
        <v>0.17942601871214517</v>
      </c>
      <c r="F808" s="8">
        <f t="shared" si="219"/>
        <v>1.6659074371211124E-2</v>
      </c>
      <c r="G808" s="8">
        <f t="shared" si="220"/>
        <v>4.267538968429305E-3</v>
      </c>
      <c r="H808" s="8">
        <f t="shared" si="221"/>
        <v>1.7680034812138871E-2</v>
      </c>
      <c r="I808" s="8">
        <f t="shared" si="222"/>
        <v>9.990091189436287E-2</v>
      </c>
      <c r="J808" s="8">
        <f t="shared" si="223"/>
        <v>2.5531435910860965E-2</v>
      </c>
      <c r="K808" s="8">
        <f t="shared" si="224"/>
        <v>0.11691351803563227</v>
      </c>
      <c r="L808" s="8">
        <f t="shared" si="225"/>
        <v>0.13166863493622419</v>
      </c>
      <c r="M808" s="8">
        <f t="shared" si="226"/>
        <v>3.5223581114458065E-2</v>
      </c>
      <c r="N808" s="8">
        <f t="shared" si="227"/>
        <v>0.17837088089519679</v>
      </c>
      <c r="O808" s="8">
        <f t="shared" si="228"/>
        <v>0.55053116665858126</v>
      </c>
      <c r="P808" s="8">
        <f t="shared" si="229"/>
        <v>9.7745661088651602E-5</v>
      </c>
      <c r="Q808" s="8">
        <f t="shared" si="230"/>
        <v>0.51178874618851655</v>
      </c>
      <c r="R808" s="8">
        <f t="shared" si="231"/>
        <v>1</v>
      </c>
      <c r="S808" s="8">
        <f t="shared" si="232"/>
        <v>0.99021955137693562</v>
      </c>
      <c r="T808" s="8">
        <f t="shared" si="233"/>
        <v>1.1939587690670963</v>
      </c>
      <c r="W808" s="7">
        <v>611630</v>
      </c>
      <c r="X808" s="7" t="s">
        <v>838</v>
      </c>
      <c r="Y808" s="364">
        <v>0</v>
      </c>
      <c r="Z808" s="364">
        <v>0</v>
      </c>
      <c r="AA808" s="364">
        <v>0</v>
      </c>
      <c r="AB808" s="364">
        <v>0</v>
      </c>
      <c r="AC808" s="364">
        <v>0</v>
      </c>
      <c r="AD808" s="364">
        <v>0</v>
      </c>
      <c r="AE808" s="364">
        <v>0</v>
      </c>
      <c r="AF808" s="364">
        <v>0</v>
      </c>
      <c r="AG808" s="364">
        <v>0</v>
      </c>
      <c r="AH808" s="364">
        <v>0</v>
      </c>
      <c r="AI808" s="364">
        <v>0</v>
      </c>
      <c r="AJ808" s="364">
        <v>0</v>
      </c>
      <c r="AK808" s="364">
        <v>0</v>
      </c>
      <c r="AL808" s="364">
        <v>0</v>
      </c>
      <c r="AM808" s="364">
        <v>0</v>
      </c>
      <c r="AN808" s="364">
        <v>1</v>
      </c>
      <c r="AO808" s="364">
        <v>0</v>
      </c>
      <c r="AP808" s="364">
        <v>0</v>
      </c>
      <c r="AS808" s="7">
        <v>611630</v>
      </c>
      <c r="AT808" s="7" t="s">
        <v>838</v>
      </c>
      <c r="AU808" s="8">
        <v>0.13638866063609681</v>
      </c>
      <c r="AV808" s="8">
        <v>3.7183098054049998E-2</v>
      </c>
      <c r="AW808" s="8">
        <v>0.17942601871214517</v>
      </c>
      <c r="AX808" s="8">
        <v>1.6659074371211124E-2</v>
      </c>
      <c r="AY808" s="8">
        <v>4.267538968429305E-3</v>
      </c>
      <c r="AZ808" s="8">
        <v>1.7680034812138871E-2</v>
      </c>
      <c r="BA808" s="8">
        <v>9.990091189436287E-2</v>
      </c>
      <c r="BB808" s="8">
        <v>2.5531435910860965E-2</v>
      </c>
      <c r="BC808" s="8">
        <v>0.11691351803563227</v>
      </c>
      <c r="BD808" s="8">
        <v>0.13166863493622419</v>
      </c>
      <c r="BE808" s="8">
        <v>3.5223581114458065E-2</v>
      </c>
      <c r="BF808" s="8">
        <v>0.17837088089519679</v>
      </c>
      <c r="BG808" s="8">
        <v>0.55053116665858126</v>
      </c>
      <c r="BH808" s="8">
        <v>9.7745661088651602E-5</v>
      </c>
      <c r="BI808" s="8">
        <v>0.51178874618851655</v>
      </c>
      <c r="BJ808" s="8">
        <v>1.3529945515956454</v>
      </c>
      <c r="BK808" s="8">
        <v>0.99021955137693562</v>
      </c>
      <c r="BL808" s="8">
        <v>1.1939587690670963</v>
      </c>
    </row>
    <row r="809" spans="1:64" x14ac:dyDescent="0.25">
      <c r="A809" s="7">
        <v>611691</v>
      </c>
      <c r="B809" s="7" t="s">
        <v>839</v>
      </c>
      <c r="C809" s="8">
        <f t="shared" si="216"/>
        <v>9.4845545772600001E-2</v>
      </c>
      <c r="D809" s="8">
        <f t="shared" si="217"/>
        <v>1.9208185061799998E-2</v>
      </c>
      <c r="E809" s="8">
        <f t="shared" si="218"/>
        <v>6.5427732846600001E-2</v>
      </c>
      <c r="F809" s="8">
        <f t="shared" si="219"/>
        <v>1.1565925281999999E-2</v>
      </c>
      <c r="G809" s="8">
        <f t="shared" si="220"/>
        <v>2.0970278959999999E-3</v>
      </c>
      <c r="H809" s="8">
        <f t="shared" si="221"/>
        <v>7.4506462032299997E-3</v>
      </c>
      <c r="I809" s="8">
        <f t="shared" si="222"/>
        <v>6.7557121388800004E-2</v>
      </c>
      <c r="J809" s="8">
        <f t="shared" si="223"/>
        <v>1.2733143491399999E-2</v>
      </c>
      <c r="K809" s="8">
        <f t="shared" si="224"/>
        <v>3.7993022326700002E-2</v>
      </c>
      <c r="L809" s="8">
        <f t="shared" si="225"/>
        <v>8.6549013573599995E-2</v>
      </c>
      <c r="M809" s="8">
        <f t="shared" si="226"/>
        <v>1.7463470941300002E-2</v>
      </c>
      <c r="N809" s="8">
        <f t="shared" si="227"/>
        <v>6.5826777006099998E-2</v>
      </c>
      <c r="O809" s="8">
        <f t="shared" si="228"/>
        <v>0.57869713301299996</v>
      </c>
      <c r="P809" s="8">
        <f t="shared" si="229"/>
        <v>6.8582283691400004E-5</v>
      </c>
      <c r="Q809" s="8">
        <f t="shared" si="230"/>
        <v>0.53772339169299999</v>
      </c>
      <c r="R809" s="8">
        <f t="shared" si="231"/>
        <v>1.17948146368</v>
      </c>
      <c r="S809" s="8">
        <f t="shared" si="232"/>
        <v>1.02111359938</v>
      </c>
      <c r="T809" s="8">
        <f t="shared" si="233"/>
        <v>1.1182832872099999</v>
      </c>
      <c r="W809" s="7">
        <v>611691</v>
      </c>
      <c r="X809" s="7" t="s">
        <v>839</v>
      </c>
      <c r="Y809" s="364">
        <v>9.4845545772600001E-2</v>
      </c>
      <c r="Z809" s="364">
        <v>1.9208185061799998E-2</v>
      </c>
      <c r="AA809" s="364">
        <v>6.5427732846600001E-2</v>
      </c>
      <c r="AB809" s="364">
        <v>1.1565925281999999E-2</v>
      </c>
      <c r="AC809" s="364">
        <v>2.0970278959999999E-3</v>
      </c>
      <c r="AD809" s="364">
        <v>7.4506462032299997E-3</v>
      </c>
      <c r="AE809" s="364">
        <v>6.7557121388800004E-2</v>
      </c>
      <c r="AF809" s="364">
        <v>1.2733143491399999E-2</v>
      </c>
      <c r="AG809" s="364">
        <v>3.7993022326700002E-2</v>
      </c>
      <c r="AH809" s="364">
        <v>8.6549013573599995E-2</v>
      </c>
      <c r="AI809" s="364">
        <v>1.7463470941300002E-2</v>
      </c>
      <c r="AJ809" s="364">
        <v>6.5826777006099998E-2</v>
      </c>
      <c r="AK809" s="364">
        <v>0.57869713301299996</v>
      </c>
      <c r="AL809" s="364">
        <v>6.8582283691400004E-5</v>
      </c>
      <c r="AM809" s="364">
        <v>0.53772339169299999</v>
      </c>
      <c r="AN809" s="364">
        <v>1.17948146368</v>
      </c>
      <c r="AO809" s="364">
        <v>1.02111359938</v>
      </c>
      <c r="AP809" s="364">
        <v>1.1182832872099999</v>
      </c>
      <c r="AS809" s="7">
        <v>611691</v>
      </c>
      <c r="AT809" s="7" t="s">
        <v>839</v>
      </c>
      <c r="AU809" s="8">
        <v>0.13992521297382096</v>
      </c>
      <c r="AV809" s="8">
        <v>3.7928636126337109E-2</v>
      </c>
      <c r="AW809" s="8">
        <v>0.18580224257695324</v>
      </c>
      <c r="AX809" s="8">
        <v>2.2251017717450642E-2</v>
      </c>
      <c r="AY809" s="8">
        <v>5.4782462306279351E-3</v>
      </c>
      <c r="AZ809" s="8">
        <v>2.4232841443714192E-2</v>
      </c>
      <c r="BA809" s="8">
        <v>0.10268403250478549</v>
      </c>
      <c r="BB809" s="8">
        <v>2.6011267495973378E-2</v>
      </c>
      <c r="BC809" s="8">
        <v>0.12092753422594033</v>
      </c>
      <c r="BD809" s="8">
        <v>0.13447780927315001</v>
      </c>
      <c r="BE809" s="8">
        <v>3.5875115804527423E-2</v>
      </c>
      <c r="BF809" s="8">
        <v>0.18444209028882091</v>
      </c>
      <c r="BG809" s="8">
        <v>0.5786972717381782</v>
      </c>
      <c r="BH809" s="8">
        <v>6.6455057648311309E-5</v>
      </c>
      <c r="BI809" s="8">
        <v>0.53772225983688671</v>
      </c>
      <c r="BJ809" s="8">
        <v>1.3636577045803231</v>
      </c>
      <c r="BK809" s="8">
        <v>1.0519653311983872</v>
      </c>
      <c r="BL809" s="8">
        <v>1.2496212213235482</v>
      </c>
    </row>
    <row r="810" spans="1:64" x14ac:dyDescent="0.25">
      <c r="A810" s="7">
        <v>611692</v>
      </c>
      <c r="B810" s="7" t="s">
        <v>840</v>
      </c>
      <c r="C810" s="8">
        <f t="shared" si="216"/>
        <v>9.5733551462499997E-2</v>
      </c>
      <c r="D810" s="8">
        <f t="shared" si="217"/>
        <v>1.93815105487E-2</v>
      </c>
      <c r="E810" s="8">
        <f t="shared" si="218"/>
        <v>6.3762931723299998E-2</v>
      </c>
      <c r="F810" s="8">
        <f t="shared" si="219"/>
        <v>1.11445949367E-2</v>
      </c>
      <c r="G810" s="8">
        <f t="shared" si="220"/>
        <v>2.0173928476999998E-3</v>
      </c>
      <c r="H810" s="8">
        <f t="shared" si="221"/>
        <v>6.8729988437799998E-3</v>
      </c>
      <c r="I810" s="8">
        <f t="shared" si="222"/>
        <v>6.8028694824300004E-2</v>
      </c>
      <c r="J810" s="8">
        <f t="shared" si="223"/>
        <v>1.2870463023299999E-2</v>
      </c>
      <c r="K810" s="8">
        <f t="shared" si="224"/>
        <v>3.6922061339000001E-2</v>
      </c>
      <c r="L810" s="8">
        <f t="shared" si="225"/>
        <v>8.7694297568500001E-2</v>
      </c>
      <c r="M810" s="8">
        <f t="shared" si="226"/>
        <v>1.7632518359199999E-2</v>
      </c>
      <c r="N810" s="8">
        <f t="shared" si="227"/>
        <v>6.4268683704599996E-2</v>
      </c>
      <c r="O810" s="8">
        <f t="shared" si="228"/>
        <v>0.57866822265100004</v>
      </c>
      <c r="P810" s="8">
        <f t="shared" si="229"/>
        <v>7.2006454474999993E-5</v>
      </c>
      <c r="Q810" s="8">
        <f t="shared" si="230"/>
        <v>0.53707350341500004</v>
      </c>
      <c r="R810" s="8">
        <f t="shared" si="231"/>
        <v>1.17887799373</v>
      </c>
      <c r="S810" s="8">
        <f t="shared" si="232"/>
        <v>1.02003498663</v>
      </c>
      <c r="T810" s="8">
        <f t="shared" si="233"/>
        <v>1.1178212191900001</v>
      </c>
      <c r="W810" s="7">
        <v>611692</v>
      </c>
      <c r="X810" s="7" t="s">
        <v>840</v>
      </c>
      <c r="Y810" s="364">
        <v>9.5733551462499997E-2</v>
      </c>
      <c r="Z810" s="364">
        <v>1.93815105487E-2</v>
      </c>
      <c r="AA810" s="364">
        <v>6.3762931723299998E-2</v>
      </c>
      <c r="AB810" s="364">
        <v>1.11445949367E-2</v>
      </c>
      <c r="AC810" s="364">
        <v>2.0173928476999998E-3</v>
      </c>
      <c r="AD810" s="364">
        <v>6.8729988437799998E-3</v>
      </c>
      <c r="AE810" s="364">
        <v>6.8028694824300004E-2</v>
      </c>
      <c r="AF810" s="364">
        <v>1.2870463023299999E-2</v>
      </c>
      <c r="AG810" s="364">
        <v>3.6922061339000001E-2</v>
      </c>
      <c r="AH810" s="364">
        <v>8.7694297568500001E-2</v>
      </c>
      <c r="AI810" s="364">
        <v>1.7632518359199999E-2</v>
      </c>
      <c r="AJ810" s="364">
        <v>6.4268683704599996E-2</v>
      </c>
      <c r="AK810" s="364">
        <v>0.57866822265100004</v>
      </c>
      <c r="AL810" s="364">
        <v>7.2006454474999993E-5</v>
      </c>
      <c r="AM810" s="364">
        <v>0.53707350341500004</v>
      </c>
      <c r="AN810" s="364">
        <v>1.17887799373</v>
      </c>
      <c r="AO810" s="364">
        <v>1.02003498663</v>
      </c>
      <c r="AP810" s="364">
        <v>1.1178212191900001</v>
      </c>
      <c r="AS810" s="7">
        <v>611692</v>
      </c>
      <c r="AT810" s="7" t="s">
        <v>840</v>
      </c>
      <c r="AU810" s="8">
        <v>0.14004106858562257</v>
      </c>
      <c r="AV810" s="8">
        <v>3.7898459572941932E-2</v>
      </c>
      <c r="AW810" s="8">
        <v>0.1842547292447145</v>
      </c>
      <c r="AX810" s="8">
        <v>2.0665583151554201E-2</v>
      </c>
      <c r="AY810" s="8">
        <v>5.0785606991134522E-3</v>
      </c>
      <c r="AZ810" s="8">
        <v>2.3167319000201123E-2</v>
      </c>
      <c r="BA810" s="8">
        <v>0.10254637281968386</v>
      </c>
      <c r="BB810" s="8">
        <v>2.6023389202508056E-2</v>
      </c>
      <c r="BC810" s="8">
        <v>0.12012962149220648</v>
      </c>
      <c r="BD810" s="8">
        <v>0.13500859393835804</v>
      </c>
      <c r="BE810" s="8">
        <v>3.5875816799038687E-2</v>
      </c>
      <c r="BF810" s="8">
        <v>0.18301152396223869</v>
      </c>
      <c r="BG810" s="8">
        <v>0.56933640183480638</v>
      </c>
      <c r="BH810" s="8">
        <v>6.4916247557127412E-5</v>
      </c>
      <c r="BI810" s="8">
        <v>0.52841230964629105</v>
      </c>
      <c r="BJ810" s="8">
        <v>1.3621926444995163</v>
      </c>
      <c r="BK810" s="8">
        <v>1.0327824305929032</v>
      </c>
      <c r="BL810" s="8">
        <v>1.2325687383525807</v>
      </c>
    </row>
    <row r="811" spans="1:64" x14ac:dyDescent="0.25">
      <c r="A811" s="7">
        <v>611699</v>
      </c>
      <c r="B811" s="7" t="s">
        <v>841</v>
      </c>
      <c r="C811" s="8">
        <f t="shared" si="216"/>
        <v>9.4848233958900005E-2</v>
      </c>
      <c r="D811" s="8">
        <f t="shared" si="217"/>
        <v>1.9207262687100001E-2</v>
      </c>
      <c r="E811" s="8">
        <f t="shared" si="218"/>
        <v>6.5294077329600006E-2</v>
      </c>
      <c r="F811" s="8">
        <f t="shared" si="219"/>
        <v>1.9620698958500001E-2</v>
      </c>
      <c r="G811" s="8">
        <f t="shared" si="220"/>
        <v>3.5586430710100002E-3</v>
      </c>
      <c r="H811" s="8">
        <f t="shared" si="221"/>
        <v>1.25983221545E-2</v>
      </c>
      <c r="I811" s="8">
        <f t="shared" si="222"/>
        <v>6.76233960207E-2</v>
      </c>
      <c r="J811" s="8">
        <f t="shared" si="223"/>
        <v>1.2746108693E-2</v>
      </c>
      <c r="K811" s="8">
        <f t="shared" si="224"/>
        <v>3.7928855810000002E-2</v>
      </c>
      <c r="L811" s="8">
        <f t="shared" si="225"/>
        <v>8.6540625855799996E-2</v>
      </c>
      <c r="M811" s="8">
        <f t="shared" si="226"/>
        <v>1.7462217196999998E-2</v>
      </c>
      <c r="N811" s="8">
        <f t="shared" si="227"/>
        <v>6.5706603865300001E-2</v>
      </c>
      <c r="O811" s="8">
        <f t="shared" si="228"/>
        <v>0.578709638872</v>
      </c>
      <c r="P811" s="8">
        <f t="shared" si="229"/>
        <v>4.0423235498699997E-5</v>
      </c>
      <c r="Q811" s="8">
        <f t="shared" si="230"/>
        <v>0.53713522617999998</v>
      </c>
      <c r="R811" s="8">
        <f t="shared" si="231"/>
        <v>1.17934957398</v>
      </c>
      <c r="S811" s="8">
        <f t="shared" si="232"/>
        <v>1.0357776641800001</v>
      </c>
      <c r="T811" s="8">
        <f t="shared" si="233"/>
        <v>1.1182983605200001</v>
      </c>
      <c r="W811" s="7">
        <v>611699</v>
      </c>
      <c r="X811" s="7" t="s">
        <v>841</v>
      </c>
      <c r="Y811" s="364">
        <v>9.4848233958900005E-2</v>
      </c>
      <c r="Z811" s="364">
        <v>1.9207262687100001E-2</v>
      </c>
      <c r="AA811" s="364">
        <v>6.5294077329600006E-2</v>
      </c>
      <c r="AB811" s="364">
        <v>1.9620698958500001E-2</v>
      </c>
      <c r="AC811" s="364">
        <v>3.5586430710100002E-3</v>
      </c>
      <c r="AD811" s="364">
        <v>1.25983221545E-2</v>
      </c>
      <c r="AE811" s="364">
        <v>6.76233960207E-2</v>
      </c>
      <c r="AF811" s="364">
        <v>1.2746108693E-2</v>
      </c>
      <c r="AG811" s="364">
        <v>3.7928855810000002E-2</v>
      </c>
      <c r="AH811" s="364">
        <v>8.6540625855799996E-2</v>
      </c>
      <c r="AI811" s="364">
        <v>1.7462217196999998E-2</v>
      </c>
      <c r="AJ811" s="364">
        <v>6.5706603865300001E-2</v>
      </c>
      <c r="AK811" s="364">
        <v>0.578709638872</v>
      </c>
      <c r="AL811" s="364">
        <v>4.0423235498699997E-5</v>
      </c>
      <c r="AM811" s="364">
        <v>0.53713522617999998</v>
      </c>
      <c r="AN811" s="364">
        <v>1.17934957398</v>
      </c>
      <c r="AO811" s="364">
        <v>1.0357776641800001</v>
      </c>
      <c r="AP811" s="364">
        <v>1.1182983605200001</v>
      </c>
      <c r="AS811" s="7">
        <v>611699</v>
      </c>
      <c r="AT811" s="7" t="s">
        <v>841</v>
      </c>
      <c r="AU811" s="8">
        <v>0.13994546094569194</v>
      </c>
      <c r="AV811" s="8">
        <v>3.7942086121025793E-2</v>
      </c>
      <c r="AW811" s="8">
        <v>0.18586410123019034</v>
      </c>
      <c r="AX811" s="8">
        <v>3.4207236295202906E-2</v>
      </c>
      <c r="AY811" s="8">
        <v>8.2816172957976778E-3</v>
      </c>
      <c r="AZ811" s="8">
        <v>3.6938021470731434E-2</v>
      </c>
      <c r="BA811" s="8">
        <v>0.10278308548928546</v>
      </c>
      <c r="BB811" s="8">
        <v>2.6045372370595329E-2</v>
      </c>
      <c r="BC811" s="8">
        <v>0.12108230126269029</v>
      </c>
      <c r="BD811" s="8">
        <v>0.13446550892406134</v>
      </c>
      <c r="BE811" s="8">
        <v>3.5884703093340325E-2</v>
      </c>
      <c r="BF811" s="8">
        <v>0.18446629642881124</v>
      </c>
      <c r="BG811" s="8">
        <v>0.57870917247496712</v>
      </c>
      <c r="BH811" s="8">
        <v>4.0758936207525802E-5</v>
      </c>
      <c r="BI811" s="8">
        <v>0.53713352168741868</v>
      </c>
      <c r="BJ811" s="8">
        <v>1.3637500353940324</v>
      </c>
      <c r="BK811" s="8">
        <v>1.0794268750612903</v>
      </c>
      <c r="BL811" s="8">
        <v>1.2499107591220968</v>
      </c>
    </row>
    <row r="812" spans="1:64" x14ac:dyDescent="0.25">
      <c r="A812" s="7">
        <v>611710</v>
      </c>
      <c r="B812" s="7" t="s">
        <v>842</v>
      </c>
      <c r="C812" s="8">
        <f t="shared" si="216"/>
        <v>9.4520226302599999E-2</v>
      </c>
      <c r="D812" s="8">
        <f t="shared" si="217"/>
        <v>1.9155201900800001E-2</v>
      </c>
      <c r="E812" s="8">
        <f t="shared" si="218"/>
        <v>6.4034639131899995E-2</v>
      </c>
      <c r="F812" s="8">
        <f t="shared" si="219"/>
        <v>5.0638369432299997E-2</v>
      </c>
      <c r="G812" s="8">
        <f t="shared" si="220"/>
        <v>9.1943162868100003E-3</v>
      </c>
      <c r="H812" s="8">
        <f t="shared" si="221"/>
        <v>3.1908812752700001E-2</v>
      </c>
      <c r="I812" s="8">
        <f t="shared" si="222"/>
        <v>6.7465078879099999E-2</v>
      </c>
      <c r="J812" s="8">
        <f t="shared" si="223"/>
        <v>1.27192899878E-2</v>
      </c>
      <c r="K812" s="8">
        <f t="shared" si="224"/>
        <v>3.71636867213E-2</v>
      </c>
      <c r="L812" s="8">
        <f t="shared" si="225"/>
        <v>8.6222880813699998E-2</v>
      </c>
      <c r="M812" s="8">
        <f t="shared" si="226"/>
        <v>1.7413259641499999E-2</v>
      </c>
      <c r="N812" s="8">
        <f t="shared" si="227"/>
        <v>6.4452828403699994E-2</v>
      </c>
      <c r="O812" s="8">
        <f t="shared" si="228"/>
        <v>0.57878104795200003</v>
      </c>
      <c r="P812" s="8">
        <f t="shared" si="229"/>
        <v>1.5613875653400001E-5</v>
      </c>
      <c r="Q812" s="8">
        <f t="shared" si="230"/>
        <v>0.53675895606699997</v>
      </c>
      <c r="R812" s="8">
        <f t="shared" si="231"/>
        <v>1.1777100673400001</v>
      </c>
      <c r="S812" s="8">
        <f t="shared" si="232"/>
        <v>1.09174149847</v>
      </c>
      <c r="T812" s="8">
        <f t="shared" si="233"/>
        <v>1.1173480555899999</v>
      </c>
      <c r="W812" s="7">
        <v>611710</v>
      </c>
      <c r="X812" s="7" t="s">
        <v>842</v>
      </c>
      <c r="Y812" s="364">
        <v>9.4520226302599999E-2</v>
      </c>
      <c r="Z812" s="364">
        <v>1.9155201900800001E-2</v>
      </c>
      <c r="AA812" s="364">
        <v>6.4034639131899995E-2</v>
      </c>
      <c r="AB812" s="364">
        <v>5.0638369432299997E-2</v>
      </c>
      <c r="AC812" s="364">
        <v>9.1943162868100003E-3</v>
      </c>
      <c r="AD812" s="364">
        <v>3.1908812752700001E-2</v>
      </c>
      <c r="AE812" s="364">
        <v>6.7465078879099999E-2</v>
      </c>
      <c r="AF812" s="364">
        <v>1.27192899878E-2</v>
      </c>
      <c r="AG812" s="364">
        <v>3.71636867213E-2</v>
      </c>
      <c r="AH812" s="364">
        <v>8.6222880813699998E-2</v>
      </c>
      <c r="AI812" s="364">
        <v>1.7413259641499999E-2</v>
      </c>
      <c r="AJ812" s="364">
        <v>6.4452828403699994E-2</v>
      </c>
      <c r="AK812" s="364">
        <v>0.57878104795200003</v>
      </c>
      <c r="AL812" s="364">
        <v>1.5613875653400001E-5</v>
      </c>
      <c r="AM812" s="364">
        <v>0.53675895606699997</v>
      </c>
      <c r="AN812" s="364">
        <v>1.1777100673400001</v>
      </c>
      <c r="AO812" s="364">
        <v>1.09174149847</v>
      </c>
      <c r="AP812" s="364">
        <v>1.1173480555899999</v>
      </c>
      <c r="AS812" s="7">
        <v>611710</v>
      </c>
      <c r="AT812" s="7" t="s">
        <v>842</v>
      </c>
      <c r="AU812" s="8">
        <v>0.13970236718185966</v>
      </c>
      <c r="AV812" s="8">
        <v>3.7926594948988715E-2</v>
      </c>
      <c r="AW812" s="8">
        <v>0.18536824692567422</v>
      </c>
      <c r="AX812" s="8">
        <v>6.6684031636482261E-2</v>
      </c>
      <c r="AY812" s="8">
        <v>1.6454867912970485E-2</v>
      </c>
      <c r="AZ812" s="8">
        <v>7.3336012249167248E-2</v>
      </c>
      <c r="BA812" s="8">
        <v>0.10268778562430805</v>
      </c>
      <c r="BB812" s="8">
        <v>2.6058478594630001E-2</v>
      </c>
      <c r="BC812" s="8">
        <v>0.1208174610514032</v>
      </c>
      <c r="BD812" s="8">
        <v>0.13413710254567585</v>
      </c>
      <c r="BE812" s="8">
        <v>3.5865553563679028E-2</v>
      </c>
      <c r="BF812" s="8">
        <v>0.1838897060410081</v>
      </c>
      <c r="BG812" s="8">
        <v>0.57878196498658019</v>
      </c>
      <c r="BH812" s="8">
        <v>1.8820399325057907E-5</v>
      </c>
      <c r="BI812" s="8">
        <v>0.53676094206375824</v>
      </c>
      <c r="BJ812" s="8">
        <v>1.3629972090566136</v>
      </c>
      <c r="BK812" s="8">
        <v>1.1564765247016124</v>
      </c>
      <c r="BL812" s="8">
        <v>1.2495588865606453</v>
      </c>
    </row>
    <row r="813" spans="1:64" x14ac:dyDescent="0.25">
      <c r="A813" s="7">
        <v>621111</v>
      </c>
      <c r="B813" s="7" t="s">
        <v>843</v>
      </c>
      <c r="C813" s="8">
        <f t="shared" si="216"/>
        <v>7.9020694123900004E-2</v>
      </c>
      <c r="D813" s="8">
        <f t="shared" si="217"/>
        <v>1.3055491276199999E-2</v>
      </c>
      <c r="E813" s="8">
        <f t="shared" si="218"/>
        <v>7.6301241452900001E-2</v>
      </c>
      <c r="F813" s="8">
        <f t="shared" si="219"/>
        <v>0.118724248265</v>
      </c>
      <c r="G813" s="8">
        <f t="shared" si="220"/>
        <v>1.8550664984000001E-2</v>
      </c>
      <c r="H813" s="8">
        <f t="shared" si="221"/>
        <v>0.103428408838</v>
      </c>
      <c r="I813" s="8">
        <f t="shared" si="222"/>
        <v>5.0290439753600001E-2</v>
      </c>
      <c r="J813" s="8">
        <f t="shared" si="223"/>
        <v>7.1595419361300001E-3</v>
      </c>
      <c r="K813" s="8">
        <f t="shared" si="224"/>
        <v>3.7641823604900003E-2</v>
      </c>
      <c r="L813" s="8">
        <f t="shared" si="225"/>
        <v>6.2890102841799994E-2</v>
      </c>
      <c r="M813" s="8">
        <f t="shared" si="226"/>
        <v>1.05230902807E-2</v>
      </c>
      <c r="N813" s="8">
        <f t="shared" si="227"/>
        <v>7.0633839099099996E-2</v>
      </c>
      <c r="O813" s="8">
        <f t="shared" si="228"/>
        <v>0.64743222517700005</v>
      </c>
      <c r="P813" s="8">
        <f t="shared" si="229"/>
        <v>5.6016281159899997E-6</v>
      </c>
      <c r="Q813" s="8">
        <f t="shared" si="230"/>
        <v>0.60428837410699998</v>
      </c>
      <c r="R813" s="8">
        <f t="shared" si="231"/>
        <v>1.16837742685</v>
      </c>
      <c r="S813" s="8">
        <f t="shared" si="232"/>
        <v>1.2407033220899999</v>
      </c>
      <c r="T813" s="8">
        <f t="shared" si="233"/>
        <v>1.0950918052900001</v>
      </c>
      <c r="W813" s="7">
        <v>621111</v>
      </c>
      <c r="X813" s="7" t="s">
        <v>843</v>
      </c>
      <c r="Y813" s="364">
        <v>7.9020694123900004E-2</v>
      </c>
      <c r="Z813" s="364">
        <v>1.3055491276199999E-2</v>
      </c>
      <c r="AA813" s="364">
        <v>7.6301241452900001E-2</v>
      </c>
      <c r="AB813" s="364">
        <v>0.118724248265</v>
      </c>
      <c r="AC813" s="364">
        <v>1.8550664984000001E-2</v>
      </c>
      <c r="AD813" s="364">
        <v>0.103428408838</v>
      </c>
      <c r="AE813" s="364">
        <v>5.0290439753600001E-2</v>
      </c>
      <c r="AF813" s="364">
        <v>7.1595419361300001E-3</v>
      </c>
      <c r="AG813" s="364">
        <v>3.7641823604900003E-2</v>
      </c>
      <c r="AH813" s="364">
        <v>6.2890102841799994E-2</v>
      </c>
      <c r="AI813" s="364">
        <v>1.05230902807E-2</v>
      </c>
      <c r="AJ813" s="364">
        <v>7.0633839099099996E-2</v>
      </c>
      <c r="AK813" s="364">
        <v>0.64743222517700005</v>
      </c>
      <c r="AL813" s="364">
        <v>5.6016281159899997E-6</v>
      </c>
      <c r="AM813" s="364">
        <v>0.60428837410699998</v>
      </c>
      <c r="AN813" s="364">
        <v>1.16837742685</v>
      </c>
      <c r="AO813" s="364">
        <v>1.2407033220899999</v>
      </c>
      <c r="AP813" s="364">
        <v>1.0950918052900001</v>
      </c>
      <c r="AS813" s="7">
        <v>621111</v>
      </c>
      <c r="AT813" s="7" t="s">
        <v>843</v>
      </c>
      <c r="AU813" s="8">
        <v>0.12155329456655485</v>
      </c>
      <c r="AV813" s="8">
        <v>3.1546688743893554E-2</v>
      </c>
      <c r="AW813" s="8">
        <v>0.19353958780796618</v>
      </c>
      <c r="AX813" s="8">
        <v>0.17021802094740968</v>
      </c>
      <c r="AY813" s="8">
        <v>4.1168029527396774E-2</v>
      </c>
      <c r="AZ813" s="8">
        <v>0.2386316889906307</v>
      </c>
      <c r="BA813" s="8">
        <v>7.612829417990323E-2</v>
      </c>
      <c r="BB813" s="8">
        <v>1.8843872005320488E-2</v>
      </c>
      <c r="BC813" s="8">
        <v>0.10949681601509516</v>
      </c>
      <c r="BD813" s="8">
        <v>0.10106813456270808</v>
      </c>
      <c r="BE813" s="8">
        <v>2.6533524013977426E-2</v>
      </c>
      <c r="BF813" s="8">
        <v>0.17579477180325814</v>
      </c>
      <c r="BG813" s="8">
        <v>0.64743066589424147</v>
      </c>
      <c r="BH813" s="8">
        <v>5.1324027319317761E-6</v>
      </c>
      <c r="BI813" s="8">
        <v>0.60428893665020966</v>
      </c>
      <c r="BJ813" s="8">
        <v>1.3466395711182255</v>
      </c>
      <c r="BK813" s="8">
        <v>1.4500193523687093</v>
      </c>
      <c r="BL813" s="8">
        <v>1.2044689822003227</v>
      </c>
    </row>
    <row r="814" spans="1:64" x14ac:dyDescent="0.25">
      <c r="A814" s="7">
        <v>621112</v>
      </c>
      <c r="B814" s="7" t="s">
        <v>844</v>
      </c>
      <c r="C814" s="8">
        <f t="shared" si="216"/>
        <v>0.11157691774888548</v>
      </c>
      <c r="D814" s="8">
        <f t="shared" si="217"/>
        <v>2.9652990635077418E-2</v>
      </c>
      <c r="E814" s="8">
        <f t="shared" si="218"/>
        <v>0.18436513111409192</v>
      </c>
      <c r="F814" s="8">
        <f t="shared" si="219"/>
        <v>0.1342716045742387</v>
      </c>
      <c r="G814" s="8">
        <f t="shared" si="220"/>
        <v>3.3113182706243555E-2</v>
      </c>
      <c r="H814" s="8">
        <f t="shared" si="221"/>
        <v>0.19573589973990002</v>
      </c>
      <c r="I814" s="8">
        <f t="shared" si="222"/>
        <v>6.9961085496412903E-2</v>
      </c>
      <c r="J814" s="8">
        <f t="shared" si="223"/>
        <v>1.7757635407720643E-2</v>
      </c>
      <c r="K814" s="8">
        <f t="shared" si="224"/>
        <v>0.10480583739094837</v>
      </c>
      <c r="L814" s="8">
        <f t="shared" si="225"/>
        <v>9.3541707696070939E-2</v>
      </c>
      <c r="M814" s="8">
        <f t="shared" si="226"/>
        <v>2.5114820461598391E-2</v>
      </c>
      <c r="N814" s="8">
        <f t="shared" si="227"/>
        <v>0.16808292494100324</v>
      </c>
      <c r="O814" s="8">
        <f t="shared" si="228"/>
        <v>0.57199960192574184</v>
      </c>
      <c r="P814" s="8">
        <f t="shared" si="229"/>
        <v>5.179926083045805E-6</v>
      </c>
      <c r="Q814" s="8">
        <f t="shared" si="230"/>
        <v>0.53656488228625865</v>
      </c>
      <c r="R814" s="8">
        <f t="shared" si="231"/>
        <v>1</v>
      </c>
      <c r="S814" s="8">
        <f t="shared" si="232"/>
        <v>1.2502158483106456</v>
      </c>
      <c r="T814" s="8">
        <f t="shared" si="233"/>
        <v>1.0796229453920965</v>
      </c>
      <c r="W814" s="7">
        <v>621112</v>
      </c>
      <c r="X814" s="7" t="s">
        <v>844</v>
      </c>
      <c r="Y814" s="364">
        <v>0</v>
      </c>
      <c r="Z814" s="364">
        <v>0</v>
      </c>
      <c r="AA814" s="364">
        <v>0</v>
      </c>
      <c r="AB814" s="364">
        <v>0</v>
      </c>
      <c r="AC814" s="364">
        <v>0</v>
      </c>
      <c r="AD814" s="364">
        <v>0</v>
      </c>
      <c r="AE814" s="364">
        <v>0</v>
      </c>
      <c r="AF814" s="364">
        <v>0</v>
      </c>
      <c r="AG814" s="364">
        <v>0</v>
      </c>
      <c r="AH814" s="364">
        <v>0</v>
      </c>
      <c r="AI814" s="364">
        <v>0</v>
      </c>
      <c r="AJ814" s="364">
        <v>0</v>
      </c>
      <c r="AK814" s="364">
        <v>0</v>
      </c>
      <c r="AL814" s="364">
        <v>0</v>
      </c>
      <c r="AM814" s="364">
        <v>0</v>
      </c>
      <c r="AN814" s="364">
        <v>1</v>
      </c>
      <c r="AO814" s="364">
        <v>0</v>
      </c>
      <c r="AP814" s="364">
        <v>0</v>
      </c>
      <c r="AS814" s="7">
        <v>621112</v>
      </c>
      <c r="AT814" s="7" t="s">
        <v>844</v>
      </c>
      <c r="AU814" s="8">
        <v>0.11157691774888548</v>
      </c>
      <c r="AV814" s="8">
        <v>2.9652990635077418E-2</v>
      </c>
      <c r="AW814" s="8">
        <v>0.18436513111409192</v>
      </c>
      <c r="AX814" s="8">
        <v>0.1342716045742387</v>
      </c>
      <c r="AY814" s="8">
        <v>3.3113182706243555E-2</v>
      </c>
      <c r="AZ814" s="8">
        <v>0.19573589973990002</v>
      </c>
      <c r="BA814" s="8">
        <v>6.9961085496412903E-2</v>
      </c>
      <c r="BB814" s="8">
        <v>1.7757635407720643E-2</v>
      </c>
      <c r="BC814" s="8">
        <v>0.10480583739094837</v>
      </c>
      <c r="BD814" s="8">
        <v>9.3541707696070939E-2</v>
      </c>
      <c r="BE814" s="8">
        <v>2.5114820461598391E-2</v>
      </c>
      <c r="BF814" s="8">
        <v>0.16808292494100324</v>
      </c>
      <c r="BG814" s="8">
        <v>0.57199960192574184</v>
      </c>
      <c r="BH814" s="8">
        <v>5.179926083045805E-6</v>
      </c>
      <c r="BI814" s="8">
        <v>0.53656488228625865</v>
      </c>
      <c r="BJ814" s="8">
        <v>1.3255934265946778</v>
      </c>
      <c r="BK814" s="8">
        <v>1.2502158483106456</v>
      </c>
      <c r="BL814" s="8">
        <v>1.0796229453920965</v>
      </c>
    </row>
    <row r="815" spans="1:64" x14ac:dyDescent="0.25">
      <c r="A815" s="7">
        <v>621210</v>
      </c>
      <c r="B815" s="7" t="s">
        <v>845</v>
      </c>
      <c r="C815" s="8">
        <f t="shared" si="216"/>
        <v>5.0705682890100003E-2</v>
      </c>
      <c r="D815" s="8">
        <f t="shared" si="217"/>
        <v>9.0668740564000001E-3</v>
      </c>
      <c r="E815" s="8">
        <f t="shared" si="218"/>
        <v>0.118826388633</v>
      </c>
      <c r="F815" s="8">
        <f t="shared" si="219"/>
        <v>4.5935467216400003E-2</v>
      </c>
      <c r="G815" s="8">
        <f t="shared" si="220"/>
        <v>9.2717484002499996E-3</v>
      </c>
      <c r="H815" s="8">
        <f t="shared" si="221"/>
        <v>5.8230442267399998E-2</v>
      </c>
      <c r="I815" s="8">
        <f t="shared" si="222"/>
        <v>3.6877123247699997E-2</v>
      </c>
      <c r="J815" s="8">
        <f t="shared" si="223"/>
        <v>6.2077060128099999E-3</v>
      </c>
      <c r="K815" s="8">
        <f t="shared" si="224"/>
        <v>3.8868434659000001E-2</v>
      </c>
      <c r="L815" s="8">
        <f t="shared" si="225"/>
        <v>3.16110223663E-2</v>
      </c>
      <c r="M815" s="8">
        <f t="shared" si="226"/>
        <v>6.1580588398600002E-3</v>
      </c>
      <c r="N815" s="8">
        <f t="shared" si="227"/>
        <v>0.112553651933</v>
      </c>
      <c r="O815" s="8">
        <f t="shared" si="228"/>
        <v>0.767662559483</v>
      </c>
      <c r="P815" s="8">
        <f t="shared" si="229"/>
        <v>8.2109906805499996E-6</v>
      </c>
      <c r="Q815" s="8">
        <f t="shared" si="230"/>
        <v>0.49460344845199999</v>
      </c>
      <c r="R815" s="8">
        <f t="shared" si="231"/>
        <v>1.1785989455799999</v>
      </c>
      <c r="S815" s="8">
        <f t="shared" si="232"/>
        <v>1.11343765788</v>
      </c>
      <c r="T815" s="8">
        <f t="shared" si="233"/>
        <v>1.08195326392</v>
      </c>
      <c r="W815" s="7">
        <v>621210</v>
      </c>
      <c r="X815" s="7" t="s">
        <v>845</v>
      </c>
      <c r="Y815" s="364">
        <v>5.0705682890100003E-2</v>
      </c>
      <c r="Z815" s="364">
        <v>9.0668740564000001E-3</v>
      </c>
      <c r="AA815" s="364">
        <v>0.118826388633</v>
      </c>
      <c r="AB815" s="364">
        <v>4.5935467216400003E-2</v>
      </c>
      <c r="AC815" s="364">
        <v>9.2717484002499996E-3</v>
      </c>
      <c r="AD815" s="364">
        <v>5.8230442267399998E-2</v>
      </c>
      <c r="AE815" s="364">
        <v>3.6877123247699997E-2</v>
      </c>
      <c r="AF815" s="364">
        <v>6.2077060128099999E-3</v>
      </c>
      <c r="AG815" s="364">
        <v>3.8868434659000001E-2</v>
      </c>
      <c r="AH815" s="364">
        <v>3.16110223663E-2</v>
      </c>
      <c r="AI815" s="364">
        <v>6.1580588398600002E-3</v>
      </c>
      <c r="AJ815" s="364">
        <v>0.112553651933</v>
      </c>
      <c r="AK815" s="364">
        <v>0.767662559483</v>
      </c>
      <c r="AL815" s="364">
        <v>8.2109906805499996E-6</v>
      </c>
      <c r="AM815" s="364">
        <v>0.49460344845199999</v>
      </c>
      <c r="AN815" s="364">
        <v>1.1785989455799999</v>
      </c>
      <c r="AO815" s="364">
        <v>1.11343765788</v>
      </c>
      <c r="AP815" s="364">
        <v>1.08195326392</v>
      </c>
      <c r="AS815" s="7">
        <v>621210</v>
      </c>
      <c r="AT815" s="7" t="s">
        <v>845</v>
      </c>
      <c r="AU815" s="8">
        <v>7.2355350571588706E-2</v>
      </c>
      <c r="AV815" s="8">
        <v>2.0578664224490482E-2</v>
      </c>
      <c r="AW815" s="8">
        <v>0.25005840844180649</v>
      </c>
      <c r="AX815" s="8">
        <v>7.77366247406613E-2</v>
      </c>
      <c r="AY815" s="8">
        <v>2.3373108353895156E-2</v>
      </c>
      <c r="AZ815" s="8">
        <v>0.19211840128262897</v>
      </c>
      <c r="BA815" s="8">
        <v>5.4010061825106453E-2</v>
      </c>
      <c r="BB815" s="8">
        <v>1.5030186789591287E-2</v>
      </c>
      <c r="BC815" s="8">
        <v>0.13220531110476291</v>
      </c>
      <c r="BD815" s="8">
        <v>4.7115791553675818E-2</v>
      </c>
      <c r="BE815" s="8">
        <v>1.4525832774357254E-2</v>
      </c>
      <c r="BF815" s="8">
        <v>0.21369373782854353</v>
      </c>
      <c r="BG815" s="8">
        <v>0.7552827169357097</v>
      </c>
      <c r="BH815" s="8">
        <v>5.7886412094006472E-6</v>
      </c>
      <c r="BI815" s="8">
        <v>0.48662580661638749</v>
      </c>
      <c r="BJ815" s="8">
        <v>1.3429924232375807</v>
      </c>
      <c r="BK815" s="8">
        <v>1.2771007150217741</v>
      </c>
      <c r="BL815" s="8">
        <v>1.1851165274620967</v>
      </c>
    </row>
    <row r="816" spans="1:64" x14ac:dyDescent="0.25">
      <c r="A816" s="7">
        <v>621310</v>
      </c>
      <c r="B816" s="7" t="s">
        <v>846</v>
      </c>
      <c r="C816" s="8">
        <f t="shared" si="216"/>
        <v>6.3450680766200002E-2</v>
      </c>
      <c r="D816" s="8">
        <f t="shared" si="217"/>
        <v>1.18467272413E-2</v>
      </c>
      <c r="E816" s="8">
        <f t="shared" si="218"/>
        <v>0.100633188535</v>
      </c>
      <c r="F816" s="8">
        <f t="shared" si="219"/>
        <v>1.0301255016799999E-2</v>
      </c>
      <c r="G816" s="8">
        <f t="shared" si="220"/>
        <v>2.1317343723999999E-3</v>
      </c>
      <c r="H816" s="8">
        <f t="shared" si="221"/>
        <v>1.6326384474800001E-2</v>
      </c>
      <c r="I816" s="8">
        <f t="shared" si="222"/>
        <v>3.0013374431900001E-2</v>
      </c>
      <c r="J816" s="8">
        <f t="shared" si="223"/>
        <v>5.7160276343499999E-3</v>
      </c>
      <c r="K816" s="8">
        <f t="shared" si="224"/>
        <v>4.2223271164499997E-2</v>
      </c>
      <c r="L816" s="8">
        <f t="shared" si="225"/>
        <v>3.8345947704600002E-2</v>
      </c>
      <c r="M816" s="8">
        <f t="shared" si="226"/>
        <v>7.9998657507599994E-3</v>
      </c>
      <c r="N816" s="8">
        <f t="shared" si="227"/>
        <v>7.7699696258600001E-2</v>
      </c>
      <c r="O816" s="8">
        <f t="shared" si="228"/>
        <v>0.772192328659</v>
      </c>
      <c r="P816" s="8">
        <f t="shared" si="229"/>
        <v>4.73361520642E-5</v>
      </c>
      <c r="Q816" s="8">
        <f t="shared" si="230"/>
        <v>0.71837692051000002</v>
      </c>
      <c r="R816" s="8">
        <f t="shared" si="231"/>
        <v>1.17593059654</v>
      </c>
      <c r="S816" s="8">
        <f t="shared" si="232"/>
        <v>1.02875937386</v>
      </c>
      <c r="T816" s="8">
        <f t="shared" si="233"/>
        <v>1.07795267323</v>
      </c>
      <c r="W816" s="7">
        <v>621310</v>
      </c>
      <c r="X816" s="7" t="s">
        <v>846</v>
      </c>
      <c r="Y816" s="364">
        <v>6.3450680766200002E-2</v>
      </c>
      <c r="Z816" s="364">
        <v>1.18467272413E-2</v>
      </c>
      <c r="AA816" s="364">
        <v>0.100633188535</v>
      </c>
      <c r="AB816" s="364">
        <v>1.0301255016799999E-2</v>
      </c>
      <c r="AC816" s="364">
        <v>2.1317343723999999E-3</v>
      </c>
      <c r="AD816" s="364">
        <v>1.6326384474800001E-2</v>
      </c>
      <c r="AE816" s="364">
        <v>3.0013374431900001E-2</v>
      </c>
      <c r="AF816" s="364">
        <v>5.7160276343499999E-3</v>
      </c>
      <c r="AG816" s="364">
        <v>4.2223271164499997E-2</v>
      </c>
      <c r="AH816" s="364">
        <v>3.8345947704600002E-2</v>
      </c>
      <c r="AI816" s="364">
        <v>7.9998657507599994E-3</v>
      </c>
      <c r="AJ816" s="364">
        <v>7.7699696258600001E-2</v>
      </c>
      <c r="AK816" s="364">
        <v>0.772192328659</v>
      </c>
      <c r="AL816" s="364">
        <v>4.73361520642E-5</v>
      </c>
      <c r="AM816" s="364">
        <v>0.71837692051000002</v>
      </c>
      <c r="AN816" s="364">
        <v>1.17593059654</v>
      </c>
      <c r="AO816" s="364">
        <v>1.02875937386</v>
      </c>
      <c r="AP816" s="364">
        <v>1.07795267323</v>
      </c>
      <c r="AS816" s="7">
        <v>621310</v>
      </c>
      <c r="AT816" s="7" t="s">
        <v>846</v>
      </c>
      <c r="AU816" s="8">
        <v>8.5115252899761296E-2</v>
      </c>
      <c r="AV816" s="8">
        <v>2.5612891799777424E-2</v>
      </c>
      <c r="AW816" s="8">
        <v>0.22334210339153715</v>
      </c>
      <c r="AX816" s="8">
        <v>4.3342331641688235E-2</v>
      </c>
      <c r="AY816" s="8">
        <v>1.3686152424402742E-2</v>
      </c>
      <c r="AZ816" s="8">
        <v>0.10682759769835323</v>
      </c>
      <c r="BA816" s="8">
        <v>3.9803147759732239E-2</v>
      </c>
      <c r="BB816" s="8">
        <v>1.2914552894821612E-2</v>
      </c>
      <c r="BC816" s="8">
        <v>0.10726268957587091</v>
      </c>
      <c r="BD816" s="8">
        <v>5.3380292682633869E-2</v>
      </c>
      <c r="BE816" s="8">
        <v>1.7896682277393227E-2</v>
      </c>
      <c r="BF816" s="8">
        <v>0.16962072175431131</v>
      </c>
      <c r="BG816" s="8">
        <v>0.74728314616487135</v>
      </c>
      <c r="BH816" s="8">
        <v>1.4406158344317419E-5</v>
      </c>
      <c r="BI816" s="8">
        <v>0.69520421596096849</v>
      </c>
      <c r="BJ816" s="8">
        <v>1.3340718609943549</v>
      </c>
      <c r="BK816" s="8">
        <v>1.1315980172483868</v>
      </c>
      <c r="BL816" s="8">
        <v>1.1277223257148388</v>
      </c>
    </row>
    <row r="817" spans="1:64" x14ac:dyDescent="0.25">
      <c r="A817" s="7">
        <v>621320</v>
      </c>
      <c r="B817" s="7" t="s">
        <v>847</v>
      </c>
      <c r="C817" s="8">
        <f t="shared" si="216"/>
        <v>7.6712942140919338E-2</v>
      </c>
      <c r="D817" s="8">
        <f t="shared" si="217"/>
        <v>2.3726537376232256E-2</v>
      </c>
      <c r="E817" s="8">
        <f t="shared" si="218"/>
        <v>0.20699867795826454</v>
      </c>
      <c r="F817" s="8">
        <f t="shared" si="219"/>
        <v>4.534408000812741E-2</v>
      </c>
      <c r="G817" s="8">
        <f t="shared" si="220"/>
        <v>1.4374975257996449E-2</v>
      </c>
      <c r="H817" s="8">
        <f t="shared" si="221"/>
        <v>0.11149246390613707</v>
      </c>
      <c r="I817" s="8">
        <f t="shared" si="222"/>
        <v>3.5996874192503227E-2</v>
      </c>
      <c r="J817" s="8">
        <f t="shared" si="223"/>
        <v>1.1991509281567263E-2</v>
      </c>
      <c r="K817" s="8">
        <f t="shared" si="224"/>
        <v>9.9787649329070985E-2</v>
      </c>
      <c r="L817" s="8">
        <f t="shared" si="225"/>
        <v>4.8250265997390324E-2</v>
      </c>
      <c r="M817" s="8">
        <f t="shared" si="226"/>
        <v>1.6623377762600002E-2</v>
      </c>
      <c r="N817" s="8">
        <f t="shared" si="227"/>
        <v>0.15713833420288709</v>
      </c>
      <c r="O817" s="8">
        <f t="shared" si="228"/>
        <v>0.65998144693298466</v>
      </c>
      <c r="P817" s="8">
        <f t="shared" si="229"/>
        <v>1.0243095754353548E-5</v>
      </c>
      <c r="Q817" s="8">
        <f t="shared" si="230"/>
        <v>0.61383457627225813</v>
      </c>
      <c r="R817" s="8">
        <f t="shared" si="231"/>
        <v>1</v>
      </c>
      <c r="S817" s="8">
        <f t="shared" si="232"/>
        <v>1.0260502288493552</v>
      </c>
      <c r="T817" s="8">
        <f t="shared" si="233"/>
        <v>1.002616355384355</v>
      </c>
      <c r="W817" s="7">
        <v>621320</v>
      </c>
      <c r="X817" s="7" t="s">
        <v>847</v>
      </c>
      <c r="Y817" s="364">
        <v>0</v>
      </c>
      <c r="Z817" s="364">
        <v>0</v>
      </c>
      <c r="AA817" s="364">
        <v>0</v>
      </c>
      <c r="AB817" s="364">
        <v>0</v>
      </c>
      <c r="AC817" s="364">
        <v>0</v>
      </c>
      <c r="AD817" s="364">
        <v>0</v>
      </c>
      <c r="AE817" s="364">
        <v>0</v>
      </c>
      <c r="AF817" s="364">
        <v>0</v>
      </c>
      <c r="AG817" s="364">
        <v>0</v>
      </c>
      <c r="AH817" s="364">
        <v>0</v>
      </c>
      <c r="AI817" s="364">
        <v>0</v>
      </c>
      <c r="AJ817" s="364">
        <v>0</v>
      </c>
      <c r="AK817" s="364">
        <v>0</v>
      </c>
      <c r="AL817" s="364">
        <v>0</v>
      </c>
      <c r="AM817" s="364">
        <v>0</v>
      </c>
      <c r="AN817" s="364">
        <v>1</v>
      </c>
      <c r="AO817" s="364">
        <v>0</v>
      </c>
      <c r="AP817" s="364">
        <v>0</v>
      </c>
      <c r="AS817" s="7">
        <v>621320</v>
      </c>
      <c r="AT817" s="7" t="s">
        <v>847</v>
      </c>
      <c r="AU817" s="8">
        <v>7.6712942140919338E-2</v>
      </c>
      <c r="AV817" s="8">
        <v>2.3726537376232256E-2</v>
      </c>
      <c r="AW817" s="8">
        <v>0.20699867795826454</v>
      </c>
      <c r="AX817" s="8">
        <v>4.534408000812741E-2</v>
      </c>
      <c r="AY817" s="8">
        <v>1.4374975257996449E-2</v>
      </c>
      <c r="AZ817" s="8">
        <v>0.11149246390613707</v>
      </c>
      <c r="BA817" s="8">
        <v>3.5996874192503227E-2</v>
      </c>
      <c r="BB817" s="8">
        <v>1.1991509281567263E-2</v>
      </c>
      <c r="BC817" s="8">
        <v>9.9787649329070985E-2</v>
      </c>
      <c r="BD817" s="8">
        <v>4.8250265997390324E-2</v>
      </c>
      <c r="BE817" s="8">
        <v>1.6623377762600002E-2</v>
      </c>
      <c r="BF817" s="8">
        <v>0.15713833420288709</v>
      </c>
      <c r="BG817" s="8">
        <v>0.65998144693298466</v>
      </c>
      <c r="BH817" s="8">
        <v>1.0243095754353548E-5</v>
      </c>
      <c r="BI817" s="8">
        <v>0.61383457627225813</v>
      </c>
      <c r="BJ817" s="8">
        <v>1.3074381574754843</v>
      </c>
      <c r="BK817" s="8">
        <v>1.0260502288493552</v>
      </c>
      <c r="BL817" s="8">
        <v>1.002616355384355</v>
      </c>
    </row>
    <row r="818" spans="1:64" x14ac:dyDescent="0.25">
      <c r="A818" s="7">
        <v>621330</v>
      </c>
      <c r="B818" s="7" t="s">
        <v>848</v>
      </c>
      <c r="C818" s="8">
        <f t="shared" si="216"/>
        <v>6.3206749096000006E-2</v>
      </c>
      <c r="D818" s="8">
        <f t="shared" si="217"/>
        <v>1.17990951518E-2</v>
      </c>
      <c r="E818" s="8">
        <f t="shared" si="218"/>
        <v>8.8721649508699998E-2</v>
      </c>
      <c r="F818" s="8">
        <f t="shared" si="219"/>
        <v>1.97785191874E-2</v>
      </c>
      <c r="G818" s="8">
        <f t="shared" si="220"/>
        <v>4.0827185741900002E-3</v>
      </c>
      <c r="H818" s="8">
        <f t="shared" si="221"/>
        <v>2.7120797617700001E-2</v>
      </c>
      <c r="I818" s="8">
        <f t="shared" si="222"/>
        <v>2.99147254813E-2</v>
      </c>
      <c r="J818" s="8">
        <f t="shared" si="223"/>
        <v>5.6858486701099999E-3</v>
      </c>
      <c r="K818" s="8">
        <f t="shared" si="224"/>
        <v>3.6632634172800001E-2</v>
      </c>
      <c r="L818" s="8">
        <f t="shared" si="225"/>
        <v>3.8128134445200003E-2</v>
      </c>
      <c r="M818" s="8">
        <f t="shared" si="226"/>
        <v>7.9518230925099999E-3</v>
      </c>
      <c r="N818" s="8">
        <f t="shared" si="227"/>
        <v>6.8991569858300003E-2</v>
      </c>
      <c r="O818" s="8">
        <f t="shared" si="228"/>
        <v>0.77368833078800003</v>
      </c>
      <c r="P818" s="8">
        <f t="shared" si="229"/>
        <v>2.4611837891299999E-5</v>
      </c>
      <c r="Q818" s="8">
        <f t="shared" si="230"/>
        <v>0.71923282056600002</v>
      </c>
      <c r="R818" s="8">
        <f t="shared" si="231"/>
        <v>1.16372749376</v>
      </c>
      <c r="S818" s="8">
        <f t="shared" si="232"/>
        <v>1.0509820353799999</v>
      </c>
      <c r="T818" s="8">
        <f t="shared" si="233"/>
        <v>1.0722332083199999</v>
      </c>
      <c r="W818" s="7">
        <v>621330</v>
      </c>
      <c r="X818" s="7" t="s">
        <v>848</v>
      </c>
      <c r="Y818" s="364">
        <v>6.3206749096000006E-2</v>
      </c>
      <c r="Z818" s="364">
        <v>1.17990951518E-2</v>
      </c>
      <c r="AA818" s="364">
        <v>8.8721649508699998E-2</v>
      </c>
      <c r="AB818" s="364">
        <v>1.97785191874E-2</v>
      </c>
      <c r="AC818" s="364">
        <v>4.0827185741900002E-3</v>
      </c>
      <c r="AD818" s="364">
        <v>2.7120797617700001E-2</v>
      </c>
      <c r="AE818" s="364">
        <v>2.99147254813E-2</v>
      </c>
      <c r="AF818" s="364">
        <v>5.6858486701099999E-3</v>
      </c>
      <c r="AG818" s="364">
        <v>3.6632634172800001E-2</v>
      </c>
      <c r="AH818" s="364">
        <v>3.8128134445200003E-2</v>
      </c>
      <c r="AI818" s="364">
        <v>7.9518230925099999E-3</v>
      </c>
      <c r="AJ818" s="364">
        <v>6.8991569858300003E-2</v>
      </c>
      <c r="AK818" s="364">
        <v>0.77368833078800003</v>
      </c>
      <c r="AL818" s="364">
        <v>2.4611837891299999E-5</v>
      </c>
      <c r="AM818" s="364">
        <v>0.71923282056600002</v>
      </c>
      <c r="AN818" s="364">
        <v>1.16372749376</v>
      </c>
      <c r="AO818" s="364">
        <v>1.0509820353799999</v>
      </c>
      <c r="AP818" s="364">
        <v>1.0722332083199999</v>
      </c>
      <c r="AS818" s="7">
        <v>621330</v>
      </c>
      <c r="AT818" s="7" t="s">
        <v>848</v>
      </c>
      <c r="AU818" s="8">
        <v>8.5908311385795161E-2</v>
      </c>
      <c r="AV818" s="8">
        <v>2.572540724696129E-2</v>
      </c>
      <c r="AW818" s="8">
        <v>0.22811300519091293</v>
      </c>
      <c r="AX818" s="8">
        <v>4.806970061033225E-2</v>
      </c>
      <c r="AY818" s="8">
        <v>1.491608801053855E-2</v>
      </c>
      <c r="AZ818" s="8">
        <v>0.11815267283361931</v>
      </c>
      <c r="BA818" s="8">
        <v>4.019265951837904E-2</v>
      </c>
      <c r="BB818" s="8">
        <v>1.2951276562480163E-2</v>
      </c>
      <c r="BC818" s="8">
        <v>0.10942048569696293</v>
      </c>
      <c r="BD818" s="8">
        <v>5.3809885259619356E-2</v>
      </c>
      <c r="BE818" s="8">
        <v>1.7940326916855799E-2</v>
      </c>
      <c r="BF818" s="8">
        <v>0.17294403573769199</v>
      </c>
      <c r="BG818" s="8">
        <v>0.76121005138232223</v>
      </c>
      <c r="BH818" s="8">
        <v>1.235835498724371E-5</v>
      </c>
      <c r="BI818" s="8">
        <v>0.70763070311012866</v>
      </c>
      <c r="BJ818" s="8">
        <v>1.3397467238235483</v>
      </c>
      <c r="BK818" s="8">
        <v>1.1650094291969355</v>
      </c>
      <c r="BL818" s="8">
        <v>1.1464321637133872</v>
      </c>
    </row>
    <row r="819" spans="1:64" x14ac:dyDescent="0.25">
      <c r="A819" s="7">
        <v>621340</v>
      </c>
      <c r="B819" s="7" t="s">
        <v>849</v>
      </c>
      <c r="C819" s="8">
        <f t="shared" si="216"/>
        <v>6.3249638044600001E-2</v>
      </c>
      <c r="D819" s="8">
        <f t="shared" si="217"/>
        <v>1.1817976210100001E-2</v>
      </c>
      <c r="E819" s="8">
        <f t="shared" si="218"/>
        <v>8.7837952457800003E-2</v>
      </c>
      <c r="F819" s="8">
        <f t="shared" si="219"/>
        <v>3.4059607539499999E-2</v>
      </c>
      <c r="G819" s="8">
        <f t="shared" si="220"/>
        <v>7.0372739968500003E-3</v>
      </c>
      <c r="H819" s="8">
        <f t="shared" si="221"/>
        <v>4.6482094400599999E-2</v>
      </c>
      <c r="I819" s="8">
        <f t="shared" si="222"/>
        <v>2.9939342750899999E-2</v>
      </c>
      <c r="J819" s="8">
        <f t="shared" si="223"/>
        <v>5.7001364343199998E-3</v>
      </c>
      <c r="K819" s="8">
        <f t="shared" si="224"/>
        <v>3.6269127413E-2</v>
      </c>
      <c r="L819" s="8">
        <f t="shared" si="225"/>
        <v>3.8077577563099999E-2</v>
      </c>
      <c r="M819" s="8">
        <f t="shared" si="226"/>
        <v>7.95457010743E-3</v>
      </c>
      <c r="N819" s="8">
        <f t="shared" si="227"/>
        <v>6.8057185753599994E-2</v>
      </c>
      <c r="O819" s="8">
        <f t="shared" si="228"/>
        <v>0.77462283065199999</v>
      </c>
      <c r="P819" s="8">
        <f t="shared" si="229"/>
        <v>1.43050565887E-5</v>
      </c>
      <c r="Q819" s="8">
        <f t="shared" si="230"/>
        <v>0.71868135051199999</v>
      </c>
      <c r="R819" s="8">
        <f t="shared" si="231"/>
        <v>1.1629055667099999</v>
      </c>
      <c r="S819" s="8">
        <f t="shared" si="232"/>
        <v>1.0875789759400001</v>
      </c>
      <c r="T819" s="8">
        <f t="shared" si="233"/>
        <v>1.0719086066000001</v>
      </c>
      <c r="W819" s="7">
        <v>621340</v>
      </c>
      <c r="X819" s="7" t="s">
        <v>849</v>
      </c>
      <c r="Y819" s="364">
        <v>6.3249638044600001E-2</v>
      </c>
      <c r="Z819" s="364">
        <v>1.1817976210100001E-2</v>
      </c>
      <c r="AA819" s="364">
        <v>8.7837952457800003E-2</v>
      </c>
      <c r="AB819" s="364">
        <v>3.4059607539499999E-2</v>
      </c>
      <c r="AC819" s="364">
        <v>7.0372739968500003E-3</v>
      </c>
      <c r="AD819" s="364">
        <v>4.6482094400599999E-2</v>
      </c>
      <c r="AE819" s="364">
        <v>2.9939342750899999E-2</v>
      </c>
      <c r="AF819" s="364">
        <v>5.7001364343199998E-3</v>
      </c>
      <c r="AG819" s="364">
        <v>3.6269127413E-2</v>
      </c>
      <c r="AH819" s="364">
        <v>3.8077577563099999E-2</v>
      </c>
      <c r="AI819" s="364">
        <v>7.95457010743E-3</v>
      </c>
      <c r="AJ819" s="364">
        <v>6.8057185753599994E-2</v>
      </c>
      <c r="AK819" s="364">
        <v>0.77462283065199999</v>
      </c>
      <c r="AL819" s="364">
        <v>1.43050565887E-5</v>
      </c>
      <c r="AM819" s="364">
        <v>0.71868135051199999</v>
      </c>
      <c r="AN819" s="364">
        <v>1.1629055667099999</v>
      </c>
      <c r="AO819" s="364">
        <v>1.0875789759400001</v>
      </c>
      <c r="AP819" s="364">
        <v>1.0719086066000001</v>
      </c>
      <c r="AS819" s="7">
        <v>621340</v>
      </c>
      <c r="AT819" s="7" t="s">
        <v>849</v>
      </c>
      <c r="AU819" s="8">
        <v>8.5935611175461293E-2</v>
      </c>
      <c r="AV819" s="8">
        <v>2.5756836645114519E-2</v>
      </c>
      <c r="AW819" s="8">
        <v>0.22561148929475155</v>
      </c>
      <c r="AX819" s="8">
        <v>4.7971384201040315E-2</v>
      </c>
      <c r="AY819" s="8">
        <v>1.462484039773629E-2</v>
      </c>
      <c r="AZ819" s="8">
        <v>0.11800308793128869</v>
      </c>
      <c r="BA819" s="8">
        <v>4.0211858927156466E-2</v>
      </c>
      <c r="BB819" s="8">
        <v>1.2976798818710968E-2</v>
      </c>
      <c r="BC819" s="8">
        <v>0.1082312783595145</v>
      </c>
      <c r="BD819" s="8">
        <v>5.3716125555282261E-2</v>
      </c>
      <c r="BE819" s="8">
        <v>1.7940618450593873E-2</v>
      </c>
      <c r="BF819" s="8">
        <v>0.17082719845459515</v>
      </c>
      <c r="BG819" s="8">
        <v>0.76212780931961255</v>
      </c>
      <c r="BH819" s="8">
        <v>1.2181379481310808E-5</v>
      </c>
      <c r="BI819" s="8">
        <v>0.70709061822090324</v>
      </c>
      <c r="BJ819" s="8">
        <v>1.3373039371146778</v>
      </c>
      <c r="BK819" s="8">
        <v>1.1644670544653226</v>
      </c>
      <c r="BL819" s="8">
        <v>1.1452909038474195</v>
      </c>
    </row>
    <row r="820" spans="1:64" x14ac:dyDescent="0.25">
      <c r="A820" s="7">
        <v>621391</v>
      </c>
      <c r="B820" s="7" t="s">
        <v>850</v>
      </c>
      <c r="C820" s="8">
        <f t="shared" si="216"/>
        <v>7.0914013571404852E-2</v>
      </c>
      <c r="D820" s="8">
        <f t="shared" si="217"/>
        <v>2.2175399351729033E-2</v>
      </c>
      <c r="E820" s="8">
        <f t="shared" si="218"/>
        <v>0.18673822085593386</v>
      </c>
      <c r="F820" s="8">
        <f t="shared" si="219"/>
        <v>3.7537536104085494E-2</v>
      </c>
      <c r="G820" s="8">
        <f t="shared" si="220"/>
        <v>1.2201460726650324E-2</v>
      </c>
      <c r="H820" s="8">
        <f t="shared" si="221"/>
        <v>9.0952965627448382E-2</v>
      </c>
      <c r="I820" s="8">
        <f t="shared" si="222"/>
        <v>3.3111055718446782E-2</v>
      </c>
      <c r="J820" s="8">
        <f t="shared" si="223"/>
        <v>1.1207509974075486E-2</v>
      </c>
      <c r="K820" s="8">
        <f t="shared" si="224"/>
        <v>8.9803954089224189E-2</v>
      </c>
      <c r="L820" s="8">
        <f t="shared" si="225"/>
        <v>4.5567547492695155E-2</v>
      </c>
      <c r="M820" s="8">
        <f t="shared" si="226"/>
        <v>1.5814155541986771E-2</v>
      </c>
      <c r="N820" s="8">
        <f t="shared" si="227"/>
        <v>0.14416878857072582</v>
      </c>
      <c r="O820" s="8">
        <f t="shared" si="228"/>
        <v>0.5882036470609352</v>
      </c>
      <c r="P820" s="8">
        <f t="shared" si="229"/>
        <v>1.0637258796805485E-5</v>
      </c>
      <c r="Q820" s="8">
        <f t="shared" si="230"/>
        <v>0.55681888399641932</v>
      </c>
      <c r="R820" s="8">
        <f t="shared" si="231"/>
        <v>1</v>
      </c>
      <c r="S820" s="8">
        <f t="shared" si="232"/>
        <v>0.91488551084516112</v>
      </c>
      <c r="T820" s="8">
        <f t="shared" si="233"/>
        <v>0.90831445526516152</v>
      </c>
      <c r="W820" s="7">
        <v>621391</v>
      </c>
      <c r="X820" s="7" t="s">
        <v>850</v>
      </c>
      <c r="Y820" s="364">
        <v>0</v>
      </c>
      <c r="Z820" s="364">
        <v>0</v>
      </c>
      <c r="AA820" s="364">
        <v>0</v>
      </c>
      <c r="AB820" s="364">
        <v>0</v>
      </c>
      <c r="AC820" s="364">
        <v>0</v>
      </c>
      <c r="AD820" s="364">
        <v>0</v>
      </c>
      <c r="AE820" s="364">
        <v>0</v>
      </c>
      <c r="AF820" s="364">
        <v>0</v>
      </c>
      <c r="AG820" s="364">
        <v>0</v>
      </c>
      <c r="AH820" s="364">
        <v>0</v>
      </c>
      <c r="AI820" s="364">
        <v>0</v>
      </c>
      <c r="AJ820" s="364">
        <v>0</v>
      </c>
      <c r="AK820" s="364">
        <v>0</v>
      </c>
      <c r="AL820" s="364">
        <v>0</v>
      </c>
      <c r="AM820" s="364">
        <v>0</v>
      </c>
      <c r="AN820" s="364">
        <v>1</v>
      </c>
      <c r="AO820" s="364">
        <v>0</v>
      </c>
      <c r="AP820" s="364">
        <v>0</v>
      </c>
      <c r="AS820" s="7">
        <v>621391</v>
      </c>
      <c r="AT820" s="7" t="s">
        <v>850</v>
      </c>
      <c r="AU820" s="8">
        <v>7.0914013571404852E-2</v>
      </c>
      <c r="AV820" s="8">
        <v>2.2175399351729033E-2</v>
      </c>
      <c r="AW820" s="8">
        <v>0.18673822085593386</v>
      </c>
      <c r="AX820" s="8">
        <v>3.7537536104085494E-2</v>
      </c>
      <c r="AY820" s="8">
        <v>1.2201460726650324E-2</v>
      </c>
      <c r="AZ820" s="8">
        <v>9.0952965627448382E-2</v>
      </c>
      <c r="BA820" s="8">
        <v>3.3111055718446782E-2</v>
      </c>
      <c r="BB820" s="8">
        <v>1.1207509974075486E-2</v>
      </c>
      <c r="BC820" s="8">
        <v>8.9803954089224189E-2</v>
      </c>
      <c r="BD820" s="8">
        <v>4.5567547492695155E-2</v>
      </c>
      <c r="BE820" s="8">
        <v>1.5814155541986771E-2</v>
      </c>
      <c r="BF820" s="8">
        <v>0.14416878857072582</v>
      </c>
      <c r="BG820" s="8">
        <v>0.5882036470609352</v>
      </c>
      <c r="BH820" s="8">
        <v>1.0637258796805485E-5</v>
      </c>
      <c r="BI820" s="8">
        <v>0.55681888399641932</v>
      </c>
      <c r="BJ820" s="8">
        <v>1.2798292466820971</v>
      </c>
      <c r="BK820" s="8">
        <v>0.91488551084516112</v>
      </c>
      <c r="BL820" s="8">
        <v>0.90831445526516152</v>
      </c>
    </row>
    <row r="821" spans="1:64" x14ac:dyDescent="0.25">
      <c r="A821" s="7">
        <v>621399</v>
      </c>
      <c r="B821" s="7" t="s">
        <v>851</v>
      </c>
      <c r="C821" s="8">
        <f t="shared" si="216"/>
        <v>6.3264995207400004E-2</v>
      </c>
      <c r="D821" s="8">
        <f t="shared" si="217"/>
        <v>1.18141716185E-2</v>
      </c>
      <c r="E821" s="8">
        <f t="shared" si="218"/>
        <v>8.93491170073E-2</v>
      </c>
      <c r="F821" s="8">
        <f t="shared" si="219"/>
        <v>3.2543140089100003E-2</v>
      </c>
      <c r="G821" s="8">
        <f t="shared" si="220"/>
        <v>6.7197432930799997E-3</v>
      </c>
      <c r="H821" s="8">
        <f t="shared" si="221"/>
        <v>4.4898943287600003E-2</v>
      </c>
      <c r="I821" s="8">
        <f t="shared" si="222"/>
        <v>2.9960740817500001E-2</v>
      </c>
      <c r="J821" s="8">
        <f t="shared" si="223"/>
        <v>5.6998756614E-3</v>
      </c>
      <c r="K821" s="8">
        <f t="shared" si="224"/>
        <v>3.6932704078700002E-2</v>
      </c>
      <c r="L821" s="8">
        <f t="shared" si="225"/>
        <v>3.8134835545000002E-2</v>
      </c>
      <c r="M821" s="8">
        <f t="shared" si="226"/>
        <v>7.9594345236199994E-3</v>
      </c>
      <c r="N821" s="8">
        <f t="shared" si="227"/>
        <v>6.9441962320099998E-2</v>
      </c>
      <c r="O821" s="8">
        <f t="shared" si="228"/>
        <v>0.77392389990300003</v>
      </c>
      <c r="P821" s="8">
        <f t="shared" si="229"/>
        <v>1.4974536642100001E-5</v>
      </c>
      <c r="Q821" s="8">
        <f t="shared" si="230"/>
        <v>0.71841117512999997</v>
      </c>
      <c r="R821" s="8">
        <f t="shared" si="231"/>
        <v>1.16442828383</v>
      </c>
      <c r="S821" s="8">
        <f t="shared" si="232"/>
        <v>1.0841618266699999</v>
      </c>
      <c r="T821" s="8">
        <f t="shared" si="233"/>
        <v>1.07259332056</v>
      </c>
      <c r="W821" s="7">
        <v>621399</v>
      </c>
      <c r="X821" s="7" t="s">
        <v>851</v>
      </c>
      <c r="Y821" s="364">
        <v>6.3264995207400004E-2</v>
      </c>
      <c r="Z821" s="364">
        <v>1.18141716185E-2</v>
      </c>
      <c r="AA821" s="364">
        <v>8.93491170073E-2</v>
      </c>
      <c r="AB821" s="364">
        <v>3.2543140089100003E-2</v>
      </c>
      <c r="AC821" s="364">
        <v>6.7197432930799997E-3</v>
      </c>
      <c r="AD821" s="364">
        <v>4.4898943287600003E-2</v>
      </c>
      <c r="AE821" s="364">
        <v>2.9960740817500001E-2</v>
      </c>
      <c r="AF821" s="364">
        <v>5.6998756614E-3</v>
      </c>
      <c r="AG821" s="364">
        <v>3.6932704078700002E-2</v>
      </c>
      <c r="AH821" s="364">
        <v>3.8134835545000002E-2</v>
      </c>
      <c r="AI821" s="364">
        <v>7.9594345236199994E-3</v>
      </c>
      <c r="AJ821" s="364">
        <v>6.9441962320099998E-2</v>
      </c>
      <c r="AK821" s="364">
        <v>0.77392389990300003</v>
      </c>
      <c r="AL821" s="364">
        <v>1.4974536642100001E-5</v>
      </c>
      <c r="AM821" s="364">
        <v>0.71841117512999997</v>
      </c>
      <c r="AN821" s="364">
        <v>1.16442828383</v>
      </c>
      <c r="AO821" s="364">
        <v>1.0841618266699999</v>
      </c>
      <c r="AP821" s="364">
        <v>1.07259332056</v>
      </c>
      <c r="AS821" s="7">
        <v>621399</v>
      </c>
      <c r="AT821" s="7" t="s">
        <v>851</v>
      </c>
      <c r="AU821" s="8">
        <v>8.5956595363824218E-2</v>
      </c>
      <c r="AV821" s="8">
        <v>2.5751649503999999E-2</v>
      </c>
      <c r="AW821" s="8">
        <v>0.22783120894645001</v>
      </c>
      <c r="AX821" s="8">
        <v>3.9683210421053224E-2</v>
      </c>
      <c r="AY821" s="8">
        <v>1.222463633132242E-2</v>
      </c>
      <c r="AZ821" s="8">
        <v>0.10041851521446289</v>
      </c>
      <c r="BA821" s="8">
        <v>4.0236763806498398E-2</v>
      </c>
      <c r="BB821" s="8">
        <v>1.2980064360966938E-2</v>
      </c>
      <c r="BC821" s="8">
        <v>0.10933286903227094</v>
      </c>
      <c r="BD821" s="8">
        <v>5.3792804501245163E-2</v>
      </c>
      <c r="BE821" s="8">
        <v>1.7952734877891442E-2</v>
      </c>
      <c r="BF821" s="8">
        <v>0.17268745880498707</v>
      </c>
      <c r="BG821" s="8">
        <v>0.76144009990925698</v>
      </c>
      <c r="BH821" s="8">
        <v>1.4800030567561614E-5</v>
      </c>
      <c r="BI821" s="8">
        <v>0.70682335737967805</v>
      </c>
      <c r="BJ821" s="8">
        <v>1.3395394538137098</v>
      </c>
      <c r="BK821" s="8">
        <v>1.1361973297090322</v>
      </c>
      <c r="BL821" s="8">
        <v>1.1464222778443556</v>
      </c>
    </row>
    <row r="822" spans="1:64" x14ac:dyDescent="0.25">
      <c r="A822" s="7">
        <v>621410</v>
      </c>
      <c r="B822" s="7" t="s">
        <v>852</v>
      </c>
      <c r="C822" s="8">
        <f t="shared" si="216"/>
        <v>0.12735522132343544</v>
      </c>
      <c r="D822" s="8">
        <f t="shared" si="217"/>
        <v>3.2643707248783876E-2</v>
      </c>
      <c r="E822" s="8">
        <f t="shared" si="218"/>
        <v>0.17318599773011617</v>
      </c>
      <c r="F822" s="8">
        <f t="shared" si="219"/>
        <v>0.20439725257661293</v>
      </c>
      <c r="G822" s="8">
        <f t="shared" si="220"/>
        <v>3.7207241675758063E-2</v>
      </c>
      <c r="H822" s="8">
        <f t="shared" si="221"/>
        <v>0.15690270283502741</v>
      </c>
      <c r="I822" s="8">
        <f t="shared" si="222"/>
        <v>0.1101457312130371</v>
      </c>
      <c r="J822" s="8">
        <f t="shared" si="223"/>
        <v>2.6994968117930649E-2</v>
      </c>
      <c r="K822" s="8">
        <f t="shared" si="224"/>
        <v>0.11306816741597578</v>
      </c>
      <c r="L822" s="8">
        <f t="shared" si="225"/>
        <v>0.11861965539051778</v>
      </c>
      <c r="M822" s="8">
        <f t="shared" si="226"/>
        <v>3.0386016080212897E-2</v>
      </c>
      <c r="N822" s="8">
        <f t="shared" si="227"/>
        <v>0.18219634662251616</v>
      </c>
      <c r="O822" s="8">
        <f t="shared" si="228"/>
        <v>0.45160670602045172</v>
      </c>
      <c r="P822" s="8">
        <f t="shared" si="229"/>
        <v>4.1404830065553224E-6</v>
      </c>
      <c r="Q822" s="8">
        <f t="shared" si="230"/>
        <v>0.34423003036212901</v>
      </c>
      <c r="R822" s="8">
        <f t="shared" si="231"/>
        <v>1</v>
      </c>
      <c r="S822" s="8">
        <f t="shared" si="232"/>
        <v>1.1565701003127422</v>
      </c>
      <c r="T822" s="8">
        <f t="shared" si="233"/>
        <v>1.0082701570696775</v>
      </c>
      <c r="W822" s="7">
        <v>621410</v>
      </c>
      <c r="X822" s="7" t="s">
        <v>852</v>
      </c>
      <c r="Y822" s="364">
        <v>0</v>
      </c>
      <c r="Z822" s="364">
        <v>0</v>
      </c>
      <c r="AA822" s="364">
        <v>0</v>
      </c>
      <c r="AB822" s="364">
        <v>0</v>
      </c>
      <c r="AC822" s="364">
        <v>0</v>
      </c>
      <c r="AD822" s="364">
        <v>0</v>
      </c>
      <c r="AE822" s="364">
        <v>0</v>
      </c>
      <c r="AF822" s="364">
        <v>0</v>
      </c>
      <c r="AG822" s="364">
        <v>0</v>
      </c>
      <c r="AH822" s="364">
        <v>0</v>
      </c>
      <c r="AI822" s="364">
        <v>0</v>
      </c>
      <c r="AJ822" s="364">
        <v>0</v>
      </c>
      <c r="AK822" s="364">
        <v>0</v>
      </c>
      <c r="AL822" s="364">
        <v>0</v>
      </c>
      <c r="AM822" s="364">
        <v>0</v>
      </c>
      <c r="AN822" s="364">
        <v>1</v>
      </c>
      <c r="AO822" s="364">
        <v>0</v>
      </c>
      <c r="AP822" s="364">
        <v>0</v>
      </c>
      <c r="AS822" s="7">
        <v>621410</v>
      </c>
      <c r="AT822" s="7" t="s">
        <v>852</v>
      </c>
      <c r="AU822" s="8">
        <v>0.12735522132343544</v>
      </c>
      <c r="AV822" s="8">
        <v>3.2643707248783876E-2</v>
      </c>
      <c r="AW822" s="8">
        <v>0.17318599773011617</v>
      </c>
      <c r="AX822" s="8">
        <v>0.20439725257661293</v>
      </c>
      <c r="AY822" s="8">
        <v>3.7207241675758063E-2</v>
      </c>
      <c r="AZ822" s="8">
        <v>0.15690270283502741</v>
      </c>
      <c r="BA822" s="8">
        <v>0.1101457312130371</v>
      </c>
      <c r="BB822" s="8">
        <v>2.6994968117930649E-2</v>
      </c>
      <c r="BC822" s="8">
        <v>0.11306816741597578</v>
      </c>
      <c r="BD822" s="8">
        <v>0.11861965539051778</v>
      </c>
      <c r="BE822" s="8">
        <v>3.0386016080212897E-2</v>
      </c>
      <c r="BF822" s="8">
        <v>0.18219634662251616</v>
      </c>
      <c r="BG822" s="8">
        <v>0.45160670602045172</v>
      </c>
      <c r="BH822" s="8">
        <v>4.1404830065553224E-6</v>
      </c>
      <c r="BI822" s="8">
        <v>0.34423003036212901</v>
      </c>
      <c r="BJ822" s="8">
        <v>1.3331849263024196</v>
      </c>
      <c r="BK822" s="8">
        <v>1.1565701003127422</v>
      </c>
      <c r="BL822" s="8">
        <v>1.0082701570696775</v>
      </c>
    </row>
    <row r="823" spans="1:64" x14ac:dyDescent="0.25">
      <c r="A823" s="7">
        <v>621420</v>
      </c>
      <c r="B823" s="7" t="s">
        <v>853</v>
      </c>
      <c r="C823" s="8">
        <f t="shared" si="216"/>
        <v>0.104149211519</v>
      </c>
      <c r="D823" s="8">
        <f t="shared" si="217"/>
        <v>1.6422358517399999E-2</v>
      </c>
      <c r="E823" s="8">
        <f t="shared" si="218"/>
        <v>8.4754978099399997E-2</v>
      </c>
      <c r="F823" s="8">
        <f t="shared" si="219"/>
        <v>0.180782333032</v>
      </c>
      <c r="G823" s="8">
        <f t="shared" si="220"/>
        <v>2.0285272406200001E-2</v>
      </c>
      <c r="H823" s="8">
        <f t="shared" si="221"/>
        <v>6.3965516076399997E-2</v>
      </c>
      <c r="I823" s="8">
        <f t="shared" si="222"/>
        <v>9.0767992396599995E-2</v>
      </c>
      <c r="J823" s="8">
        <f t="shared" si="223"/>
        <v>1.24563573611E-2</v>
      </c>
      <c r="K823" s="8">
        <f t="shared" si="224"/>
        <v>3.6440507251499998E-2</v>
      </c>
      <c r="L823" s="8">
        <f t="shared" si="225"/>
        <v>9.0847090652500004E-2</v>
      </c>
      <c r="M823" s="8">
        <f t="shared" si="226"/>
        <v>1.42180306018E-2</v>
      </c>
      <c r="N823" s="8">
        <f t="shared" si="227"/>
        <v>9.7092257895199999E-2</v>
      </c>
      <c r="O823" s="8">
        <f t="shared" si="228"/>
        <v>0.60678170810200005</v>
      </c>
      <c r="P823" s="8">
        <f t="shared" si="229"/>
        <v>6.4568356292799996E-6</v>
      </c>
      <c r="Q823" s="8">
        <f t="shared" si="230"/>
        <v>0.45360712492299998</v>
      </c>
      <c r="R823" s="8">
        <f t="shared" si="231"/>
        <v>1.20532654814</v>
      </c>
      <c r="S823" s="8">
        <f t="shared" si="232"/>
        <v>1.2650331215099999</v>
      </c>
      <c r="T823" s="8">
        <f t="shared" si="233"/>
        <v>1.1396648570100001</v>
      </c>
      <c r="W823" s="7">
        <v>621420</v>
      </c>
      <c r="X823" s="7" t="s">
        <v>853</v>
      </c>
      <c r="Y823" s="364">
        <v>0.104149211519</v>
      </c>
      <c r="Z823" s="364">
        <v>1.6422358517399999E-2</v>
      </c>
      <c r="AA823" s="364">
        <v>8.4754978099399997E-2</v>
      </c>
      <c r="AB823" s="364">
        <v>0.180782333032</v>
      </c>
      <c r="AC823" s="364">
        <v>2.0285272406200001E-2</v>
      </c>
      <c r="AD823" s="364">
        <v>6.3965516076399997E-2</v>
      </c>
      <c r="AE823" s="364">
        <v>9.0767992396599995E-2</v>
      </c>
      <c r="AF823" s="364">
        <v>1.24563573611E-2</v>
      </c>
      <c r="AG823" s="364">
        <v>3.6440507251499998E-2</v>
      </c>
      <c r="AH823" s="364">
        <v>9.0847090652500004E-2</v>
      </c>
      <c r="AI823" s="364">
        <v>1.42180306018E-2</v>
      </c>
      <c r="AJ823" s="364">
        <v>9.7092257895199999E-2</v>
      </c>
      <c r="AK823" s="364">
        <v>0.60678170810200005</v>
      </c>
      <c r="AL823" s="364">
        <v>6.4568356292799996E-6</v>
      </c>
      <c r="AM823" s="364">
        <v>0.45360712492299998</v>
      </c>
      <c r="AN823" s="364">
        <v>1.20532654814</v>
      </c>
      <c r="AO823" s="364">
        <v>1.2650331215099999</v>
      </c>
      <c r="AP823" s="364">
        <v>1.1396648570100001</v>
      </c>
      <c r="AS823" s="7">
        <v>621420</v>
      </c>
      <c r="AT823" s="7" t="s">
        <v>853</v>
      </c>
      <c r="AU823" s="8">
        <v>0.14525134234087098</v>
      </c>
      <c r="AV823" s="8">
        <v>3.6377823589891944E-2</v>
      </c>
      <c r="AW823" s="8">
        <v>0.19570886405742424</v>
      </c>
      <c r="AX823" s="8">
        <v>0.19905539654775803</v>
      </c>
      <c r="AY823" s="8">
        <v>3.5489765193609683E-2</v>
      </c>
      <c r="AZ823" s="8">
        <v>0.14935238125230971</v>
      </c>
      <c r="BA823" s="8">
        <v>0.12551853355580159</v>
      </c>
      <c r="BB823" s="8">
        <v>2.9943034597072586E-2</v>
      </c>
      <c r="BC823" s="8">
        <v>0.12550096712102582</v>
      </c>
      <c r="BD823" s="8">
        <v>0.13200468781117419</v>
      </c>
      <c r="BE823" s="8">
        <v>3.3070303405101607E-2</v>
      </c>
      <c r="BF823" s="8">
        <v>0.20320280934718066</v>
      </c>
      <c r="BG823" s="8">
        <v>0.5480617827323554</v>
      </c>
      <c r="BH823" s="8">
        <v>5.81473051127984E-6</v>
      </c>
      <c r="BI823" s="8">
        <v>0.40970931646643532</v>
      </c>
      <c r="BJ823" s="8">
        <v>1.3773364170848386</v>
      </c>
      <c r="BK823" s="8">
        <v>1.2871249623485483</v>
      </c>
      <c r="BL823" s="8">
        <v>1.1841867288224197</v>
      </c>
    </row>
    <row r="824" spans="1:64" x14ac:dyDescent="0.25">
      <c r="A824" s="7">
        <v>621491</v>
      </c>
      <c r="B824" s="7" t="s">
        <v>854</v>
      </c>
      <c r="C824" s="8">
        <f t="shared" si="216"/>
        <v>6.970364733827418E-2</v>
      </c>
      <c r="D824" s="8">
        <f t="shared" si="217"/>
        <v>2.1009340814851615E-2</v>
      </c>
      <c r="E824" s="8">
        <f t="shared" si="218"/>
        <v>0.10190877310074194</v>
      </c>
      <c r="F824" s="8">
        <f t="shared" si="219"/>
        <v>0.1126934505757903</v>
      </c>
      <c r="G824" s="8">
        <f t="shared" si="220"/>
        <v>2.4984195565417748E-2</v>
      </c>
      <c r="H824" s="8">
        <f t="shared" si="221"/>
        <v>9.9068182784548375E-2</v>
      </c>
      <c r="I824" s="8">
        <f t="shared" si="222"/>
        <v>6.0313701870306449E-2</v>
      </c>
      <c r="J824" s="8">
        <f t="shared" si="223"/>
        <v>1.760828745181452E-2</v>
      </c>
      <c r="K824" s="8">
        <f t="shared" si="224"/>
        <v>6.8036647323814509E-2</v>
      </c>
      <c r="L824" s="8">
        <f t="shared" si="225"/>
        <v>6.4171615813483865E-2</v>
      </c>
      <c r="M824" s="8">
        <f t="shared" si="226"/>
        <v>1.9352203327885481E-2</v>
      </c>
      <c r="N824" s="8">
        <f t="shared" si="227"/>
        <v>0.10444833925699998</v>
      </c>
      <c r="O824" s="8">
        <f t="shared" si="228"/>
        <v>0.21553528457079035</v>
      </c>
      <c r="P824" s="8">
        <f t="shared" si="229"/>
        <v>1.7210940049741937E-6</v>
      </c>
      <c r="Q824" s="8">
        <f t="shared" si="230"/>
        <v>0.16174601202993547</v>
      </c>
      <c r="R824" s="8">
        <f t="shared" si="231"/>
        <v>1</v>
      </c>
      <c r="S824" s="8">
        <f t="shared" si="232"/>
        <v>0.5915845386032258</v>
      </c>
      <c r="T824" s="8">
        <f t="shared" si="233"/>
        <v>0.50079734632338713</v>
      </c>
      <c r="W824" s="7">
        <v>621491</v>
      </c>
      <c r="X824" s="7" t="s">
        <v>854</v>
      </c>
      <c r="Y824" s="364">
        <v>0</v>
      </c>
      <c r="Z824" s="364">
        <v>0</v>
      </c>
      <c r="AA824" s="364">
        <v>0</v>
      </c>
      <c r="AB824" s="364">
        <v>0</v>
      </c>
      <c r="AC824" s="364">
        <v>0</v>
      </c>
      <c r="AD824" s="364">
        <v>0</v>
      </c>
      <c r="AE824" s="364">
        <v>0</v>
      </c>
      <c r="AF824" s="364">
        <v>0</v>
      </c>
      <c r="AG824" s="364">
        <v>0</v>
      </c>
      <c r="AH824" s="364">
        <v>0</v>
      </c>
      <c r="AI824" s="364">
        <v>0</v>
      </c>
      <c r="AJ824" s="364">
        <v>0</v>
      </c>
      <c r="AK824" s="364">
        <v>0</v>
      </c>
      <c r="AL824" s="364">
        <v>0</v>
      </c>
      <c r="AM824" s="364">
        <v>0</v>
      </c>
      <c r="AN824" s="364">
        <v>1</v>
      </c>
      <c r="AO824" s="364">
        <v>0</v>
      </c>
      <c r="AP824" s="364">
        <v>0</v>
      </c>
      <c r="AS824" s="7">
        <v>621491</v>
      </c>
      <c r="AT824" s="7" t="s">
        <v>854</v>
      </c>
      <c r="AU824" s="8">
        <v>6.970364733827418E-2</v>
      </c>
      <c r="AV824" s="8">
        <v>2.1009340814851615E-2</v>
      </c>
      <c r="AW824" s="8">
        <v>0.10190877310074194</v>
      </c>
      <c r="AX824" s="8">
        <v>0.1126934505757903</v>
      </c>
      <c r="AY824" s="8">
        <v>2.4984195565417748E-2</v>
      </c>
      <c r="AZ824" s="8">
        <v>9.9068182784548375E-2</v>
      </c>
      <c r="BA824" s="8">
        <v>6.0313701870306449E-2</v>
      </c>
      <c r="BB824" s="8">
        <v>1.760828745181452E-2</v>
      </c>
      <c r="BC824" s="8">
        <v>6.8036647323814509E-2</v>
      </c>
      <c r="BD824" s="8">
        <v>6.4171615813483865E-2</v>
      </c>
      <c r="BE824" s="8">
        <v>1.9352203327885481E-2</v>
      </c>
      <c r="BF824" s="8">
        <v>0.10444833925699998</v>
      </c>
      <c r="BG824" s="8">
        <v>0.21553528457079035</v>
      </c>
      <c r="BH824" s="8">
        <v>1.7210940049741937E-6</v>
      </c>
      <c r="BI824" s="8">
        <v>0.16174601202993547</v>
      </c>
      <c r="BJ824" s="8">
        <v>1.1926217612540322</v>
      </c>
      <c r="BK824" s="8">
        <v>0.5915845386032258</v>
      </c>
      <c r="BL824" s="8">
        <v>0.50079734632338713</v>
      </c>
    </row>
    <row r="825" spans="1:64" x14ac:dyDescent="0.25">
      <c r="A825" s="7">
        <v>621492</v>
      </c>
      <c r="B825" s="7" t="s">
        <v>855</v>
      </c>
      <c r="C825" s="8">
        <f t="shared" si="216"/>
        <v>0.11653632032895163</v>
      </c>
      <c r="D825" s="8">
        <f t="shared" si="217"/>
        <v>3.1204163868170959E-2</v>
      </c>
      <c r="E825" s="8">
        <f t="shared" si="218"/>
        <v>0.16123915040845163</v>
      </c>
      <c r="F825" s="8">
        <f t="shared" si="219"/>
        <v>0.19317561263912897</v>
      </c>
      <c r="G825" s="8">
        <f t="shared" si="220"/>
        <v>3.6606643561808053E-2</v>
      </c>
      <c r="H825" s="8">
        <f t="shared" si="221"/>
        <v>0.15088443130931772</v>
      </c>
      <c r="I825" s="8">
        <f t="shared" si="222"/>
        <v>0.10116454381614841</v>
      </c>
      <c r="J825" s="8">
        <f t="shared" si="223"/>
        <v>2.5995085632270966E-2</v>
      </c>
      <c r="K825" s="8">
        <f t="shared" si="224"/>
        <v>0.1050198622079726</v>
      </c>
      <c r="L825" s="8">
        <f t="shared" si="225"/>
        <v>0.10663128367382255</v>
      </c>
      <c r="M825" s="8">
        <f t="shared" si="226"/>
        <v>2.8564602359204844E-2</v>
      </c>
      <c r="N825" s="8">
        <f t="shared" si="227"/>
        <v>0.16691357259451617</v>
      </c>
      <c r="O825" s="8">
        <f t="shared" si="228"/>
        <v>0.41063741100774226</v>
      </c>
      <c r="P825" s="8">
        <f t="shared" si="229"/>
        <v>3.5192323633356469E-6</v>
      </c>
      <c r="Q825" s="8">
        <f t="shared" si="230"/>
        <v>0.30713947758645144</v>
      </c>
      <c r="R825" s="8">
        <f t="shared" si="231"/>
        <v>1</v>
      </c>
      <c r="S825" s="8">
        <f t="shared" si="232"/>
        <v>1.0580860423488707</v>
      </c>
      <c r="T825" s="8">
        <f t="shared" si="233"/>
        <v>0.90959723359193534</v>
      </c>
      <c r="W825" s="7">
        <v>621492</v>
      </c>
      <c r="X825" s="7" t="s">
        <v>855</v>
      </c>
      <c r="Y825" s="364">
        <v>0</v>
      </c>
      <c r="Z825" s="364">
        <v>0</v>
      </c>
      <c r="AA825" s="364">
        <v>0</v>
      </c>
      <c r="AB825" s="364">
        <v>0</v>
      </c>
      <c r="AC825" s="364">
        <v>0</v>
      </c>
      <c r="AD825" s="364">
        <v>0</v>
      </c>
      <c r="AE825" s="364">
        <v>0</v>
      </c>
      <c r="AF825" s="364">
        <v>0</v>
      </c>
      <c r="AG825" s="364">
        <v>0</v>
      </c>
      <c r="AH825" s="364">
        <v>0</v>
      </c>
      <c r="AI825" s="364">
        <v>0</v>
      </c>
      <c r="AJ825" s="364">
        <v>0</v>
      </c>
      <c r="AK825" s="364">
        <v>0</v>
      </c>
      <c r="AL825" s="364">
        <v>0</v>
      </c>
      <c r="AM825" s="364">
        <v>0</v>
      </c>
      <c r="AN825" s="364">
        <v>1</v>
      </c>
      <c r="AO825" s="364">
        <v>0</v>
      </c>
      <c r="AP825" s="364">
        <v>0</v>
      </c>
      <c r="AS825" s="7">
        <v>621492</v>
      </c>
      <c r="AT825" s="7" t="s">
        <v>855</v>
      </c>
      <c r="AU825" s="8">
        <v>0.11653632032895163</v>
      </c>
      <c r="AV825" s="8">
        <v>3.1204163868170959E-2</v>
      </c>
      <c r="AW825" s="8">
        <v>0.16123915040845163</v>
      </c>
      <c r="AX825" s="8">
        <v>0.19317561263912897</v>
      </c>
      <c r="AY825" s="8">
        <v>3.6606643561808053E-2</v>
      </c>
      <c r="AZ825" s="8">
        <v>0.15088443130931772</v>
      </c>
      <c r="BA825" s="8">
        <v>0.10116454381614841</v>
      </c>
      <c r="BB825" s="8">
        <v>2.5995085632270966E-2</v>
      </c>
      <c r="BC825" s="8">
        <v>0.1050198622079726</v>
      </c>
      <c r="BD825" s="8">
        <v>0.10663128367382255</v>
      </c>
      <c r="BE825" s="8">
        <v>2.8564602359204844E-2</v>
      </c>
      <c r="BF825" s="8">
        <v>0.16691357259451617</v>
      </c>
      <c r="BG825" s="8">
        <v>0.41063741100774226</v>
      </c>
      <c r="BH825" s="8">
        <v>3.5192323633356469E-6</v>
      </c>
      <c r="BI825" s="8">
        <v>0.30713947758645144</v>
      </c>
      <c r="BJ825" s="8">
        <v>1.3089796346058065</v>
      </c>
      <c r="BK825" s="8">
        <v>1.0580860423488707</v>
      </c>
      <c r="BL825" s="8">
        <v>0.90959723359193534</v>
      </c>
    </row>
    <row r="826" spans="1:64" x14ac:dyDescent="0.25">
      <c r="A826" s="7">
        <v>621493</v>
      </c>
      <c r="B826" s="7" t="s">
        <v>856</v>
      </c>
      <c r="C826" s="8">
        <f t="shared" si="216"/>
        <v>0.11102056463798389</v>
      </c>
      <c r="D826" s="8">
        <f t="shared" si="217"/>
        <v>2.9829807547116133E-2</v>
      </c>
      <c r="E826" s="8">
        <f t="shared" si="218"/>
        <v>0.15615248535009679</v>
      </c>
      <c r="F826" s="8">
        <f t="shared" si="219"/>
        <v>0.17935362304090319</v>
      </c>
      <c r="G826" s="8">
        <f t="shared" si="220"/>
        <v>3.3890449628043558E-2</v>
      </c>
      <c r="H826" s="8">
        <f t="shared" si="221"/>
        <v>0.14475911435288705</v>
      </c>
      <c r="I826" s="8">
        <f t="shared" si="222"/>
        <v>9.6311584402645173E-2</v>
      </c>
      <c r="J826" s="8">
        <f t="shared" si="223"/>
        <v>2.483233202512097E-2</v>
      </c>
      <c r="K826" s="8">
        <f t="shared" si="224"/>
        <v>0.1034025008647468</v>
      </c>
      <c r="L826" s="8">
        <f t="shared" si="225"/>
        <v>0.1017589763398226</v>
      </c>
      <c r="M826" s="8">
        <f t="shared" si="226"/>
        <v>2.7341968155408063E-2</v>
      </c>
      <c r="N826" s="8">
        <f t="shared" si="227"/>
        <v>0.16057500269230646</v>
      </c>
      <c r="O826" s="8">
        <f t="shared" si="228"/>
        <v>0.3815046911503388</v>
      </c>
      <c r="P826" s="8">
        <f t="shared" si="229"/>
        <v>3.3153067964711298E-6</v>
      </c>
      <c r="Q826" s="8">
        <f t="shared" si="230"/>
        <v>0.28518357205395184</v>
      </c>
      <c r="R826" s="8">
        <f t="shared" si="231"/>
        <v>1</v>
      </c>
      <c r="S826" s="8">
        <f t="shared" si="232"/>
        <v>0.98703544508628993</v>
      </c>
      <c r="T826" s="8">
        <f t="shared" si="233"/>
        <v>0.85357867535709697</v>
      </c>
      <c r="W826" s="7">
        <v>621493</v>
      </c>
      <c r="X826" s="7" t="s">
        <v>856</v>
      </c>
      <c r="Y826" s="364">
        <v>0</v>
      </c>
      <c r="Z826" s="364">
        <v>0</v>
      </c>
      <c r="AA826" s="364">
        <v>0</v>
      </c>
      <c r="AB826" s="364">
        <v>0</v>
      </c>
      <c r="AC826" s="364">
        <v>0</v>
      </c>
      <c r="AD826" s="364">
        <v>0</v>
      </c>
      <c r="AE826" s="364">
        <v>0</v>
      </c>
      <c r="AF826" s="364">
        <v>0</v>
      </c>
      <c r="AG826" s="364">
        <v>0</v>
      </c>
      <c r="AH826" s="364">
        <v>0</v>
      </c>
      <c r="AI826" s="364">
        <v>0</v>
      </c>
      <c r="AJ826" s="364">
        <v>0</v>
      </c>
      <c r="AK826" s="364">
        <v>0</v>
      </c>
      <c r="AL826" s="364">
        <v>0</v>
      </c>
      <c r="AM826" s="364">
        <v>0</v>
      </c>
      <c r="AN826" s="364">
        <v>1</v>
      </c>
      <c r="AO826" s="364">
        <v>0</v>
      </c>
      <c r="AP826" s="364">
        <v>0</v>
      </c>
      <c r="AS826" s="7">
        <v>621493</v>
      </c>
      <c r="AT826" s="7" t="s">
        <v>856</v>
      </c>
      <c r="AU826" s="8">
        <v>0.11102056463798389</v>
      </c>
      <c r="AV826" s="8">
        <v>2.9829807547116133E-2</v>
      </c>
      <c r="AW826" s="8">
        <v>0.15615248535009679</v>
      </c>
      <c r="AX826" s="8">
        <v>0.17935362304090319</v>
      </c>
      <c r="AY826" s="8">
        <v>3.3890449628043558E-2</v>
      </c>
      <c r="AZ826" s="8">
        <v>0.14475911435288705</v>
      </c>
      <c r="BA826" s="8">
        <v>9.6311584402645173E-2</v>
      </c>
      <c r="BB826" s="8">
        <v>2.483233202512097E-2</v>
      </c>
      <c r="BC826" s="8">
        <v>0.1034025008647468</v>
      </c>
      <c r="BD826" s="8">
        <v>0.1017589763398226</v>
      </c>
      <c r="BE826" s="8">
        <v>2.7341968155408063E-2</v>
      </c>
      <c r="BF826" s="8">
        <v>0.16057500269230646</v>
      </c>
      <c r="BG826" s="8">
        <v>0.3815046911503388</v>
      </c>
      <c r="BH826" s="8">
        <v>3.3153067964711298E-6</v>
      </c>
      <c r="BI826" s="8">
        <v>0.28518357205395184</v>
      </c>
      <c r="BJ826" s="8">
        <v>1.2970012446324195</v>
      </c>
      <c r="BK826" s="8">
        <v>0.98703544508628993</v>
      </c>
      <c r="BL826" s="8">
        <v>0.85357867535709697</v>
      </c>
    </row>
    <row r="827" spans="1:64" x14ac:dyDescent="0.25">
      <c r="A827" s="7">
        <v>621498</v>
      </c>
      <c r="B827" s="7" t="s">
        <v>857</v>
      </c>
      <c r="C827" s="8">
        <f t="shared" si="216"/>
        <v>0.13396879458125807</v>
      </c>
      <c r="D827" s="8">
        <f t="shared" si="217"/>
        <v>3.4538106064062907E-2</v>
      </c>
      <c r="E827" s="8">
        <f t="shared" si="218"/>
        <v>0.18234951189861287</v>
      </c>
      <c r="F827" s="8">
        <f t="shared" si="219"/>
        <v>0.23711065136219353</v>
      </c>
      <c r="G827" s="8">
        <f t="shared" si="220"/>
        <v>4.3498410094937101E-2</v>
      </c>
      <c r="H827" s="8">
        <f t="shared" si="221"/>
        <v>0.18136696971567262</v>
      </c>
      <c r="I827" s="8">
        <f t="shared" si="222"/>
        <v>0.11525657954878228</v>
      </c>
      <c r="J827" s="8">
        <f t="shared" si="223"/>
        <v>2.8444100934661279E-2</v>
      </c>
      <c r="K827" s="8">
        <f t="shared" si="224"/>
        <v>0.11745493119225162</v>
      </c>
      <c r="L827" s="8">
        <f t="shared" si="225"/>
        <v>0.12186191279474513</v>
      </c>
      <c r="M827" s="8">
        <f t="shared" si="226"/>
        <v>3.1447714119775809E-2</v>
      </c>
      <c r="N827" s="8">
        <f t="shared" si="227"/>
        <v>0.18907250656704841</v>
      </c>
      <c r="O827" s="8">
        <f t="shared" si="228"/>
        <v>0.48945684511587062</v>
      </c>
      <c r="P827" s="8">
        <f t="shared" si="229"/>
        <v>4.1454889378474196E-6</v>
      </c>
      <c r="Q827" s="8">
        <f t="shared" si="230"/>
        <v>0.36701970413496737</v>
      </c>
      <c r="R827" s="8">
        <f t="shared" si="231"/>
        <v>1</v>
      </c>
      <c r="S827" s="8">
        <f t="shared" si="232"/>
        <v>1.2684260311730646</v>
      </c>
      <c r="T827" s="8">
        <f t="shared" si="233"/>
        <v>1.0676104503853225</v>
      </c>
      <c r="W827" s="7">
        <v>621498</v>
      </c>
      <c r="X827" s="7" t="s">
        <v>857</v>
      </c>
      <c r="Y827" s="364">
        <v>0</v>
      </c>
      <c r="Z827" s="364">
        <v>0</v>
      </c>
      <c r="AA827" s="364">
        <v>0</v>
      </c>
      <c r="AB827" s="364">
        <v>0</v>
      </c>
      <c r="AC827" s="364">
        <v>0</v>
      </c>
      <c r="AD827" s="364">
        <v>0</v>
      </c>
      <c r="AE827" s="364">
        <v>0</v>
      </c>
      <c r="AF827" s="364">
        <v>0</v>
      </c>
      <c r="AG827" s="364">
        <v>0</v>
      </c>
      <c r="AH827" s="364">
        <v>0</v>
      </c>
      <c r="AI827" s="364">
        <v>0</v>
      </c>
      <c r="AJ827" s="364">
        <v>0</v>
      </c>
      <c r="AK827" s="364">
        <v>0</v>
      </c>
      <c r="AL827" s="364">
        <v>0</v>
      </c>
      <c r="AM827" s="364">
        <v>0</v>
      </c>
      <c r="AN827" s="364">
        <v>1</v>
      </c>
      <c r="AO827" s="364">
        <v>0</v>
      </c>
      <c r="AP827" s="364">
        <v>0</v>
      </c>
      <c r="AS827" s="7">
        <v>621498</v>
      </c>
      <c r="AT827" s="7" t="s">
        <v>857</v>
      </c>
      <c r="AU827" s="8">
        <v>0.13396879458125807</v>
      </c>
      <c r="AV827" s="8">
        <v>3.4538106064062907E-2</v>
      </c>
      <c r="AW827" s="8">
        <v>0.18234951189861287</v>
      </c>
      <c r="AX827" s="8">
        <v>0.23711065136219353</v>
      </c>
      <c r="AY827" s="8">
        <v>4.3498410094937101E-2</v>
      </c>
      <c r="AZ827" s="8">
        <v>0.18136696971567262</v>
      </c>
      <c r="BA827" s="8">
        <v>0.11525657954878228</v>
      </c>
      <c r="BB827" s="8">
        <v>2.8444100934661279E-2</v>
      </c>
      <c r="BC827" s="8">
        <v>0.11745493119225162</v>
      </c>
      <c r="BD827" s="8">
        <v>0.12186191279474513</v>
      </c>
      <c r="BE827" s="8">
        <v>3.1447714119775809E-2</v>
      </c>
      <c r="BF827" s="8">
        <v>0.18907250656704841</v>
      </c>
      <c r="BG827" s="8">
        <v>0.48945684511587062</v>
      </c>
      <c r="BH827" s="8">
        <v>4.1454889378474196E-6</v>
      </c>
      <c r="BI827" s="8">
        <v>0.36701970413496737</v>
      </c>
      <c r="BJ827" s="8">
        <v>1.3508580254467744</v>
      </c>
      <c r="BK827" s="8">
        <v>1.2684260311730646</v>
      </c>
      <c r="BL827" s="8">
        <v>1.0676104503853225</v>
      </c>
    </row>
    <row r="828" spans="1:64" x14ac:dyDescent="0.25">
      <c r="A828" s="7">
        <v>621511</v>
      </c>
      <c r="B828" s="7" t="s">
        <v>858</v>
      </c>
      <c r="C828" s="8">
        <f t="shared" si="216"/>
        <v>5.1900153478340309E-2</v>
      </c>
      <c r="D828" s="8">
        <f t="shared" si="217"/>
        <v>1.3116094340195483E-2</v>
      </c>
      <c r="E828" s="8">
        <f t="shared" si="218"/>
        <v>0.20736410525896776</v>
      </c>
      <c r="F828" s="8">
        <f t="shared" si="219"/>
        <v>6.7726799043562907E-2</v>
      </c>
      <c r="G828" s="8">
        <f t="shared" si="220"/>
        <v>1.8429005091353388E-2</v>
      </c>
      <c r="H828" s="8">
        <f t="shared" si="221"/>
        <v>0.1937595103125532</v>
      </c>
      <c r="I828" s="8">
        <f t="shared" si="222"/>
        <v>4.7007247635332247E-2</v>
      </c>
      <c r="J828" s="8">
        <f t="shared" si="223"/>
        <v>1.2268246723693709E-2</v>
      </c>
      <c r="K828" s="8">
        <f t="shared" si="224"/>
        <v>0.13111037015723065</v>
      </c>
      <c r="L828" s="8">
        <f t="shared" si="225"/>
        <v>4.0594342403098393E-2</v>
      </c>
      <c r="M828" s="8">
        <f t="shared" si="226"/>
        <v>1.0359403134584192E-2</v>
      </c>
      <c r="N828" s="8">
        <f t="shared" si="227"/>
        <v>0.19817405105313399</v>
      </c>
      <c r="O828" s="8">
        <f t="shared" si="228"/>
        <v>0.55265290316729065</v>
      </c>
      <c r="P828" s="8">
        <f t="shared" si="229"/>
        <v>3.7273040973695154E-6</v>
      </c>
      <c r="Q828" s="8">
        <f t="shared" si="230"/>
        <v>0.30823305479848379</v>
      </c>
      <c r="R828" s="8">
        <f t="shared" si="231"/>
        <v>1</v>
      </c>
      <c r="S828" s="8">
        <f t="shared" si="232"/>
        <v>1.0702378950924194</v>
      </c>
      <c r="T828" s="8">
        <f t="shared" si="233"/>
        <v>0.98071005806370992</v>
      </c>
      <c r="W828" s="7">
        <v>621511</v>
      </c>
      <c r="X828" s="7" t="s">
        <v>858</v>
      </c>
      <c r="Y828" s="364">
        <v>0</v>
      </c>
      <c r="Z828" s="364">
        <v>0</v>
      </c>
      <c r="AA828" s="364">
        <v>0</v>
      </c>
      <c r="AB828" s="364">
        <v>0</v>
      </c>
      <c r="AC828" s="364">
        <v>0</v>
      </c>
      <c r="AD828" s="364">
        <v>0</v>
      </c>
      <c r="AE828" s="364">
        <v>0</v>
      </c>
      <c r="AF828" s="364">
        <v>0</v>
      </c>
      <c r="AG828" s="364">
        <v>0</v>
      </c>
      <c r="AH828" s="364">
        <v>0</v>
      </c>
      <c r="AI828" s="364">
        <v>0</v>
      </c>
      <c r="AJ828" s="364">
        <v>0</v>
      </c>
      <c r="AK828" s="364">
        <v>0</v>
      </c>
      <c r="AL828" s="364">
        <v>0</v>
      </c>
      <c r="AM828" s="364">
        <v>0</v>
      </c>
      <c r="AN828" s="364">
        <v>1</v>
      </c>
      <c r="AO828" s="364">
        <v>0</v>
      </c>
      <c r="AP828" s="364">
        <v>0</v>
      </c>
      <c r="AS828" s="7">
        <v>621511</v>
      </c>
      <c r="AT828" s="7" t="s">
        <v>858</v>
      </c>
      <c r="AU828" s="8">
        <v>5.1900153478340309E-2</v>
      </c>
      <c r="AV828" s="8">
        <v>1.3116094340195483E-2</v>
      </c>
      <c r="AW828" s="8">
        <v>0.20736410525896776</v>
      </c>
      <c r="AX828" s="8">
        <v>6.7726799043562907E-2</v>
      </c>
      <c r="AY828" s="8">
        <v>1.8429005091353388E-2</v>
      </c>
      <c r="AZ828" s="8">
        <v>0.1937595103125532</v>
      </c>
      <c r="BA828" s="8">
        <v>4.7007247635332247E-2</v>
      </c>
      <c r="BB828" s="8">
        <v>1.2268246723693709E-2</v>
      </c>
      <c r="BC828" s="8">
        <v>0.13111037015723065</v>
      </c>
      <c r="BD828" s="8">
        <v>4.0594342403098393E-2</v>
      </c>
      <c r="BE828" s="8">
        <v>1.0359403134584192E-2</v>
      </c>
      <c r="BF828" s="8">
        <v>0.19817405105313399</v>
      </c>
      <c r="BG828" s="8">
        <v>0.55265290316729065</v>
      </c>
      <c r="BH828" s="8">
        <v>3.7273040973695154E-6</v>
      </c>
      <c r="BI828" s="8">
        <v>0.30823305479848379</v>
      </c>
      <c r="BJ828" s="8">
        <v>1.2723787401740325</v>
      </c>
      <c r="BK828" s="8">
        <v>1.0702378950924194</v>
      </c>
      <c r="BL828" s="8">
        <v>0.98071005806370992</v>
      </c>
    </row>
    <row r="829" spans="1:64" x14ac:dyDescent="0.25">
      <c r="A829" s="7">
        <v>621512</v>
      </c>
      <c r="B829" s="7" t="s">
        <v>859</v>
      </c>
      <c r="C829" s="8">
        <f t="shared" si="216"/>
        <v>4.0825076064709684E-2</v>
      </c>
      <c r="D829" s="8">
        <f t="shared" si="217"/>
        <v>1.0821892571200803E-2</v>
      </c>
      <c r="E829" s="8">
        <f t="shared" si="218"/>
        <v>0.16236613133932265</v>
      </c>
      <c r="F829" s="8">
        <f t="shared" si="219"/>
        <v>5.9407407543988711E-2</v>
      </c>
      <c r="G829" s="8">
        <f t="shared" si="220"/>
        <v>1.6564700271286294E-2</v>
      </c>
      <c r="H829" s="8">
        <f t="shared" si="221"/>
        <v>0.17120049289833869</v>
      </c>
      <c r="I829" s="8">
        <f t="shared" si="222"/>
        <v>3.692230876187258E-2</v>
      </c>
      <c r="J829" s="8">
        <f t="shared" si="223"/>
        <v>1.016224903800274E-2</v>
      </c>
      <c r="K829" s="8">
        <f t="shared" si="224"/>
        <v>0.10481804941461449</v>
      </c>
      <c r="L829" s="8">
        <f t="shared" si="225"/>
        <v>3.2142236543682264E-2</v>
      </c>
      <c r="M829" s="8">
        <f t="shared" si="226"/>
        <v>8.6178557029022579E-3</v>
      </c>
      <c r="N829" s="8">
        <f t="shared" si="227"/>
        <v>0.15447954673993544</v>
      </c>
      <c r="O829" s="8">
        <f t="shared" si="228"/>
        <v>0.40544759325053259</v>
      </c>
      <c r="P829" s="8">
        <f t="shared" si="229"/>
        <v>2.2941205184379028E-6</v>
      </c>
      <c r="Q829" s="8">
        <f t="shared" si="230"/>
        <v>0.22752872622377404</v>
      </c>
      <c r="R829" s="8">
        <f t="shared" si="231"/>
        <v>1</v>
      </c>
      <c r="S829" s="8">
        <f t="shared" si="232"/>
        <v>0.82781614910064516</v>
      </c>
      <c r="T829" s="8">
        <f t="shared" si="233"/>
        <v>0.73254776850532266</v>
      </c>
      <c r="W829" s="7">
        <v>621512</v>
      </c>
      <c r="X829" s="7" t="s">
        <v>859</v>
      </c>
      <c r="Y829" s="364">
        <v>0</v>
      </c>
      <c r="Z829" s="364">
        <v>0</v>
      </c>
      <c r="AA829" s="364">
        <v>0</v>
      </c>
      <c r="AB829" s="364">
        <v>0</v>
      </c>
      <c r="AC829" s="364">
        <v>0</v>
      </c>
      <c r="AD829" s="364">
        <v>0</v>
      </c>
      <c r="AE829" s="364">
        <v>0</v>
      </c>
      <c r="AF829" s="364">
        <v>0</v>
      </c>
      <c r="AG829" s="364">
        <v>0</v>
      </c>
      <c r="AH829" s="364">
        <v>0</v>
      </c>
      <c r="AI829" s="364">
        <v>0</v>
      </c>
      <c r="AJ829" s="364">
        <v>0</v>
      </c>
      <c r="AK829" s="364">
        <v>0</v>
      </c>
      <c r="AL829" s="364">
        <v>0</v>
      </c>
      <c r="AM829" s="364">
        <v>0</v>
      </c>
      <c r="AN829" s="364">
        <v>1</v>
      </c>
      <c r="AO829" s="364">
        <v>0</v>
      </c>
      <c r="AP829" s="364">
        <v>0</v>
      </c>
      <c r="AS829" s="7">
        <v>621512</v>
      </c>
      <c r="AT829" s="7" t="s">
        <v>859</v>
      </c>
      <c r="AU829" s="8">
        <v>4.0825076064709684E-2</v>
      </c>
      <c r="AV829" s="8">
        <v>1.0821892571200803E-2</v>
      </c>
      <c r="AW829" s="8">
        <v>0.16236613133932265</v>
      </c>
      <c r="AX829" s="8">
        <v>5.9407407543988711E-2</v>
      </c>
      <c r="AY829" s="8">
        <v>1.6564700271286294E-2</v>
      </c>
      <c r="AZ829" s="8">
        <v>0.17120049289833869</v>
      </c>
      <c r="BA829" s="8">
        <v>3.692230876187258E-2</v>
      </c>
      <c r="BB829" s="8">
        <v>1.016224903800274E-2</v>
      </c>
      <c r="BC829" s="8">
        <v>0.10481804941461449</v>
      </c>
      <c r="BD829" s="8">
        <v>3.2142236543682264E-2</v>
      </c>
      <c r="BE829" s="8">
        <v>8.6178557029022579E-3</v>
      </c>
      <c r="BF829" s="8">
        <v>0.15447954673993544</v>
      </c>
      <c r="BG829" s="8">
        <v>0.40544759325053259</v>
      </c>
      <c r="BH829" s="8">
        <v>2.2941205184379028E-6</v>
      </c>
      <c r="BI829" s="8">
        <v>0.22752872622377404</v>
      </c>
      <c r="BJ829" s="8">
        <v>1.2140098741683869</v>
      </c>
      <c r="BK829" s="8">
        <v>0.82781614910064516</v>
      </c>
      <c r="BL829" s="8">
        <v>0.73254776850532266</v>
      </c>
    </row>
    <row r="830" spans="1:64" x14ac:dyDescent="0.25">
      <c r="A830" s="7">
        <v>621610</v>
      </c>
      <c r="B830" s="7" t="s">
        <v>860</v>
      </c>
      <c r="C830" s="8">
        <f t="shared" si="216"/>
        <v>4.98908818708E-2</v>
      </c>
      <c r="D830" s="8">
        <f t="shared" si="217"/>
        <v>8.8263918663900008E-3</v>
      </c>
      <c r="E830" s="8">
        <f t="shared" si="218"/>
        <v>6.4982245619399998E-2</v>
      </c>
      <c r="F830" s="8">
        <f t="shared" si="219"/>
        <v>1.69423486113E-2</v>
      </c>
      <c r="G830" s="8">
        <f t="shared" si="220"/>
        <v>3.2546135336599998E-3</v>
      </c>
      <c r="H830" s="8">
        <f t="shared" si="221"/>
        <v>2.1293596306100001E-2</v>
      </c>
      <c r="I830" s="8">
        <f t="shared" si="222"/>
        <v>2.6218259997899999E-2</v>
      </c>
      <c r="J830" s="8">
        <f t="shared" si="223"/>
        <v>4.3990132954099996E-3</v>
      </c>
      <c r="K830" s="8">
        <f t="shared" si="224"/>
        <v>2.7592161236500001E-2</v>
      </c>
      <c r="L830" s="8">
        <f t="shared" si="225"/>
        <v>3.31775964467E-2</v>
      </c>
      <c r="M830" s="8">
        <f t="shared" si="226"/>
        <v>6.2940933195099998E-3</v>
      </c>
      <c r="N830" s="8">
        <f t="shared" si="227"/>
        <v>5.3718345648200001E-2</v>
      </c>
      <c r="O830" s="8">
        <f t="shared" si="228"/>
        <v>0.73176736634700001</v>
      </c>
      <c r="P830" s="8">
        <f t="shared" si="229"/>
        <v>2.2659282929700001E-5</v>
      </c>
      <c r="Q830" s="8">
        <f t="shared" si="230"/>
        <v>0.68543177179400006</v>
      </c>
      <c r="R830" s="8">
        <f t="shared" si="231"/>
        <v>1.1236995193599999</v>
      </c>
      <c r="S830" s="8">
        <f t="shared" si="232"/>
        <v>1.04149055845</v>
      </c>
      <c r="T830" s="8">
        <f t="shared" si="233"/>
        <v>1.0582094345299999</v>
      </c>
      <c r="W830" s="7">
        <v>621610</v>
      </c>
      <c r="X830" s="7" t="s">
        <v>860</v>
      </c>
      <c r="Y830" s="364">
        <v>4.98908818708E-2</v>
      </c>
      <c r="Z830" s="364">
        <v>8.8263918663900008E-3</v>
      </c>
      <c r="AA830" s="364">
        <v>6.4982245619399998E-2</v>
      </c>
      <c r="AB830" s="364">
        <v>1.69423486113E-2</v>
      </c>
      <c r="AC830" s="364">
        <v>3.2546135336599998E-3</v>
      </c>
      <c r="AD830" s="364">
        <v>2.1293596306100001E-2</v>
      </c>
      <c r="AE830" s="364">
        <v>2.6218259997899999E-2</v>
      </c>
      <c r="AF830" s="364">
        <v>4.3990132954099996E-3</v>
      </c>
      <c r="AG830" s="364">
        <v>2.7592161236500001E-2</v>
      </c>
      <c r="AH830" s="364">
        <v>3.31775964467E-2</v>
      </c>
      <c r="AI830" s="364">
        <v>6.2940933195099998E-3</v>
      </c>
      <c r="AJ830" s="364">
        <v>5.3718345648200001E-2</v>
      </c>
      <c r="AK830" s="364">
        <v>0.73176736634700001</v>
      </c>
      <c r="AL830" s="364">
        <v>2.2659282929700001E-5</v>
      </c>
      <c r="AM830" s="364">
        <v>0.68543177179400006</v>
      </c>
      <c r="AN830" s="364">
        <v>1.1236995193599999</v>
      </c>
      <c r="AO830" s="364">
        <v>1.04149055845</v>
      </c>
      <c r="AP830" s="364">
        <v>1.0582094345299999</v>
      </c>
      <c r="AS830" s="7">
        <v>621610</v>
      </c>
      <c r="AT830" s="7" t="s">
        <v>860</v>
      </c>
      <c r="AU830" s="8">
        <v>8.3234646999614512E-2</v>
      </c>
      <c r="AV830" s="8">
        <v>2.2612889674339522E-2</v>
      </c>
      <c r="AW830" s="8">
        <v>0.19004197709492418</v>
      </c>
      <c r="AX830" s="8">
        <v>3.3503106262982099E-2</v>
      </c>
      <c r="AY830" s="8">
        <v>9.8136717445488665E-3</v>
      </c>
      <c r="AZ830" s="8">
        <v>7.7778564778641923E-2</v>
      </c>
      <c r="BA830" s="8">
        <v>4.2806178434208079E-2</v>
      </c>
      <c r="BB830" s="8">
        <v>1.2031894899819841E-2</v>
      </c>
      <c r="BC830" s="8">
        <v>9.4949948407493573E-2</v>
      </c>
      <c r="BD830" s="8">
        <v>5.9195455293129043E-2</v>
      </c>
      <c r="BE830" s="8">
        <v>1.6874276012321769E-2</v>
      </c>
      <c r="BF830" s="8">
        <v>0.152788705450429</v>
      </c>
      <c r="BG830" s="8">
        <v>0.73176894539472603</v>
      </c>
      <c r="BH830" s="8">
        <v>1.7807145861268065E-5</v>
      </c>
      <c r="BI830" s="8">
        <v>0.68543023444912943</v>
      </c>
      <c r="BJ830" s="8">
        <v>1.2958879008654838</v>
      </c>
      <c r="BK830" s="8">
        <v>1.1210953427856452</v>
      </c>
      <c r="BL830" s="8">
        <v>1.1497864088383871</v>
      </c>
    </row>
    <row r="831" spans="1:64" x14ac:dyDescent="0.25">
      <c r="A831" s="7">
        <v>621910</v>
      </c>
      <c r="B831" s="7" t="s">
        <v>861</v>
      </c>
      <c r="C831" s="8">
        <f t="shared" si="216"/>
        <v>7.6900837926399998E-2</v>
      </c>
      <c r="D831" s="8">
        <f t="shared" si="217"/>
        <v>1.3260669086E-2</v>
      </c>
      <c r="E831" s="8">
        <f t="shared" si="218"/>
        <v>6.6305569596200001E-2</v>
      </c>
      <c r="F831" s="8">
        <f t="shared" si="219"/>
        <v>5.7020319109400003E-2</v>
      </c>
      <c r="G831" s="8">
        <f t="shared" si="220"/>
        <v>9.8942072367300005E-3</v>
      </c>
      <c r="H831" s="8">
        <f t="shared" si="221"/>
        <v>4.93642186548E-2</v>
      </c>
      <c r="I831" s="8">
        <f t="shared" si="222"/>
        <v>5.7270874150399997E-2</v>
      </c>
      <c r="J831" s="8">
        <f t="shared" si="223"/>
        <v>8.6551645687899994E-3</v>
      </c>
      <c r="K831" s="8">
        <f t="shared" si="224"/>
        <v>3.7288203715400002E-2</v>
      </c>
      <c r="L831" s="8">
        <f t="shared" si="225"/>
        <v>7.2881924238899998E-2</v>
      </c>
      <c r="M831" s="8">
        <f t="shared" si="226"/>
        <v>1.23024696403E-2</v>
      </c>
      <c r="N831" s="8">
        <f t="shared" si="227"/>
        <v>7.0318204962100006E-2</v>
      </c>
      <c r="O831" s="8">
        <f t="shared" si="228"/>
        <v>0.56454002346800003</v>
      </c>
      <c r="P831" s="8">
        <f t="shared" si="229"/>
        <v>1.01952450768E-5</v>
      </c>
      <c r="Q831" s="8">
        <f t="shared" si="230"/>
        <v>0.52733430816000004</v>
      </c>
      <c r="R831" s="8">
        <f t="shared" si="231"/>
        <v>1.15646707661</v>
      </c>
      <c r="S831" s="8">
        <f t="shared" si="232"/>
        <v>1.116278745</v>
      </c>
      <c r="T831" s="8">
        <f t="shared" si="233"/>
        <v>1.10321424243</v>
      </c>
      <c r="W831" s="7">
        <v>621910</v>
      </c>
      <c r="X831" s="7" t="s">
        <v>861</v>
      </c>
      <c r="Y831" s="364">
        <v>7.6900837926399998E-2</v>
      </c>
      <c r="Z831" s="364">
        <v>1.3260669086E-2</v>
      </c>
      <c r="AA831" s="364">
        <v>6.6305569596200001E-2</v>
      </c>
      <c r="AB831" s="364">
        <v>5.7020319109400003E-2</v>
      </c>
      <c r="AC831" s="364">
        <v>9.8942072367300005E-3</v>
      </c>
      <c r="AD831" s="364">
        <v>4.93642186548E-2</v>
      </c>
      <c r="AE831" s="364">
        <v>5.7270874150399997E-2</v>
      </c>
      <c r="AF831" s="364">
        <v>8.6551645687899994E-3</v>
      </c>
      <c r="AG831" s="364">
        <v>3.7288203715400002E-2</v>
      </c>
      <c r="AH831" s="364">
        <v>7.2881924238899998E-2</v>
      </c>
      <c r="AI831" s="364">
        <v>1.23024696403E-2</v>
      </c>
      <c r="AJ831" s="364">
        <v>7.0318204962100006E-2</v>
      </c>
      <c r="AK831" s="364">
        <v>0.56454002346800003</v>
      </c>
      <c r="AL831" s="364">
        <v>1.01952450768E-5</v>
      </c>
      <c r="AM831" s="364">
        <v>0.52733430816000004</v>
      </c>
      <c r="AN831" s="364">
        <v>1.15646707661</v>
      </c>
      <c r="AO831" s="364">
        <v>1.116278745</v>
      </c>
      <c r="AP831" s="364">
        <v>1.10321424243</v>
      </c>
      <c r="AS831" s="7">
        <v>621910</v>
      </c>
      <c r="AT831" s="7" t="s">
        <v>861</v>
      </c>
      <c r="AU831" s="8">
        <v>0.11853903234185649</v>
      </c>
      <c r="AV831" s="8">
        <v>3.0072941475420972E-2</v>
      </c>
      <c r="AW831" s="8">
        <v>0.17794508176890159</v>
      </c>
      <c r="AX831" s="8">
        <v>7.7136505110258075E-2</v>
      </c>
      <c r="AY831" s="8">
        <v>2.1465668555541776E-2</v>
      </c>
      <c r="AZ831" s="8">
        <v>0.12599987157944192</v>
      </c>
      <c r="BA831" s="8">
        <v>8.112344015620164E-2</v>
      </c>
      <c r="BB831" s="8">
        <v>2.0676168596216286E-2</v>
      </c>
      <c r="BC831" s="8">
        <v>0.11503104071174518</v>
      </c>
      <c r="BD831" s="8">
        <v>0.1160151086359387</v>
      </c>
      <c r="BE831" s="8">
        <v>2.9028391214545157E-2</v>
      </c>
      <c r="BF831" s="8">
        <v>0.18538190267763224</v>
      </c>
      <c r="BG831" s="8">
        <v>0.55543260259909599</v>
      </c>
      <c r="BH831" s="8">
        <v>8.6785640790243539E-6</v>
      </c>
      <c r="BI831" s="8">
        <v>0.5188272560206455</v>
      </c>
      <c r="BJ831" s="8">
        <v>1.3265586684893549</v>
      </c>
      <c r="BK831" s="8">
        <v>1.2084714000838708</v>
      </c>
      <c r="BL831" s="8">
        <v>1.2007016172059679</v>
      </c>
    </row>
    <row r="832" spans="1:64" x14ac:dyDescent="0.25">
      <c r="A832" s="7">
        <v>621991</v>
      </c>
      <c r="B832" s="7" t="s">
        <v>862</v>
      </c>
      <c r="C832" s="8">
        <f t="shared" si="216"/>
        <v>6.5282323367891928E-2</v>
      </c>
      <c r="D832" s="8">
        <f t="shared" si="217"/>
        <v>1.8907344306322581E-2</v>
      </c>
      <c r="E832" s="8">
        <f t="shared" si="218"/>
        <v>9.8214683423058086E-2</v>
      </c>
      <c r="F832" s="8">
        <f t="shared" si="219"/>
        <v>5.0321772480683064E-2</v>
      </c>
      <c r="G832" s="8">
        <f t="shared" si="220"/>
        <v>1.7188344859256778E-2</v>
      </c>
      <c r="H832" s="8">
        <f t="shared" si="221"/>
        <v>8.2783638807145135E-2</v>
      </c>
      <c r="I832" s="8">
        <f t="shared" si="222"/>
        <v>4.4411728860724191E-2</v>
      </c>
      <c r="J832" s="8">
        <f t="shared" si="223"/>
        <v>1.3221522677882257E-2</v>
      </c>
      <c r="K832" s="8">
        <f t="shared" si="224"/>
        <v>6.3799254139624215E-2</v>
      </c>
      <c r="L832" s="8">
        <f t="shared" si="225"/>
        <v>6.5368391301506457E-2</v>
      </c>
      <c r="M832" s="8">
        <f t="shared" si="226"/>
        <v>1.855906121215161E-2</v>
      </c>
      <c r="N832" s="8">
        <f t="shared" si="227"/>
        <v>0.10329729650027258</v>
      </c>
      <c r="O832" s="8">
        <f t="shared" si="228"/>
        <v>0.24474238315103231</v>
      </c>
      <c r="P832" s="8">
        <f t="shared" si="229"/>
        <v>4.458420059532259E-6</v>
      </c>
      <c r="Q832" s="8">
        <f t="shared" si="230"/>
        <v>0.22949197291767731</v>
      </c>
      <c r="R832" s="8">
        <f t="shared" si="231"/>
        <v>1</v>
      </c>
      <c r="S832" s="8">
        <f t="shared" si="232"/>
        <v>0.58577601421145176</v>
      </c>
      <c r="T832" s="8">
        <f t="shared" si="233"/>
        <v>0.55691637664596783</v>
      </c>
      <c r="W832" s="7">
        <v>621991</v>
      </c>
      <c r="X832" s="7" t="s">
        <v>862</v>
      </c>
      <c r="Y832" s="364">
        <v>0</v>
      </c>
      <c r="Z832" s="364">
        <v>0</v>
      </c>
      <c r="AA832" s="364">
        <v>0</v>
      </c>
      <c r="AB832" s="364">
        <v>0</v>
      </c>
      <c r="AC832" s="364">
        <v>0</v>
      </c>
      <c r="AD832" s="364">
        <v>0</v>
      </c>
      <c r="AE832" s="364">
        <v>0</v>
      </c>
      <c r="AF832" s="364">
        <v>0</v>
      </c>
      <c r="AG832" s="364">
        <v>0</v>
      </c>
      <c r="AH832" s="364">
        <v>0</v>
      </c>
      <c r="AI832" s="364">
        <v>0</v>
      </c>
      <c r="AJ832" s="364">
        <v>0</v>
      </c>
      <c r="AK832" s="364">
        <v>0</v>
      </c>
      <c r="AL832" s="364">
        <v>0</v>
      </c>
      <c r="AM832" s="364">
        <v>0</v>
      </c>
      <c r="AN832" s="364">
        <v>1</v>
      </c>
      <c r="AO832" s="364">
        <v>0</v>
      </c>
      <c r="AP832" s="364">
        <v>0</v>
      </c>
      <c r="AS832" s="7">
        <v>621991</v>
      </c>
      <c r="AT832" s="7" t="s">
        <v>862</v>
      </c>
      <c r="AU832" s="8">
        <v>6.5282323367891928E-2</v>
      </c>
      <c r="AV832" s="8">
        <v>1.8907344306322581E-2</v>
      </c>
      <c r="AW832" s="8">
        <v>9.8214683423058086E-2</v>
      </c>
      <c r="AX832" s="8">
        <v>5.0321772480683064E-2</v>
      </c>
      <c r="AY832" s="8">
        <v>1.7188344859256778E-2</v>
      </c>
      <c r="AZ832" s="8">
        <v>8.2783638807145135E-2</v>
      </c>
      <c r="BA832" s="8">
        <v>4.4411728860724191E-2</v>
      </c>
      <c r="BB832" s="8">
        <v>1.3221522677882257E-2</v>
      </c>
      <c r="BC832" s="8">
        <v>6.3799254139624215E-2</v>
      </c>
      <c r="BD832" s="8">
        <v>6.5368391301506457E-2</v>
      </c>
      <c r="BE832" s="8">
        <v>1.855906121215161E-2</v>
      </c>
      <c r="BF832" s="8">
        <v>0.10329729650027258</v>
      </c>
      <c r="BG832" s="8">
        <v>0.24474238315103231</v>
      </c>
      <c r="BH832" s="8">
        <v>4.458420059532259E-6</v>
      </c>
      <c r="BI832" s="8">
        <v>0.22949197291767731</v>
      </c>
      <c r="BJ832" s="8">
        <v>1.1824043510972582</v>
      </c>
      <c r="BK832" s="8">
        <v>0.58577601421145176</v>
      </c>
      <c r="BL832" s="8">
        <v>0.55691637664596783</v>
      </c>
    </row>
    <row r="833" spans="1:64" x14ac:dyDescent="0.25">
      <c r="A833" s="7">
        <v>621999</v>
      </c>
      <c r="B833" s="7" t="s">
        <v>863</v>
      </c>
      <c r="C833" s="8">
        <f t="shared" si="216"/>
        <v>0.11053791727268709</v>
      </c>
      <c r="D833" s="8">
        <f t="shared" si="217"/>
        <v>2.8594100038211286E-2</v>
      </c>
      <c r="E833" s="8">
        <f t="shared" si="218"/>
        <v>0.16462201024382911</v>
      </c>
      <c r="F833" s="8">
        <f t="shared" si="219"/>
        <v>9.7013813311120967E-2</v>
      </c>
      <c r="G833" s="8">
        <f t="shared" si="220"/>
        <v>2.7619450435898873E-2</v>
      </c>
      <c r="H833" s="8">
        <f t="shared" si="221"/>
        <v>0.15665318341366288</v>
      </c>
      <c r="I833" s="8">
        <f t="shared" si="222"/>
        <v>7.5357706939566144E-2</v>
      </c>
      <c r="J833" s="8">
        <f t="shared" si="223"/>
        <v>1.967417115060403E-2</v>
      </c>
      <c r="K833" s="8">
        <f t="shared" si="224"/>
        <v>0.10631855312977583</v>
      </c>
      <c r="L833" s="8">
        <f t="shared" si="225"/>
        <v>0.10870149901773064</v>
      </c>
      <c r="M833" s="8">
        <f t="shared" si="226"/>
        <v>2.7729619972225804E-2</v>
      </c>
      <c r="N833" s="8">
        <f t="shared" si="227"/>
        <v>0.17212307077258543</v>
      </c>
      <c r="O833" s="8">
        <f t="shared" si="228"/>
        <v>0.49944634149025863</v>
      </c>
      <c r="P833" s="8">
        <f t="shared" si="229"/>
        <v>5.4500291186025821E-6</v>
      </c>
      <c r="Q833" s="8">
        <f t="shared" si="230"/>
        <v>0.46770164235716077</v>
      </c>
      <c r="R833" s="8">
        <f t="shared" si="231"/>
        <v>1</v>
      </c>
      <c r="S833" s="8">
        <f t="shared" si="232"/>
        <v>1.1683832213546779</v>
      </c>
      <c r="T833" s="8">
        <f t="shared" si="233"/>
        <v>1.0884472054132253</v>
      </c>
      <c r="W833" s="7">
        <v>621999</v>
      </c>
      <c r="X833" s="7" t="s">
        <v>863</v>
      </c>
      <c r="Y833" s="364">
        <v>0</v>
      </c>
      <c r="Z833" s="364">
        <v>0</v>
      </c>
      <c r="AA833" s="364">
        <v>0</v>
      </c>
      <c r="AB833" s="364">
        <v>0</v>
      </c>
      <c r="AC833" s="364">
        <v>0</v>
      </c>
      <c r="AD833" s="364">
        <v>0</v>
      </c>
      <c r="AE833" s="364">
        <v>0</v>
      </c>
      <c r="AF833" s="364">
        <v>0</v>
      </c>
      <c r="AG833" s="364">
        <v>0</v>
      </c>
      <c r="AH833" s="364">
        <v>0</v>
      </c>
      <c r="AI833" s="364">
        <v>0</v>
      </c>
      <c r="AJ833" s="364">
        <v>0</v>
      </c>
      <c r="AK833" s="364">
        <v>0</v>
      </c>
      <c r="AL833" s="364">
        <v>0</v>
      </c>
      <c r="AM833" s="364">
        <v>0</v>
      </c>
      <c r="AN833" s="364">
        <v>1</v>
      </c>
      <c r="AO833" s="364">
        <v>0</v>
      </c>
      <c r="AP833" s="364">
        <v>0</v>
      </c>
      <c r="AS833" s="7">
        <v>621999</v>
      </c>
      <c r="AT833" s="7" t="s">
        <v>863</v>
      </c>
      <c r="AU833" s="8">
        <v>0.11053791727268709</v>
      </c>
      <c r="AV833" s="8">
        <v>2.8594100038211286E-2</v>
      </c>
      <c r="AW833" s="8">
        <v>0.16462201024382911</v>
      </c>
      <c r="AX833" s="8">
        <v>9.7013813311120967E-2</v>
      </c>
      <c r="AY833" s="8">
        <v>2.7619450435898873E-2</v>
      </c>
      <c r="AZ833" s="8">
        <v>0.15665318341366288</v>
      </c>
      <c r="BA833" s="8">
        <v>7.5357706939566144E-2</v>
      </c>
      <c r="BB833" s="8">
        <v>1.967417115060403E-2</v>
      </c>
      <c r="BC833" s="8">
        <v>0.10631855312977583</v>
      </c>
      <c r="BD833" s="8">
        <v>0.10870149901773064</v>
      </c>
      <c r="BE833" s="8">
        <v>2.7729619972225804E-2</v>
      </c>
      <c r="BF833" s="8">
        <v>0.17212307077258543</v>
      </c>
      <c r="BG833" s="8">
        <v>0.49944634149025863</v>
      </c>
      <c r="BH833" s="8">
        <v>5.4500291186025821E-6</v>
      </c>
      <c r="BI833" s="8">
        <v>0.46770164235716077</v>
      </c>
      <c r="BJ833" s="8">
        <v>1.3037540275545165</v>
      </c>
      <c r="BK833" s="8">
        <v>1.1683832213546779</v>
      </c>
      <c r="BL833" s="8">
        <v>1.0884472054132253</v>
      </c>
    </row>
    <row r="834" spans="1:64" x14ac:dyDescent="0.25">
      <c r="A834" s="7">
        <v>622110</v>
      </c>
      <c r="B834" s="7" t="s">
        <v>864</v>
      </c>
      <c r="C834" s="8">
        <f t="shared" si="216"/>
        <v>0.16990299876727416</v>
      </c>
      <c r="D834" s="8">
        <f t="shared" si="217"/>
        <v>4.4626426107920954E-2</v>
      </c>
      <c r="E834" s="8">
        <f t="shared" si="218"/>
        <v>0.18141978926859345</v>
      </c>
      <c r="F834" s="8">
        <f t="shared" si="219"/>
        <v>0.26185422049261292</v>
      </c>
      <c r="G834" s="8">
        <f t="shared" si="220"/>
        <v>6.368239244154679E-2</v>
      </c>
      <c r="H834" s="8">
        <f t="shared" si="221"/>
        <v>0.20893348160566294</v>
      </c>
      <c r="I834" s="8">
        <f t="shared" si="222"/>
        <v>0.14870635114035011</v>
      </c>
      <c r="J834" s="8">
        <f t="shared" si="223"/>
        <v>3.7296273171882256E-2</v>
      </c>
      <c r="K834" s="8">
        <f t="shared" si="224"/>
        <v>0.12885548485295806</v>
      </c>
      <c r="L834" s="8">
        <f t="shared" si="225"/>
        <v>0.1656793058448871</v>
      </c>
      <c r="M834" s="8">
        <f t="shared" si="226"/>
        <v>4.4555217527367741E-2</v>
      </c>
      <c r="N834" s="8">
        <f t="shared" si="227"/>
        <v>0.20252027494027416</v>
      </c>
      <c r="O834" s="8">
        <f t="shared" si="228"/>
        <v>0.49364360791156392</v>
      </c>
      <c r="P834" s="8">
        <f t="shared" si="229"/>
        <v>4.1840295214003204E-6</v>
      </c>
      <c r="Q834" s="8">
        <f t="shared" si="230"/>
        <v>0.39470161875482285</v>
      </c>
      <c r="R834" s="8">
        <f t="shared" si="231"/>
        <v>1</v>
      </c>
      <c r="S834" s="8">
        <f t="shared" si="232"/>
        <v>1.4376942880872583</v>
      </c>
      <c r="T834" s="8">
        <f t="shared" si="233"/>
        <v>1.2180823027133867</v>
      </c>
      <c r="W834" s="7">
        <v>622110</v>
      </c>
      <c r="X834" s="7" t="s">
        <v>864</v>
      </c>
      <c r="Y834" s="364">
        <v>0</v>
      </c>
      <c r="Z834" s="364">
        <v>0</v>
      </c>
      <c r="AA834" s="364">
        <v>0</v>
      </c>
      <c r="AB834" s="364">
        <v>0</v>
      </c>
      <c r="AC834" s="364">
        <v>0</v>
      </c>
      <c r="AD834" s="364">
        <v>0</v>
      </c>
      <c r="AE834" s="364">
        <v>0</v>
      </c>
      <c r="AF834" s="364">
        <v>0</v>
      </c>
      <c r="AG834" s="364">
        <v>0</v>
      </c>
      <c r="AH834" s="364">
        <v>0</v>
      </c>
      <c r="AI834" s="364">
        <v>0</v>
      </c>
      <c r="AJ834" s="364">
        <v>0</v>
      </c>
      <c r="AK834" s="364">
        <v>0</v>
      </c>
      <c r="AL834" s="364">
        <v>0</v>
      </c>
      <c r="AM834" s="364">
        <v>0</v>
      </c>
      <c r="AN834" s="364">
        <v>1</v>
      </c>
      <c r="AO834" s="364">
        <v>0</v>
      </c>
      <c r="AP834" s="364">
        <v>0</v>
      </c>
      <c r="AS834" s="7">
        <v>622110</v>
      </c>
      <c r="AT834" s="7" t="s">
        <v>864</v>
      </c>
      <c r="AU834" s="8">
        <v>0.16990299876727416</v>
      </c>
      <c r="AV834" s="8">
        <v>4.4626426107920954E-2</v>
      </c>
      <c r="AW834" s="8">
        <v>0.18141978926859345</v>
      </c>
      <c r="AX834" s="8">
        <v>0.26185422049261292</v>
      </c>
      <c r="AY834" s="8">
        <v>6.368239244154679E-2</v>
      </c>
      <c r="AZ834" s="8">
        <v>0.20893348160566294</v>
      </c>
      <c r="BA834" s="8">
        <v>0.14870635114035011</v>
      </c>
      <c r="BB834" s="8">
        <v>3.7296273171882256E-2</v>
      </c>
      <c r="BC834" s="8">
        <v>0.12885548485295806</v>
      </c>
      <c r="BD834" s="8">
        <v>0.1656793058448871</v>
      </c>
      <c r="BE834" s="8">
        <v>4.4555217527367741E-2</v>
      </c>
      <c r="BF834" s="8">
        <v>0.20252027494027416</v>
      </c>
      <c r="BG834" s="8">
        <v>0.49364360791156392</v>
      </c>
      <c r="BH834" s="8">
        <v>4.1840295214003204E-6</v>
      </c>
      <c r="BI834" s="8">
        <v>0.39470161875482285</v>
      </c>
      <c r="BJ834" s="8">
        <v>1.3959492141435481</v>
      </c>
      <c r="BK834" s="8">
        <v>1.4376942880872583</v>
      </c>
      <c r="BL834" s="8">
        <v>1.2180823027133867</v>
      </c>
    </row>
    <row r="835" spans="1:64" x14ac:dyDescent="0.25">
      <c r="A835" s="7">
        <v>622210</v>
      </c>
      <c r="B835" s="7" t="s">
        <v>865</v>
      </c>
      <c r="C835" s="8">
        <f t="shared" ref="C835:C898" si="234">IF(Y835=0,VLOOKUP(A835,$AS$2:$BL$948,3,FALSE),Y835)</f>
        <v>7.5718687803532261E-2</v>
      </c>
      <c r="D835" s="8">
        <f t="shared" ref="D835:D898" si="235">IF(Z835=0,VLOOKUP(A835,$AS$2:$BL$948,4,FALSE),Z835)</f>
        <v>2.3292126178800002E-2</v>
      </c>
      <c r="E835" s="8">
        <f t="shared" ref="E835:E898" si="236">IF(AA835=0,VLOOKUP(A835,$AS$2:$BL$948,5,FALSE),AA835)</f>
        <v>8.9922494047080651E-2</v>
      </c>
      <c r="F835" s="8">
        <f t="shared" ref="F835:F898" si="237">IF(AB835=0,VLOOKUP($A835,$AS$2:$BL$948,6,FALSE),AB835)</f>
        <v>9.1675423521016111E-2</v>
      </c>
      <c r="G835" s="8">
        <f t="shared" ref="G835:G898" si="238">IF(AC835=0,VLOOKUP($A835,$AS$2:$BL$948,7,FALSE),AC835)</f>
        <v>2.5638184248054842E-2</v>
      </c>
      <c r="H835" s="8">
        <f t="shared" ref="H835:H898" si="239">IF(AD835=0,VLOOKUP($A835,$AS$2:$BL$948,8,FALSE),AD835)</f>
        <v>8.2169157110596788E-2</v>
      </c>
      <c r="I835" s="8">
        <f t="shared" ref="I835:I898" si="240">IF(AE835=0,VLOOKUP($A835,$AS$2:$BL$948,9,FALSE),AE835)</f>
        <v>6.7309922653177423E-2</v>
      </c>
      <c r="J835" s="8">
        <f t="shared" ref="J835:J898" si="241">IF(AF835=0,VLOOKUP($A835,$AS$2:$BL$948,10,FALSE),AF835)</f>
        <v>1.9900703592206456E-2</v>
      </c>
      <c r="K835" s="8">
        <f t="shared" ref="K835:K898" si="242">IF(AG835=0,VLOOKUP($A835,$AS$2:$BL$948,11,FALSE),AG835)</f>
        <v>6.6024336169511297E-2</v>
      </c>
      <c r="L835" s="8">
        <f t="shared" ref="L835:L898" si="243">IF(AH835=0,VLOOKUP($A835,$AS$2:$BL$948,12,FALSE),AH835)</f>
        <v>7.5286312505403213E-2</v>
      </c>
      <c r="M835" s="8">
        <f t="shared" ref="M835:M898" si="244">IF(AI835=0,VLOOKUP($A835,$AS$2:$BL$948,13,FALSE),AI835)</f>
        <v>2.3566391700780637E-2</v>
      </c>
      <c r="N835" s="8">
        <f t="shared" ref="N835:N898" si="245">IF(AJ835=0,VLOOKUP($A835,$AS$2:$BL$948,14,FALSE),AJ835)</f>
        <v>9.953815724274194E-2</v>
      </c>
      <c r="O835" s="8">
        <f t="shared" ref="O835:O898" si="246">IF(AK835=0,VLOOKUP($A835,$AS$2:$BL$948,15,FALSE),AK835)</f>
        <v>0.18516290521064518</v>
      </c>
      <c r="P835" s="8">
        <f t="shared" ref="P835:P898" si="247">IF(AL835=0,VLOOKUP($A835,$AS$2:$BL$948,16,FALSE),AL835)</f>
        <v>1.7570181761525804E-6</v>
      </c>
      <c r="Q835" s="8">
        <f t="shared" ref="Q835:Q898" si="248">IF(AM835=0,VLOOKUP($A835,$AS$2:$BL$948,17,FALSE),AM835)</f>
        <v>0.14743806791870973</v>
      </c>
      <c r="R835" s="8">
        <f t="shared" ref="R835:R898" si="249">IF(AN835=0,VLOOKUP($A835,$AS$2:$BL$948,18,FALSE),AN835)</f>
        <v>1</v>
      </c>
      <c r="S835" s="8">
        <f t="shared" ref="S835:S898" si="250">IF(AO835=0,VLOOKUP($A835,$AS$2:$BL$948,19,FALSE),AO835)</f>
        <v>0.53819082939564522</v>
      </c>
      <c r="T835" s="8">
        <f t="shared" ref="T835:T898" si="251">IF(AP835=0,VLOOKUP($A835,$AS$2:$BL$948,20,FALSE),AP835)</f>
        <v>0.49194463983419351</v>
      </c>
      <c r="W835" s="7">
        <v>622210</v>
      </c>
      <c r="X835" s="7" t="s">
        <v>865</v>
      </c>
      <c r="Y835" s="364">
        <v>0</v>
      </c>
      <c r="Z835" s="364">
        <v>0</v>
      </c>
      <c r="AA835" s="364">
        <v>0</v>
      </c>
      <c r="AB835" s="364">
        <v>0</v>
      </c>
      <c r="AC835" s="364">
        <v>0</v>
      </c>
      <c r="AD835" s="364">
        <v>0</v>
      </c>
      <c r="AE835" s="364">
        <v>0</v>
      </c>
      <c r="AF835" s="364">
        <v>0</v>
      </c>
      <c r="AG835" s="364">
        <v>0</v>
      </c>
      <c r="AH835" s="364">
        <v>0</v>
      </c>
      <c r="AI835" s="364">
        <v>0</v>
      </c>
      <c r="AJ835" s="364">
        <v>0</v>
      </c>
      <c r="AK835" s="364">
        <v>0</v>
      </c>
      <c r="AL835" s="364">
        <v>0</v>
      </c>
      <c r="AM835" s="364">
        <v>0</v>
      </c>
      <c r="AN835" s="364">
        <v>1</v>
      </c>
      <c r="AO835" s="364">
        <v>0</v>
      </c>
      <c r="AP835" s="364">
        <v>0</v>
      </c>
      <c r="AS835" s="7">
        <v>622210</v>
      </c>
      <c r="AT835" s="7" t="s">
        <v>865</v>
      </c>
      <c r="AU835" s="8">
        <v>7.5718687803532261E-2</v>
      </c>
      <c r="AV835" s="8">
        <v>2.3292126178800002E-2</v>
      </c>
      <c r="AW835" s="8">
        <v>8.9922494047080651E-2</v>
      </c>
      <c r="AX835" s="8">
        <v>9.1675423521016111E-2</v>
      </c>
      <c r="AY835" s="8">
        <v>2.5638184248054842E-2</v>
      </c>
      <c r="AZ835" s="8">
        <v>8.2169157110596788E-2</v>
      </c>
      <c r="BA835" s="8">
        <v>6.7309922653177423E-2</v>
      </c>
      <c r="BB835" s="8">
        <v>1.9900703592206456E-2</v>
      </c>
      <c r="BC835" s="8">
        <v>6.6024336169511297E-2</v>
      </c>
      <c r="BD835" s="8">
        <v>7.5286312505403213E-2</v>
      </c>
      <c r="BE835" s="8">
        <v>2.3566391700780637E-2</v>
      </c>
      <c r="BF835" s="8">
        <v>9.953815724274194E-2</v>
      </c>
      <c r="BG835" s="8">
        <v>0.18516290521064518</v>
      </c>
      <c r="BH835" s="8">
        <v>1.7570181761525804E-6</v>
      </c>
      <c r="BI835" s="8">
        <v>0.14743806791870973</v>
      </c>
      <c r="BJ835" s="8">
        <v>1.1889316951261288</v>
      </c>
      <c r="BK835" s="8">
        <v>0.53819082939564522</v>
      </c>
      <c r="BL835" s="8">
        <v>0.49194463983419351</v>
      </c>
    </row>
    <row r="836" spans="1:64" x14ac:dyDescent="0.25">
      <c r="A836" s="7">
        <v>622310</v>
      </c>
      <c r="B836" s="7" t="s">
        <v>866</v>
      </c>
      <c r="C836" s="8">
        <f t="shared" si="234"/>
        <v>5.0478415307370961E-2</v>
      </c>
      <c r="D836" s="8">
        <f t="shared" si="235"/>
        <v>1.645219644918226E-2</v>
      </c>
      <c r="E836" s="8">
        <f t="shared" si="236"/>
        <v>5.6123279972177413E-2</v>
      </c>
      <c r="F836" s="8">
        <f t="shared" si="237"/>
        <v>8.6330100146419356E-2</v>
      </c>
      <c r="G836" s="8">
        <f t="shared" si="238"/>
        <v>2.5594806320380643E-2</v>
      </c>
      <c r="H836" s="8">
        <f t="shared" si="239"/>
        <v>6.8838636327548386E-2</v>
      </c>
      <c r="I836" s="8">
        <f t="shared" si="240"/>
        <v>4.464275572191935E-2</v>
      </c>
      <c r="J836" s="8">
        <f t="shared" si="241"/>
        <v>1.3983659422606452E-2</v>
      </c>
      <c r="K836" s="8">
        <f t="shared" si="242"/>
        <v>4.0355963969974193E-2</v>
      </c>
      <c r="L836" s="8">
        <f t="shared" si="243"/>
        <v>5.0382230063967734E-2</v>
      </c>
      <c r="M836" s="8">
        <f t="shared" si="244"/>
        <v>1.6667107428838708E-2</v>
      </c>
      <c r="N836" s="8">
        <f t="shared" si="245"/>
        <v>6.2378327341483873E-2</v>
      </c>
      <c r="O836" s="8">
        <f t="shared" si="246"/>
        <v>0.11461336599851613</v>
      </c>
      <c r="P836" s="8">
        <f t="shared" si="247"/>
        <v>7.179643556912903E-7</v>
      </c>
      <c r="Q836" s="8">
        <f t="shared" si="248"/>
        <v>9.1740930862322601E-2</v>
      </c>
      <c r="R836" s="8">
        <f t="shared" si="249"/>
        <v>1</v>
      </c>
      <c r="S836" s="8">
        <f t="shared" si="250"/>
        <v>0.39043934924580637</v>
      </c>
      <c r="T836" s="8">
        <f t="shared" si="251"/>
        <v>0.3086597984691935</v>
      </c>
      <c r="W836" s="7">
        <v>622310</v>
      </c>
      <c r="X836" s="7" t="s">
        <v>866</v>
      </c>
      <c r="Y836" s="364">
        <v>0</v>
      </c>
      <c r="Z836" s="364">
        <v>0</v>
      </c>
      <c r="AA836" s="364">
        <v>0</v>
      </c>
      <c r="AB836" s="364">
        <v>0</v>
      </c>
      <c r="AC836" s="364">
        <v>0</v>
      </c>
      <c r="AD836" s="364">
        <v>0</v>
      </c>
      <c r="AE836" s="364">
        <v>0</v>
      </c>
      <c r="AF836" s="364">
        <v>0</v>
      </c>
      <c r="AG836" s="364">
        <v>0</v>
      </c>
      <c r="AH836" s="364">
        <v>0</v>
      </c>
      <c r="AI836" s="364">
        <v>0</v>
      </c>
      <c r="AJ836" s="364">
        <v>0</v>
      </c>
      <c r="AK836" s="364">
        <v>0</v>
      </c>
      <c r="AL836" s="364">
        <v>0</v>
      </c>
      <c r="AM836" s="364">
        <v>0</v>
      </c>
      <c r="AN836" s="364">
        <v>1</v>
      </c>
      <c r="AO836" s="364">
        <v>0</v>
      </c>
      <c r="AP836" s="364">
        <v>0</v>
      </c>
      <c r="AS836" s="7">
        <v>622310</v>
      </c>
      <c r="AT836" s="7" t="s">
        <v>866</v>
      </c>
      <c r="AU836" s="8">
        <v>5.0478415307370961E-2</v>
      </c>
      <c r="AV836" s="8">
        <v>1.645219644918226E-2</v>
      </c>
      <c r="AW836" s="8">
        <v>5.6123279972177413E-2</v>
      </c>
      <c r="AX836" s="8">
        <v>8.6330100146419356E-2</v>
      </c>
      <c r="AY836" s="8">
        <v>2.5594806320380643E-2</v>
      </c>
      <c r="AZ836" s="8">
        <v>6.8838636327548386E-2</v>
      </c>
      <c r="BA836" s="8">
        <v>4.464275572191935E-2</v>
      </c>
      <c r="BB836" s="8">
        <v>1.3983659422606452E-2</v>
      </c>
      <c r="BC836" s="8">
        <v>4.0355963969974193E-2</v>
      </c>
      <c r="BD836" s="8">
        <v>5.0382230063967734E-2</v>
      </c>
      <c r="BE836" s="8">
        <v>1.6667107428838708E-2</v>
      </c>
      <c r="BF836" s="8">
        <v>6.2378327341483873E-2</v>
      </c>
      <c r="BG836" s="8">
        <v>0.11461336599851613</v>
      </c>
      <c r="BH836" s="8">
        <v>7.179643556912903E-7</v>
      </c>
      <c r="BI836" s="8">
        <v>9.1740930862322601E-2</v>
      </c>
      <c r="BJ836" s="8">
        <v>1.1230538917287094</v>
      </c>
      <c r="BK836" s="8">
        <v>0.39043934924580637</v>
      </c>
      <c r="BL836" s="8">
        <v>0.3086597984691935</v>
      </c>
    </row>
    <row r="837" spans="1:64" x14ac:dyDescent="0.25">
      <c r="A837" s="7">
        <v>623110</v>
      </c>
      <c r="B837" s="7" t="s">
        <v>867</v>
      </c>
      <c r="C837" s="8">
        <f t="shared" si="234"/>
        <v>0.122197389918</v>
      </c>
      <c r="D837" s="8">
        <f t="shared" si="235"/>
        <v>2.1533596364399998E-2</v>
      </c>
      <c r="E837" s="8">
        <f t="shared" si="236"/>
        <v>6.30347347275E-2</v>
      </c>
      <c r="F837" s="8">
        <f t="shared" si="237"/>
        <v>0.105903025262</v>
      </c>
      <c r="G837" s="8">
        <f t="shared" si="238"/>
        <v>1.70095499937E-2</v>
      </c>
      <c r="H837" s="8">
        <f t="shared" si="239"/>
        <v>4.3077828401099999E-2</v>
      </c>
      <c r="I837" s="8">
        <f t="shared" si="240"/>
        <v>8.3411185978699995E-2</v>
      </c>
      <c r="J837" s="8">
        <f t="shared" si="241"/>
        <v>1.3618195162800001E-2</v>
      </c>
      <c r="K837" s="8">
        <f t="shared" si="242"/>
        <v>3.3927679173300002E-2</v>
      </c>
      <c r="L837" s="8">
        <f t="shared" si="243"/>
        <v>9.8883827611099998E-2</v>
      </c>
      <c r="M837" s="8">
        <f t="shared" si="244"/>
        <v>1.8504936295399999E-2</v>
      </c>
      <c r="N837" s="8">
        <f t="shared" si="245"/>
        <v>6.3295907946200006E-2</v>
      </c>
      <c r="O837" s="8">
        <f t="shared" si="246"/>
        <v>0.60053655327800004</v>
      </c>
      <c r="P837" s="8">
        <f t="shared" si="247"/>
        <v>1.03786582447E-5</v>
      </c>
      <c r="Q837" s="8">
        <f t="shared" si="248"/>
        <v>0.53485817436399996</v>
      </c>
      <c r="R837" s="8">
        <f t="shared" si="249"/>
        <v>1.20676572101</v>
      </c>
      <c r="S837" s="8">
        <f t="shared" si="250"/>
        <v>1.16599040366</v>
      </c>
      <c r="T837" s="8">
        <f t="shared" si="251"/>
        <v>1.1309570603100001</v>
      </c>
      <c r="W837" s="7">
        <v>623110</v>
      </c>
      <c r="X837" s="7" t="s">
        <v>867</v>
      </c>
      <c r="Y837" s="364">
        <v>0.122197389918</v>
      </c>
      <c r="Z837" s="364">
        <v>2.1533596364399998E-2</v>
      </c>
      <c r="AA837" s="364">
        <v>6.30347347275E-2</v>
      </c>
      <c r="AB837" s="364">
        <v>0.105903025262</v>
      </c>
      <c r="AC837" s="364">
        <v>1.70095499937E-2</v>
      </c>
      <c r="AD837" s="364">
        <v>4.3077828401099999E-2</v>
      </c>
      <c r="AE837" s="364">
        <v>8.3411185978699995E-2</v>
      </c>
      <c r="AF837" s="364">
        <v>1.3618195162800001E-2</v>
      </c>
      <c r="AG837" s="364">
        <v>3.3927679173300002E-2</v>
      </c>
      <c r="AH837" s="364">
        <v>9.8883827611099998E-2</v>
      </c>
      <c r="AI837" s="364">
        <v>1.8504936295399999E-2</v>
      </c>
      <c r="AJ837" s="364">
        <v>6.3295907946200006E-2</v>
      </c>
      <c r="AK837" s="364">
        <v>0.60053655327800004</v>
      </c>
      <c r="AL837" s="364">
        <v>1.03786582447E-5</v>
      </c>
      <c r="AM837" s="364">
        <v>0.53485817436399996</v>
      </c>
      <c r="AN837" s="364">
        <v>1.20676572101</v>
      </c>
      <c r="AO837" s="364">
        <v>1.16599040366</v>
      </c>
      <c r="AP837" s="364">
        <v>1.1309570603100001</v>
      </c>
      <c r="AS837" s="7">
        <v>623110</v>
      </c>
      <c r="AT837" s="7" t="s">
        <v>867</v>
      </c>
      <c r="AU837" s="8">
        <v>0.16605050825358064</v>
      </c>
      <c r="AV837" s="8">
        <v>4.7246948664353222E-2</v>
      </c>
      <c r="AW837" s="8">
        <v>0.1850325485494774</v>
      </c>
      <c r="AX837" s="8">
        <v>0.14607572327025811</v>
      </c>
      <c r="AY837" s="8">
        <v>3.6576686302198388E-2</v>
      </c>
      <c r="AZ837" s="8">
        <v>0.12364306881545807</v>
      </c>
      <c r="BA837" s="8">
        <v>0.1145683830559677</v>
      </c>
      <c r="BB837" s="8">
        <v>3.2240094099080643E-2</v>
      </c>
      <c r="BC837" s="8">
        <v>0.11806155924388224</v>
      </c>
      <c r="BD837" s="8">
        <v>0.14102631670850002</v>
      </c>
      <c r="BE837" s="8">
        <v>4.2710281418533856E-2</v>
      </c>
      <c r="BF837" s="8">
        <v>0.17872479846964842</v>
      </c>
      <c r="BG837" s="8">
        <v>0.56179049081112931</v>
      </c>
      <c r="BH837" s="8">
        <v>7.978228929118225E-6</v>
      </c>
      <c r="BI837" s="8">
        <v>0.50035321919387132</v>
      </c>
      <c r="BJ837" s="8">
        <v>1.3983267796606449</v>
      </c>
      <c r="BK837" s="8">
        <v>1.2417793493554843</v>
      </c>
      <c r="BL837" s="8">
        <v>1.2003539073659677</v>
      </c>
    </row>
    <row r="838" spans="1:64" x14ac:dyDescent="0.25">
      <c r="A838" s="7">
        <v>623210</v>
      </c>
      <c r="B838" s="7" t="s">
        <v>868</v>
      </c>
      <c r="C838" s="8">
        <f t="shared" si="234"/>
        <v>0.11420215070500001</v>
      </c>
      <c r="D838" s="8">
        <f t="shared" si="235"/>
        <v>2.09063391138E-2</v>
      </c>
      <c r="E838" s="8">
        <f t="shared" si="236"/>
        <v>6.4633605506999994E-2</v>
      </c>
      <c r="F838" s="8">
        <f t="shared" si="237"/>
        <v>7.9846278849999994E-2</v>
      </c>
      <c r="G838" s="8">
        <f t="shared" si="238"/>
        <v>1.5280980673000001E-2</v>
      </c>
      <c r="H838" s="8">
        <f t="shared" si="239"/>
        <v>3.97648817327E-2</v>
      </c>
      <c r="I838" s="8">
        <f t="shared" si="240"/>
        <v>6.6966093983400005E-2</v>
      </c>
      <c r="J838" s="8">
        <f t="shared" si="241"/>
        <v>1.1835566337299999E-2</v>
      </c>
      <c r="K838" s="8">
        <f t="shared" si="242"/>
        <v>3.0625259368799999E-2</v>
      </c>
      <c r="L838" s="8">
        <f t="shared" si="243"/>
        <v>8.0113086525400001E-2</v>
      </c>
      <c r="M838" s="8">
        <f t="shared" si="244"/>
        <v>1.6276152872099998E-2</v>
      </c>
      <c r="N838" s="8">
        <f t="shared" si="245"/>
        <v>5.86480817295E-2</v>
      </c>
      <c r="O838" s="8">
        <f t="shared" si="246"/>
        <v>0.66696186693399995</v>
      </c>
      <c r="P838" s="8">
        <f t="shared" si="247"/>
        <v>1.1601837428400001E-5</v>
      </c>
      <c r="Q838" s="8">
        <f t="shared" si="248"/>
        <v>0.60578071525699995</v>
      </c>
      <c r="R838" s="8">
        <f t="shared" si="249"/>
        <v>1.19974209533</v>
      </c>
      <c r="S838" s="8">
        <f t="shared" si="250"/>
        <v>1.1348921412599999</v>
      </c>
      <c r="T838" s="8">
        <f t="shared" si="251"/>
        <v>1.10942691969</v>
      </c>
      <c r="W838" s="7">
        <v>623210</v>
      </c>
      <c r="X838" s="7" t="s">
        <v>868</v>
      </c>
      <c r="Y838" s="364">
        <v>0.11420215070500001</v>
      </c>
      <c r="Z838" s="364">
        <v>2.09063391138E-2</v>
      </c>
      <c r="AA838" s="364">
        <v>6.4633605506999994E-2</v>
      </c>
      <c r="AB838" s="364">
        <v>7.9846278849999994E-2</v>
      </c>
      <c r="AC838" s="364">
        <v>1.5280980673000001E-2</v>
      </c>
      <c r="AD838" s="364">
        <v>3.97648817327E-2</v>
      </c>
      <c r="AE838" s="364">
        <v>6.6966093983400005E-2</v>
      </c>
      <c r="AF838" s="364">
        <v>1.1835566337299999E-2</v>
      </c>
      <c r="AG838" s="364">
        <v>3.0625259368799999E-2</v>
      </c>
      <c r="AH838" s="364">
        <v>8.0113086525400001E-2</v>
      </c>
      <c r="AI838" s="364">
        <v>1.6276152872099998E-2</v>
      </c>
      <c r="AJ838" s="364">
        <v>5.86480817295E-2</v>
      </c>
      <c r="AK838" s="364">
        <v>0.66696186693399995</v>
      </c>
      <c r="AL838" s="364">
        <v>1.1601837428400001E-5</v>
      </c>
      <c r="AM838" s="364">
        <v>0.60578071525699995</v>
      </c>
      <c r="AN838" s="364">
        <v>1.19974209533</v>
      </c>
      <c r="AO838" s="364">
        <v>1.1348921412599999</v>
      </c>
      <c r="AP838" s="364">
        <v>1.10942691969</v>
      </c>
      <c r="AS838" s="7">
        <v>623210</v>
      </c>
      <c r="AT838" s="7" t="s">
        <v>868</v>
      </c>
      <c r="AU838" s="8">
        <v>0.15134221395262901</v>
      </c>
      <c r="AV838" s="8">
        <v>4.5161409780395165E-2</v>
      </c>
      <c r="AW838" s="8">
        <v>0.19179285837404836</v>
      </c>
      <c r="AX838" s="8">
        <v>9.5048583364137101E-2</v>
      </c>
      <c r="AY838" s="8">
        <v>2.7445691362335479E-2</v>
      </c>
      <c r="AZ838" s="8">
        <v>0.10039293451388873</v>
      </c>
      <c r="BA838" s="8">
        <v>8.8573495131530636E-2</v>
      </c>
      <c r="BB838" s="8">
        <v>2.696437643004192E-2</v>
      </c>
      <c r="BC838" s="8">
        <v>0.10820285564019358</v>
      </c>
      <c r="BD838" s="8">
        <v>0.10941441814368388</v>
      </c>
      <c r="BE838" s="8">
        <v>3.6428235729629027E-2</v>
      </c>
      <c r="BF838" s="8">
        <v>0.16735106772943226</v>
      </c>
      <c r="BG838" s="8">
        <v>0.6562062626156776</v>
      </c>
      <c r="BH838" s="8">
        <v>1.0992384372771453E-5</v>
      </c>
      <c r="BI838" s="8">
        <v>0.59601099169203242</v>
      </c>
      <c r="BJ838" s="8">
        <v>1.3882980950106452</v>
      </c>
      <c r="BK838" s="8">
        <v>1.206758176982258</v>
      </c>
      <c r="BL838" s="8">
        <v>1.2076116949437099</v>
      </c>
    </row>
    <row r="839" spans="1:64" x14ac:dyDescent="0.25">
      <c r="A839" s="7">
        <v>623220</v>
      </c>
      <c r="B839" s="7" t="s">
        <v>869</v>
      </c>
      <c r="C839" s="8">
        <f t="shared" si="234"/>
        <v>0.114180405209</v>
      </c>
      <c r="D839" s="8">
        <f t="shared" si="235"/>
        <v>2.08898340286E-2</v>
      </c>
      <c r="E839" s="8">
        <f t="shared" si="236"/>
        <v>6.7166233278000004E-2</v>
      </c>
      <c r="F839" s="8">
        <f t="shared" si="237"/>
        <v>8.4146692237299994E-2</v>
      </c>
      <c r="G839" s="8">
        <f t="shared" si="238"/>
        <v>1.6104002966400001E-2</v>
      </c>
      <c r="H839" s="8">
        <f t="shared" si="239"/>
        <v>4.3948900288599997E-2</v>
      </c>
      <c r="I839" s="8">
        <f t="shared" si="240"/>
        <v>6.7041384232600004E-2</v>
      </c>
      <c r="J839" s="8">
        <f t="shared" si="241"/>
        <v>1.18422310625E-2</v>
      </c>
      <c r="K839" s="8">
        <f t="shared" si="242"/>
        <v>3.2077514037200001E-2</v>
      </c>
      <c r="L839" s="8">
        <f t="shared" si="243"/>
        <v>8.0162454782199993E-2</v>
      </c>
      <c r="M839" s="8">
        <f t="shared" si="244"/>
        <v>1.6267821523199999E-2</v>
      </c>
      <c r="N839" s="8">
        <f t="shared" si="245"/>
        <v>6.0795721730699998E-2</v>
      </c>
      <c r="O839" s="8">
        <f t="shared" si="246"/>
        <v>0.66680129003599997</v>
      </c>
      <c r="P839" s="8">
        <f t="shared" si="247"/>
        <v>1.09999580516E-5</v>
      </c>
      <c r="Q839" s="8">
        <f t="shared" si="248"/>
        <v>0.60492615845099995</v>
      </c>
      <c r="R839" s="8">
        <f t="shared" si="249"/>
        <v>1.2022364725200001</v>
      </c>
      <c r="S839" s="8">
        <f t="shared" si="250"/>
        <v>1.1441995954899999</v>
      </c>
      <c r="T839" s="8">
        <f t="shared" si="251"/>
        <v>1.1109611293299999</v>
      </c>
      <c r="W839" s="7">
        <v>623220</v>
      </c>
      <c r="X839" s="7" t="s">
        <v>869</v>
      </c>
      <c r="Y839" s="364">
        <v>0.114180405209</v>
      </c>
      <c r="Z839" s="364">
        <v>2.08898340286E-2</v>
      </c>
      <c r="AA839" s="364">
        <v>6.7166233278000004E-2</v>
      </c>
      <c r="AB839" s="364">
        <v>8.4146692237299994E-2</v>
      </c>
      <c r="AC839" s="364">
        <v>1.6104002966400001E-2</v>
      </c>
      <c r="AD839" s="364">
        <v>4.3948900288599997E-2</v>
      </c>
      <c r="AE839" s="364">
        <v>6.7041384232600004E-2</v>
      </c>
      <c r="AF839" s="364">
        <v>1.18422310625E-2</v>
      </c>
      <c r="AG839" s="364">
        <v>3.2077514037200001E-2</v>
      </c>
      <c r="AH839" s="364">
        <v>8.0162454782199993E-2</v>
      </c>
      <c r="AI839" s="364">
        <v>1.6267821523199999E-2</v>
      </c>
      <c r="AJ839" s="364">
        <v>6.0795721730699998E-2</v>
      </c>
      <c r="AK839" s="364">
        <v>0.66680129003599997</v>
      </c>
      <c r="AL839" s="364">
        <v>1.09999580516E-5</v>
      </c>
      <c r="AM839" s="364">
        <v>0.60492615845099995</v>
      </c>
      <c r="AN839" s="364">
        <v>1.2022364725200001</v>
      </c>
      <c r="AO839" s="364">
        <v>1.1441995954899999</v>
      </c>
      <c r="AP839" s="364">
        <v>1.1109611293299999</v>
      </c>
      <c r="AS839" s="7">
        <v>623220</v>
      </c>
      <c r="AT839" s="7" t="s">
        <v>869</v>
      </c>
      <c r="AU839" s="8">
        <v>0.14714647836211292</v>
      </c>
      <c r="AV839" s="8">
        <v>4.4199594208883877E-2</v>
      </c>
      <c r="AW839" s="8">
        <v>0.19498418675031298</v>
      </c>
      <c r="AX839" s="8">
        <v>8.9862384272683407E-2</v>
      </c>
      <c r="AY839" s="8">
        <v>2.6121630586446613E-2</v>
      </c>
      <c r="AZ839" s="8">
        <v>0.10302256661905661</v>
      </c>
      <c r="BA839" s="8">
        <v>8.6249605999511328E-2</v>
      </c>
      <c r="BB839" s="8">
        <v>2.642255907231451E-2</v>
      </c>
      <c r="BC839" s="8">
        <v>0.11050541828865808</v>
      </c>
      <c r="BD839" s="8">
        <v>0.10658491777561614</v>
      </c>
      <c r="BE839" s="8">
        <v>3.5693210517929036E-2</v>
      </c>
      <c r="BF839" s="8">
        <v>0.17009135331065486</v>
      </c>
      <c r="BG839" s="8">
        <v>0.63453664906477325</v>
      </c>
      <c r="BH839" s="8">
        <v>1.4406088125701934E-5</v>
      </c>
      <c r="BI839" s="8">
        <v>0.57565427214929066</v>
      </c>
      <c r="BJ839" s="8">
        <v>1.3863318722245168</v>
      </c>
      <c r="BK839" s="8">
        <v>1.1706178718006446</v>
      </c>
      <c r="BL839" s="8">
        <v>1.1747920994890324</v>
      </c>
    </row>
    <row r="840" spans="1:64" x14ac:dyDescent="0.25">
      <c r="A840" s="7">
        <v>623311</v>
      </c>
      <c r="B840" s="7" t="s">
        <v>870</v>
      </c>
      <c r="C840" s="8">
        <f t="shared" si="234"/>
        <v>0.12952122705132255</v>
      </c>
      <c r="D840" s="8">
        <f t="shared" si="235"/>
        <v>3.8729901701777418E-2</v>
      </c>
      <c r="E840" s="8">
        <f t="shared" si="236"/>
        <v>0.14721213484291451</v>
      </c>
      <c r="F840" s="8">
        <f t="shared" si="237"/>
        <v>8.9828296593285464E-2</v>
      </c>
      <c r="G840" s="8">
        <f t="shared" si="238"/>
        <v>2.326955258487258E-2</v>
      </c>
      <c r="H840" s="8">
        <f t="shared" si="239"/>
        <v>7.7573878904388688E-2</v>
      </c>
      <c r="I840" s="8">
        <f t="shared" si="240"/>
        <v>8.9593295238648382E-2</v>
      </c>
      <c r="J840" s="8">
        <f t="shared" si="241"/>
        <v>2.6607407763958067E-2</v>
      </c>
      <c r="K840" s="8">
        <f t="shared" si="242"/>
        <v>9.4212569351090306E-2</v>
      </c>
      <c r="L840" s="8">
        <f t="shared" si="243"/>
        <v>0.11069834411254839</v>
      </c>
      <c r="M840" s="8">
        <f t="shared" si="244"/>
        <v>3.5174689888333874E-2</v>
      </c>
      <c r="N840" s="8">
        <f t="shared" si="245"/>
        <v>0.14207223045424192</v>
      </c>
      <c r="O840" s="8">
        <f t="shared" si="246"/>
        <v>0.41642552123003235</v>
      </c>
      <c r="P840" s="8">
        <f t="shared" si="247"/>
        <v>7.5329611179014523E-6</v>
      </c>
      <c r="Q840" s="8">
        <f t="shared" si="248"/>
        <v>0.37048062715972557</v>
      </c>
      <c r="R840" s="8">
        <f t="shared" si="249"/>
        <v>1</v>
      </c>
      <c r="S840" s="8">
        <f t="shared" si="250"/>
        <v>0.8842185022764516</v>
      </c>
      <c r="T840" s="8">
        <f t="shared" si="251"/>
        <v>0.90396165945064544</v>
      </c>
      <c r="W840" s="7">
        <v>623311</v>
      </c>
      <c r="X840" s="7" t="s">
        <v>870</v>
      </c>
      <c r="Y840" s="364">
        <v>0</v>
      </c>
      <c r="Z840" s="364">
        <v>0</v>
      </c>
      <c r="AA840" s="364">
        <v>0</v>
      </c>
      <c r="AB840" s="364">
        <v>0</v>
      </c>
      <c r="AC840" s="364">
        <v>0</v>
      </c>
      <c r="AD840" s="364">
        <v>0</v>
      </c>
      <c r="AE840" s="364">
        <v>0</v>
      </c>
      <c r="AF840" s="364">
        <v>0</v>
      </c>
      <c r="AG840" s="364">
        <v>0</v>
      </c>
      <c r="AH840" s="364">
        <v>0</v>
      </c>
      <c r="AI840" s="364">
        <v>0</v>
      </c>
      <c r="AJ840" s="364">
        <v>0</v>
      </c>
      <c r="AK840" s="364">
        <v>0</v>
      </c>
      <c r="AL840" s="364">
        <v>0</v>
      </c>
      <c r="AM840" s="364">
        <v>0</v>
      </c>
      <c r="AN840" s="364">
        <v>1</v>
      </c>
      <c r="AO840" s="364">
        <v>0</v>
      </c>
      <c r="AP840" s="364">
        <v>0</v>
      </c>
      <c r="AS840" s="7">
        <v>623311</v>
      </c>
      <c r="AT840" s="7" t="s">
        <v>870</v>
      </c>
      <c r="AU840" s="8">
        <v>0.12952122705132255</v>
      </c>
      <c r="AV840" s="8">
        <v>3.8729901701777418E-2</v>
      </c>
      <c r="AW840" s="8">
        <v>0.14721213484291451</v>
      </c>
      <c r="AX840" s="8">
        <v>8.9828296593285464E-2</v>
      </c>
      <c r="AY840" s="8">
        <v>2.326955258487258E-2</v>
      </c>
      <c r="AZ840" s="8">
        <v>7.7573878904388688E-2</v>
      </c>
      <c r="BA840" s="8">
        <v>8.9593295238648382E-2</v>
      </c>
      <c r="BB840" s="8">
        <v>2.6607407763958067E-2</v>
      </c>
      <c r="BC840" s="8">
        <v>9.4212569351090306E-2</v>
      </c>
      <c r="BD840" s="8">
        <v>0.11069834411254839</v>
      </c>
      <c r="BE840" s="8">
        <v>3.5174689888333874E-2</v>
      </c>
      <c r="BF840" s="8">
        <v>0.14207223045424192</v>
      </c>
      <c r="BG840" s="8">
        <v>0.41642552123003235</v>
      </c>
      <c r="BH840" s="8">
        <v>7.5329611179014523E-6</v>
      </c>
      <c r="BI840" s="8">
        <v>0.37048062715972557</v>
      </c>
      <c r="BJ840" s="8">
        <v>1.3154616506925805</v>
      </c>
      <c r="BK840" s="8">
        <v>0.8842185022764516</v>
      </c>
      <c r="BL840" s="8">
        <v>0.90396165945064544</v>
      </c>
    </row>
    <row r="841" spans="1:64" x14ac:dyDescent="0.25">
      <c r="A841" s="7">
        <v>623312</v>
      </c>
      <c r="B841" s="7" t="s">
        <v>871</v>
      </c>
      <c r="C841" s="8">
        <f t="shared" si="234"/>
        <v>0.122249566559</v>
      </c>
      <c r="D841" s="8">
        <f t="shared" si="235"/>
        <v>2.1539308317099999E-2</v>
      </c>
      <c r="E841" s="8">
        <f t="shared" si="236"/>
        <v>6.1072321597899999E-2</v>
      </c>
      <c r="F841" s="8">
        <f t="shared" si="237"/>
        <v>3.5163298762300003E-2</v>
      </c>
      <c r="G841" s="8">
        <f t="shared" si="238"/>
        <v>5.64751968298E-3</v>
      </c>
      <c r="H841" s="8">
        <f t="shared" si="239"/>
        <v>1.3718033125300001E-2</v>
      </c>
      <c r="I841" s="8">
        <f t="shared" si="240"/>
        <v>8.3431647805300005E-2</v>
      </c>
      <c r="J841" s="8">
        <f t="shared" si="241"/>
        <v>1.3621875329500001E-2</v>
      </c>
      <c r="K841" s="8">
        <f t="shared" si="242"/>
        <v>3.2636337638899997E-2</v>
      </c>
      <c r="L841" s="8">
        <f t="shared" si="243"/>
        <v>9.8994764632999999E-2</v>
      </c>
      <c r="M841" s="8">
        <f t="shared" si="244"/>
        <v>1.8513085090299999E-2</v>
      </c>
      <c r="N841" s="8">
        <f t="shared" si="245"/>
        <v>6.15291249656E-2</v>
      </c>
      <c r="O841" s="8">
        <f t="shared" si="246"/>
        <v>0.60032279804300004</v>
      </c>
      <c r="P841" s="8">
        <f t="shared" si="247"/>
        <v>3.1255330767000003E-5</v>
      </c>
      <c r="Q841" s="8">
        <f t="shared" si="248"/>
        <v>0.53470546010300002</v>
      </c>
      <c r="R841" s="8">
        <f t="shared" si="249"/>
        <v>1.20486119647</v>
      </c>
      <c r="S841" s="8">
        <f t="shared" si="250"/>
        <v>1.05452885157</v>
      </c>
      <c r="T841" s="8">
        <f t="shared" si="251"/>
        <v>1.1296898607700001</v>
      </c>
      <c r="W841" s="7">
        <v>623312</v>
      </c>
      <c r="X841" s="7" t="s">
        <v>871</v>
      </c>
      <c r="Y841" s="364">
        <v>0.122249566559</v>
      </c>
      <c r="Z841" s="364">
        <v>2.1539308317099999E-2</v>
      </c>
      <c r="AA841" s="364">
        <v>6.1072321597899999E-2</v>
      </c>
      <c r="AB841" s="364">
        <v>3.5163298762300003E-2</v>
      </c>
      <c r="AC841" s="364">
        <v>5.64751968298E-3</v>
      </c>
      <c r="AD841" s="364">
        <v>1.3718033125300001E-2</v>
      </c>
      <c r="AE841" s="364">
        <v>8.3431647805300005E-2</v>
      </c>
      <c r="AF841" s="364">
        <v>1.3621875329500001E-2</v>
      </c>
      <c r="AG841" s="364">
        <v>3.2636337638899997E-2</v>
      </c>
      <c r="AH841" s="364">
        <v>9.8994764632999999E-2</v>
      </c>
      <c r="AI841" s="364">
        <v>1.8513085090299999E-2</v>
      </c>
      <c r="AJ841" s="364">
        <v>6.15291249656E-2</v>
      </c>
      <c r="AK841" s="364">
        <v>0.60032279804300004</v>
      </c>
      <c r="AL841" s="364">
        <v>3.1255330767000003E-5</v>
      </c>
      <c r="AM841" s="364">
        <v>0.53470546010300002</v>
      </c>
      <c r="AN841" s="364">
        <v>1.20486119647</v>
      </c>
      <c r="AO841" s="364">
        <v>1.05452885157</v>
      </c>
      <c r="AP841" s="364">
        <v>1.1296898607700001</v>
      </c>
      <c r="AS841" s="7">
        <v>623312</v>
      </c>
      <c r="AT841" s="7" t="s">
        <v>871</v>
      </c>
      <c r="AU841" s="8">
        <v>0.17023271796225806</v>
      </c>
      <c r="AV841" s="8">
        <v>4.7985910208180653E-2</v>
      </c>
      <c r="AW841" s="8">
        <v>0.18469578899144354</v>
      </c>
      <c r="AX841" s="8">
        <v>9.8204043094525836E-2</v>
      </c>
      <c r="AY841" s="8">
        <v>2.451310186602549E-2</v>
      </c>
      <c r="AZ841" s="8">
        <v>8.2644284262895149E-2</v>
      </c>
      <c r="BA841" s="8">
        <v>0.11731096665581454</v>
      </c>
      <c r="BB841" s="8">
        <v>3.2698083716117744E-2</v>
      </c>
      <c r="BC841" s="8">
        <v>0.11749639814468868</v>
      </c>
      <c r="BD841" s="8">
        <v>0.14454069346303711</v>
      </c>
      <c r="BE841" s="8">
        <v>4.3369073541679036E-2</v>
      </c>
      <c r="BF841" s="8">
        <v>0.17846588142225328</v>
      </c>
      <c r="BG841" s="8">
        <v>0.58095644336211294</v>
      </c>
      <c r="BH841" s="8">
        <v>1.3662598091517419E-5</v>
      </c>
      <c r="BI841" s="8">
        <v>0.51745663267533948</v>
      </c>
      <c r="BJ841" s="8">
        <v>1.4029160300650001</v>
      </c>
      <c r="BK841" s="8">
        <v>1.17310497761</v>
      </c>
      <c r="BL841" s="8">
        <v>1.2352489969033866</v>
      </c>
    </row>
    <row r="842" spans="1:64" x14ac:dyDescent="0.25">
      <c r="A842" s="7">
        <v>623990</v>
      </c>
      <c r="B842" s="7" t="s">
        <v>872</v>
      </c>
      <c r="C842" s="8">
        <f t="shared" si="234"/>
        <v>0.1224536973381613</v>
      </c>
      <c r="D842" s="8">
        <f t="shared" si="235"/>
        <v>3.8592041320888698E-2</v>
      </c>
      <c r="E842" s="8">
        <f t="shared" si="236"/>
        <v>0.16537593371138556</v>
      </c>
      <c r="F842" s="8">
        <f t="shared" si="237"/>
        <v>8.2789543685558048E-2</v>
      </c>
      <c r="G842" s="8">
        <f t="shared" si="238"/>
        <v>2.5278040658842739E-2</v>
      </c>
      <c r="H842" s="8">
        <f t="shared" si="239"/>
        <v>9.3143539190462893E-2</v>
      </c>
      <c r="I842" s="8">
        <f t="shared" si="240"/>
        <v>7.2067909474414521E-2</v>
      </c>
      <c r="J842" s="8">
        <f t="shared" si="241"/>
        <v>2.3182707826670968E-2</v>
      </c>
      <c r="K842" s="8">
        <f t="shared" si="242"/>
        <v>9.4050417924885485E-2</v>
      </c>
      <c r="L842" s="8">
        <f t="shared" si="243"/>
        <v>8.9094823159053232E-2</v>
      </c>
      <c r="M842" s="8">
        <f t="shared" si="244"/>
        <v>3.1261111500188711E-2</v>
      </c>
      <c r="N842" s="8">
        <f t="shared" si="245"/>
        <v>0.14414880196081936</v>
      </c>
      <c r="O842" s="8">
        <f t="shared" si="246"/>
        <v>0.50534886930993583</v>
      </c>
      <c r="P842" s="8">
        <f t="shared" si="247"/>
        <v>8.1851068284811287E-6</v>
      </c>
      <c r="Q842" s="8">
        <f t="shared" si="248"/>
        <v>0.45792143492212944</v>
      </c>
      <c r="R842" s="8">
        <f t="shared" si="249"/>
        <v>1</v>
      </c>
      <c r="S842" s="8">
        <f t="shared" si="250"/>
        <v>0.95927402676064499</v>
      </c>
      <c r="T842" s="8">
        <f t="shared" si="251"/>
        <v>0.94736716425822587</v>
      </c>
      <c r="W842" s="7">
        <v>623990</v>
      </c>
      <c r="X842" s="7" t="s">
        <v>872</v>
      </c>
      <c r="Y842" s="364">
        <v>0</v>
      </c>
      <c r="Z842" s="364">
        <v>0</v>
      </c>
      <c r="AA842" s="364">
        <v>0</v>
      </c>
      <c r="AB842" s="364">
        <v>0</v>
      </c>
      <c r="AC842" s="364">
        <v>0</v>
      </c>
      <c r="AD842" s="364">
        <v>0</v>
      </c>
      <c r="AE842" s="364">
        <v>0</v>
      </c>
      <c r="AF842" s="364">
        <v>0</v>
      </c>
      <c r="AG842" s="364">
        <v>0</v>
      </c>
      <c r="AH842" s="364">
        <v>0</v>
      </c>
      <c r="AI842" s="364">
        <v>0</v>
      </c>
      <c r="AJ842" s="364">
        <v>0</v>
      </c>
      <c r="AK842" s="364">
        <v>0</v>
      </c>
      <c r="AL842" s="364">
        <v>0</v>
      </c>
      <c r="AM842" s="364">
        <v>0</v>
      </c>
      <c r="AN842" s="364">
        <v>1</v>
      </c>
      <c r="AO842" s="364">
        <v>0</v>
      </c>
      <c r="AP842" s="364">
        <v>0</v>
      </c>
      <c r="AS842" s="7">
        <v>623990</v>
      </c>
      <c r="AT842" s="7" t="s">
        <v>872</v>
      </c>
      <c r="AU842" s="8">
        <v>0.1224536973381613</v>
      </c>
      <c r="AV842" s="8">
        <v>3.8592041320888698E-2</v>
      </c>
      <c r="AW842" s="8">
        <v>0.16537593371138556</v>
      </c>
      <c r="AX842" s="8">
        <v>8.2789543685558048E-2</v>
      </c>
      <c r="AY842" s="8">
        <v>2.5278040658842739E-2</v>
      </c>
      <c r="AZ842" s="8">
        <v>9.3143539190462893E-2</v>
      </c>
      <c r="BA842" s="8">
        <v>7.2067909474414521E-2</v>
      </c>
      <c r="BB842" s="8">
        <v>2.3182707826670968E-2</v>
      </c>
      <c r="BC842" s="8">
        <v>9.4050417924885485E-2</v>
      </c>
      <c r="BD842" s="8">
        <v>8.9094823159053232E-2</v>
      </c>
      <c r="BE842" s="8">
        <v>3.1261111500188711E-2</v>
      </c>
      <c r="BF842" s="8">
        <v>0.14414880196081936</v>
      </c>
      <c r="BG842" s="8">
        <v>0.50534886930993583</v>
      </c>
      <c r="BH842" s="8">
        <v>8.1851068284811287E-6</v>
      </c>
      <c r="BI842" s="8">
        <v>0.45792143492212944</v>
      </c>
      <c r="BJ842" s="8">
        <v>1.3264248981767739</v>
      </c>
      <c r="BK842" s="8">
        <v>0.95927402676064499</v>
      </c>
      <c r="BL842" s="8">
        <v>0.94736716425822587</v>
      </c>
    </row>
    <row r="843" spans="1:64" x14ac:dyDescent="0.25">
      <c r="A843" s="7">
        <v>624110</v>
      </c>
      <c r="B843" s="7" t="s">
        <v>873</v>
      </c>
      <c r="C843" s="8">
        <f t="shared" si="234"/>
        <v>0.15846749880899999</v>
      </c>
      <c r="D843" s="8">
        <f t="shared" si="235"/>
        <v>2.7765039252900001E-2</v>
      </c>
      <c r="E843" s="8">
        <f t="shared" si="236"/>
        <v>4.6031191706000001E-2</v>
      </c>
      <c r="F843" s="8">
        <f t="shared" si="237"/>
        <v>0.20071956918700001</v>
      </c>
      <c r="G843" s="8">
        <f t="shared" si="238"/>
        <v>3.34721981022E-2</v>
      </c>
      <c r="H843" s="8">
        <f t="shared" si="239"/>
        <v>3.26010304596E-2</v>
      </c>
      <c r="I843" s="8">
        <f t="shared" si="240"/>
        <v>0.36506522413199999</v>
      </c>
      <c r="J843" s="8">
        <f t="shared" si="241"/>
        <v>6.0514367772599997E-2</v>
      </c>
      <c r="K843" s="8">
        <f t="shared" si="242"/>
        <v>5.89701184559E-2</v>
      </c>
      <c r="L843" s="8">
        <f t="shared" si="243"/>
        <v>0.33987279450199998</v>
      </c>
      <c r="M843" s="8">
        <f t="shared" si="244"/>
        <v>6.2809256134100003E-2</v>
      </c>
      <c r="N843" s="8">
        <f t="shared" si="245"/>
        <v>0.13886435473100001</v>
      </c>
      <c r="O843" s="8">
        <f t="shared" si="246"/>
        <v>0.22795397703</v>
      </c>
      <c r="P843" s="8">
        <f t="shared" si="247"/>
        <v>6.5200180070500004E-6</v>
      </c>
      <c r="Q843" s="8">
        <f t="shared" si="248"/>
        <v>0.153870174538</v>
      </c>
      <c r="R843" s="8">
        <f t="shared" si="249"/>
        <v>1.2322637297700001</v>
      </c>
      <c r="S843" s="8">
        <f t="shared" si="250"/>
        <v>1.26679279775</v>
      </c>
      <c r="T843" s="8">
        <f t="shared" si="251"/>
        <v>1.4845497103600001</v>
      </c>
      <c r="W843" s="7">
        <v>624110</v>
      </c>
      <c r="X843" s="7" t="s">
        <v>873</v>
      </c>
      <c r="Y843" s="364">
        <v>0.15846749880899999</v>
      </c>
      <c r="Z843" s="364">
        <v>2.7765039252900001E-2</v>
      </c>
      <c r="AA843" s="364">
        <v>4.6031191706000001E-2</v>
      </c>
      <c r="AB843" s="364">
        <v>0.20071956918700001</v>
      </c>
      <c r="AC843" s="364">
        <v>3.34721981022E-2</v>
      </c>
      <c r="AD843" s="364">
        <v>3.26010304596E-2</v>
      </c>
      <c r="AE843" s="364">
        <v>0.36506522413199999</v>
      </c>
      <c r="AF843" s="364">
        <v>6.0514367772599997E-2</v>
      </c>
      <c r="AG843" s="364">
        <v>5.89701184559E-2</v>
      </c>
      <c r="AH843" s="364">
        <v>0.33987279450199998</v>
      </c>
      <c r="AI843" s="364">
        <v>6.2809256134100003E-2</v>
      </c>
      <c r="AJ843" s="364">
        <v>0.13886435473100001</v>
      </c>
      <c r="AK843" s="364">
        <v>0.22795397703</v>
      </c>
      <c r="AL843" s="364">
        <v>6.5200180070500004E-6</v>
      </c>
      <c r="AM843" s="364">
        <v>0.153870174538</v>
      </c>
      <c r="AN843" s="364">
        <v>1.2322637297700001</v>
      </c>
      <c r="AO843" s="364">
        <v>1.26679279775</v>
      </c>
      <c r="AP843" s="364">
        <v>1.4845497103600001</v>
      </c>
      <c r="AS843" s="7">
        <v>624110</v>
      </c>
      <c r="AT843" s="7" t="s">
        <v>873</v>
      </c>
      <c r="AU843" s="8">
        <v>0.24576579122012898</v>
      </c>
      <c r="AV843" s="8">
        <v>6.8967248604890299E-2</v>
      </c>
      <c r="AW843" s="8">
        <v>0.13125436769505322</v>
      </c>
      <c r="AX843" s="8">
        <v>0.41661181141939835</v>
      </c>
      <c r="AY843" s="8">
        <v>0.11264738179367305</v>
      </c>
      <c r="AZ843" s="8">
        <v>0.15846405117729712</v>
      </c>
      <c r="BA843" s="8">
        <v>0.55851591411404855</v>
      </c>
      <c r="BB843" s="8">
        <v>0.1616201074154193</v>
      </c>
      <c r="BC843" s="8">
        <v>0.24734536219830161</v>
      </c>
      <c r="BD843" s="8">
        <v>0.5497899548968872</v>
      </c>
      <c r="BE843" s="8">
        <v>0.16377584374040011</v>
      </c>
      <c r="BF843" s="8">
        <v>0.35513892878430647</v>
      </c>
      <c r="BG843" s="8">
        <v>0.22427952689903211</v>
      </c>
      <c r="BH843" s="8">
        <v>4.9669235962329039E-6</v>
      </c>
      <c r="BI843" s="8">
        <v>0.15138984069683847</v>
      </c>
      <c r="BJ843" s="8">
        <v>1.4459874075206449</v>
      </c>
      <c r="BK843" s="8">
        <v>1.6715942121317742</v>
      </c>
      <c r="BL843" s="8">
        <v>1.9513555772759674</v>
      </c>
    </row>
    <row r="844" spans="1:64" x14ac:dyDescent="0.25">
      <c r="A844" s="7">
        <v>624120</v>
      </c>
      <c r="B844" s="7" t="s">
        <v>874</v>
      </c>
      <c r="C844" s="8">
        <f t="shared" si="234"/>
        <v>4.7673701919300003E-2</v>
      </c>
      <c r="D844" s="8">
        <f t="shared" si="235"/>
        <v>8.2416566731299996E-3</v>
      </c>
      <c r="E844" s="8">
        <f t="shared" si="236"/>
        <v>6.4417488736199999E-2</v>
      </c>
      <c r="F844" s="8">
        <f t="shared" si="237"/>
        <v>1.1294083181500001E-2</v>
      </c>
      <c r="G844" s="8">
        <f t="shared" si="238"/>
        <v>1.6442417608000001E-3</v>
      </c>
      <c r="H844" s="8">
        <f t="shared" si="239"/>
        <v>1.3689668624299999E-2</v>
      </c>
      <c r="I844" s="8">
        <f t="shared" si="240"/>
        <v>2.3948816488399999E-2</v>
      </c>
      <c r="J844" s="8">
        <f t="shared" si="241"/>
        <v>3.74985891922E-3</v>
      </c>
      <c r="K844" s="8">
        <f t="shared" si="242"/>
        <v>2.7055418130600001E-2</v>
      </c>
      <c r="L844" s="8">
        <f t="shared" si="243"/>
        <v>3.2250927151899998E-2</v>
      </c>
      <c r="M844" s="8">
        <f t="shared" si="244"/>
        <v>5.7187468633600001E-3</v>
      </c>
      <c r="N844" s="8">
        <f t="shared" si="245"/>
        <v>5.1542408487700003E-2</v>
      </c>
      <c r="O844" s="8">
        <f t="shared" si="246"/>
        <v>0.74016452845299996</v>
      </c>
      <c r="P844" s="8">
        <f t="shared" si="247"/>
        <v>3.7076784421599997E-5</v>
      </c>
      <c r="Q844" s="8">
        <f t="shared" si="248"/>
        <v>0.72811994575200001</v>
      </c>
      <c r="R844" s="8">
        <f t="shared" si="249"/>
        <v>1.12033284733</v>
      </c>
      <c r="S844" s="8">
        <f t="shared" si="250"/>
        <v>1.02662799357</v>
      </c>
      <c r="T844" s="8">
        <f t="shared" si="251"/>
        <v>1.0547540935399999</v>
      </c>
      <c r="W844" s="7">
        <v>624120</v>
      </c>
      <c r="X844" s="7" t="s">
        <v>874</v>
      </c>
      <c r="Y844" s="364">
        <v>4.7673701919300003E-2</v>
      </c>
      <c r="Z844" s="364">
        <v>8.2416566731299996E-3</v>
      </c>
      <c r="AA844" s="364">
        <v>6.4417488736199999E-2</v>
      </c>
      <c r="AB844" s="364">
        <v>1.1294083181500001E-2</v>
      </c>
      <c r="AC844" s="364">
        <v>1.6442417608000001E-3</v>
      </c>
      <c r="AD844" s="364">
        <v>1.3689668624299999E-2</v>
      </c>
      <c r="AE844" s="364">
        <v>2.3948816488399999E-2</v>
      </c>
      <c r="AF844" s="364">
        <v>3.74985891922E-3</v>
      </c>
      <c r="AG844" s="364">
        <v>2.7055418130600001E-2</v>
      </c>
      <c r="AH844" s="364">
        <v>3.2250927151899998E-2</v>
      </c>
      <c r="AI844" s="364">
        <v>5.7187468633600001E-3</v>
      </c>
      <c r="AJ844" s="364">
        <v>5.1542408487700003E-2</v>
      </c>
      <c r="AK844" s="364">
        <v>0.74016452845299996</v>
      </c>
      <c r="AL844" s="364">
        <v>3.7076784421599997E-5</v>
      </c>
      <c r="AM844" s="364">
        <v>0.72811994575200001</v>
      </c>
      <c r="AN844" s="364">
        <v>1.12033284733</v>
      </c>
      <c r="AO844" s="364">
        <v>1.02662799357</v>
      </c>
      <c r="AP844" s="364">
        <v>1.0547540935399999</v>
      </c>
      <c r="AS844" s="7">
        <v>624120</v>
      </c>
      <c r="AT844" s="7" t="s">
        <v>874</v>
      </c>
      <c r="AU844" s="8">
        <v>7.4103439361858051E-2</v>
      </c>
      <c r="AV844" s="8">
        <v>1.9650303411925168E-2</v>
      </c>
      <c r="AW844" s="8">
        <v>0.18437945473574521</v>
      </c>
      <c r="AX844" s="8">
        <v>3.020036401862097E-2</v>
      </c>
      <c r="AY844" s="8">
        <v>6.8125606294406459E-3</v>
      </c>
      <c r="AZ844" s="8">
        <v>6.535723017981937E-2</v>
      </c>
      <c r="BA844" s="8">
        <v>3.6755642330114517E-2</v>
      </c>
      <c r="BB844" s="8">
        <v>9.6334133342166131E-3</v>
      </c>
      <c r="BC844" s="8">
        <v>8.884381498461931E-2</v>
      </c>
      <c r="BD844" s="8">
        <v>5.1368624606727413E-2</v>
      </c>
      <c r="BE844" s="8">
        <v>1.4300990529109197E-2</v>
      </c>
      <c r="BF844" s="8">
        <v>0.1456186114505581</v>
      </c>
      <c r="BG844" s="8">
        <v>0.72822810726248421</v>
      </c>
      <c r="BH844" s="8">
        <v>1.8074860980422103E-5</v>
      </c>
      <c r="BI844" s="8">
        <v>0.71637511054219294</v>
      </c>
      <c r="BJ844" s="8">
        <v>1.2781348104125811</v>
      </c>
      <c r="BK844" s="8">
        <v>1.0862378967635486</v>
      </c>
      <c r="BL844" s="8">
        <v>1.1191054512946779</v>
      </c>
    </row>
    <row r="845" spans="1:64" x14ac:dyDescent="0.25">
      <c r="A845" s="7">
        <v>624190</v>
      </c>
      <c r="B845" s="7" t="s">
        <v>875</v>
      </c>
      <c r="C845" s="8">
        <f t="shared" si="234"/>
        <v>4.7677245728999999E-2</v>
      </c>
      <c r="D845" s="8">
        <f t="shared" si="235"/>
        <v>8.2385952643399991E-3</v>
      </c>
      <c r="E845" s="8">
        <f t="shared" si="236"/>
        <v>6.8025881091099999E-2</v>
      </c>
      <c r="F845" s="8">
        <f t="shared" si="237"/>
        <v>3.1430273991900001E-2</v>
      </c>
      <c r="G845" s="8">
        <f t="shared" si="238"/>
        <v>4.5700076123599996E-3</v>
      </c>
      <c r="H845" s="8">
        <f t="shared" si="239"/>
        <v>4.0481689841799999E-2</v>
      </c>
      <c r="I845" s="8">
        <f t="shared" si="240"/>
        <v>2.3956670807000001E-2</v>
      </c>
      <c r="J845" s="8">
        <f t="shared" si="241"/>
        <v>3.7493811936500001E-3</v>
      </c>
      <c r="K845" s="8">
        <f t="shared" si="242"/>
        <v>2.87498588827E-2</v>
      </c>
      <c r="L845" s="8">
        <f t="shared" si="243"/>
        <v>3.3014405637700001E-2</v>
      </c>
      <c r="M845" s="8">
        <f t="shared" si="244"/>
        <v>5.8508431367999998E-3</v>
      </c>
      <c r="N845" s="8">
        <f t="shared" si="245"/>
        <v>5.5548670670699997E-2</v>
      </c>
      <c r="O845" s="8">
        <f t="shared" si="246"/>
        <v>0.72318960908700003</v>
      </c>
      <c r="P845" s="8">
        <f t="shared" si="247"/>
        <v>1.3332983519599999E-5</v>
      </c>
      <c r="Q845" s="8">
        <f t="shared" si="248"/>
        <v>0.72787543689400003</v>
      </c>
      <c r="R845" s="8">
        <f t="shared" si="249"/>
        <v>1.1239417220800001</v>
      </c>
      <c r="S845" s="8">
        <f t="shared" si="250"/>
        <v>1.07648197145</v>
      </c>
      <c r="T845" s="8">
        <f t="shared" si="251"/>
        <v>1.05645591088</v>
      </c>
      <c r="W845" s="7">
        <v>624190</v>
      </c>
      <c r="X845" s="7" t="s">
        <v>875</v>
      </c>
      <c r="Y845" s="364">
        <v>4.7677245728999999E-2</v>
      </c>
      <c r="Z845" s="364">
        <v>8.2385952643399991E-3</v>
      </c>
      <c r="AA845" s="364">
        <v>6.8025881091099999E-2</v>
      </c>
      <c r="AB845" s="364">
        <v>3.1430273991900001E-2</v>
      </c>
      <c r="AC845" s="364">
        <v>4.5700076123599996E-3</v>
      </c>
      <c r="AD845" s="364">
        <v>4.0481689841799999E-2</v>
      </c>
      <c r="AE845" s="364">
        <v>2.3956670807000001E-2</v>
      </c>
      <c r="AF845" s="364">
        <v>3.7493811936500001E-3</v>
      </c>
      <c r="AG845" s="364">
        <v>2.87498588827E-2</v>
      </c>
      <c r="AH845" s="364">
        <v>3.3014405637700001E-2</v>
      </c>
      <c r="AI845" s="364">
        <v>5.8508431367999998E-3</v>
      </c>
      <c r="AJ845" s="364">
        <v>5.5548670670699997E-2</v>
      </c>
      <c r="AK845" s="364">
        <v>0.72318960908700003</v>
      </c>
      <c r="AL845" s="364">
        <v>1.3332983519599999E-5</v>
      </c>
      <c r="AM845" s="364">
        <v>0.72787543689400003</v>
      </c>
      <c r="AN845" s="364">
        <v>1.1239417220800001</v>
      </c>
      <c r="AO845" s="364">
        <v>1.07648197145</v>
      </c>
      <c r="AP845" s="364">
        <v>1.05645591088</v>
      </c>
      <c r="AS845" s="7">
        <v>624190</v>
      </c>
      <c r="AT845" s="7" t="s">
        <v>875</v>
      </c>
      <c r="AU845" s="8">
        <v>7.4210615109290334E-2</v>
      </c>
      <c r="AV845" s="8">
        <v>1.9672156061082101E-2</v>
      </c>
      <c r="AW845" s="8">
        <v>0.19798739330056281</v>
      </c>
      <c r="AX845" s="8">
        <v>3.7047551800509684E-2</v>
      </c>
      <c r="AY845" s="8">
        <v>8.2453289585938706E-3</v>
      </c>
      <c r="AZ845" s="8">
        <v>8.6533194577548406E-2</v>
      </c>
      <c r="BA845" s="8">
        <v>3.6821488703090328E-2</v>
      </c>
      <c r="BB845" s="8">
        <v>9.6482376672227393E-3</v>
      </c>
      <c r="BC845" s="8">
        <v>9.5728880132354838E-2</v>
      </c>
      <c r="BD845" s="8">
        <v>5.2659263505664536E-2</v>
      </c>
      <c r="BE845" s="8">
        <v>1.4653586579666939E-2</v>
      </c>
      <c r="BF845" s="8">
        <v>0.15979146150239357</v>
      </c>
      <c r="BG845" s="8">
        <v>0.71152576333945228</v>
      </c>
      <c r="BH845" s="8">
        <v>1.4674577078933385E-5</v>
      </c>
      <c r="BI845" s="8">
        <v>0.71613669902987143</v>
      </c>
      <c r="BJ845" s="8">
        <v>1.291870164471129</v>
      </c>
      <c r="BK845" s="8">
        <v>1.1156986559820967</v>
      </c>
      <c r="BL845" s="8">
        <v>1.1260695742446771</v>
      </c>
    </row>
    <row r="846" spans="1:64" x14ac:dyDescent="0.25">
      <c r="A846" s="7">
        <v>624210</v>
      </c>
      <c r="B846" s="7" t="s">
        <v>876</v>
      </c>
      <c r="C846" s="8">
        <f t="shared" si="234"/>
        <v>5.8882514977395176E-2</v>
      </c>
      <c r="D846" s="8">
        <f t="shared" si="235"/>
        <v>1.6318697109667421E-2</v>
      </c>
      <c r="E846" s="8">
        <f t="shared" si="236"/>
        <v>0.15880198424839675</v>
      </c>
      <c r="F846" s="8">
        <f t="shared" si="237"/>
        <v>2.6973237355682529E-2</v>
      </c>
      <c r="G846" s="8">
        <f t="shared" si="238"/>
        <v>6.3543814139889031E-3</v>
      </c>
      <c r="H846" s="8">
        <f t="shared" si="239"/>
        <v>6.3610511869897107E-2</v>
      </c>
      <c r="I846" s="8">
        <f t="shared" si="240"/>
        <v>2.9185963614637097E-2</v>
      </c>
      <c r="J846" s="8">
        <f t="shared" si="241"/>
        <v>8.0994472810535477E-3</v>
      </c>
      <c r="K846" s="8">
        <f t="shared" si="242"/>
        <v>7.7084847323770966E-2</v>
      </c>
      <c r="L846" s="8">
        <f t="shared" si="243"/>
        <v>7.3153407169875825E-2</v>
      </c>
      <c r="M846" s="8">
        <f t="shared" si="244"/>
        <v>2.1210983850462911E-2</v>
      </c>
      <c r="N846" s="8">
        <f t="shared" si="245"/>
        <v>0.22211034040306452</v>
      </c>
      <c r="O846" s="8">
        <f t="shared" si="246"/>
        <v>0.30319060150767707</v>
      </c>
      <c r="P846" s="8">
        <f t="shared" si="247"/>
        <v>2.001647210630516E-5</v>
      </c>
      <c r="Q846" s="8">
        <f t="shared" si="248"/>
        <v>0.52806527758059607</v>
      </c>
      <c r="R846" s="8">
        <f t="shared" si="249"/>
        <v>1</v>
      </c>
      <c r="S846" s="8">
        <f t="shared" si="250"/>
        <v>0.82274458225274227</v>
      </c>
      <c r="T846" s="8">
        <f t="shared" si="251"/>
        <v>0.84017832273499993</v>
      </c>
      <c r="W846" s="7">
        <v>624210</v>
      </c>
      <c r="X846" s="7" t="s">
        <v>876</v>
      </c>
      <c r="Y846" s="364">
        <v>0</v>
      </c>
      <c r="Z846" s="364">
        <v>0</v>
      </c>
      <c r="AA846" s="364">
        <v>0</v>
      </c>
      <c r="AB846" s="364">
        <v>0</v>
      </c>
      <c r="AC846" s="364">
        <v>0</v>
      </c>
      <c r="AD846" s="364">
        <v>0</v>
      </c>
      <c r="AE846" s="364">
        <v>0</v>
      </c>
      <c r="AF846" s="364">
        <v>0</v>
      </c>
      <c r="AG846" s="364">
        <v>0</v>
      </c>
      <c r="AH846" s="364">
        <v>0</v>
      </c>
      <c r="AI846" s="364">
        <v>0</v>
      </c>
      <c r="AJ846" s="364">
        <v>0</v>
      </c>
      <c r="AK846" s="364">
        <v>0</v>
      </c>
      <c r="AL846" s="364">
        <v>0</v>
      </c>
      <c r="AM846" s="364">
        <v>0</v>
      </c>
      <c r="AN846" s="364">
        <v>1</v>
      </c>
      <c r="AO846" s="364">
        <v>0</v>
      </c>
      <c r="AP846" s="364">
        <v>0</v>
      </c>
      <c r="AS846" s="7">
        <v>624210</v>
      </c>
      <c r="AT846" s="7" t="s">
        <v>876</v>
      </c>
      <c r="AU846" s="8">
        <v>5.8882514977395176E-2</v>
      </c>
      <c r="AV846" s="8">
        <v>1.6318697109667421E-2</v>
      </c>
      <c r="AW846" s="8">
        <v>0.15880198424839675</v>
      </c>
      <c r="AX846" s="8">
        <v>2.6973237355682529E-2</v>
      </c>
      <c r="AY846" s="8">
        <v>6.3543814139889031E-3</v>
      </c>
      <c r="AZ846" s="8">
        <v>6.3610511869897107E-2</v>
      </c>
      <c r="BA846" s="8">
        <v>2.9185963614637097E-2</v>
      </c>
      <c r="BB846" s="8">
        <v>8.0994472810535477E-3</v>
      </c>
      <c r="BC846" s="8">
        <v>7.7084847323770966E-2</v>
      </c>
      <c r="BD846" s="8">
        <v>7.3153407169875825E-2</v>
      </c>
      <c r="BE846" s="8">
        <v>2.1210983850462911E-2</v>
      </c>
      <c r="BF846" s="8">
        <v>0.22211034040306452</v>
      </c>
      <c r="BG846" s="8">
        <v>0.30319060150767707</v>
      </c>
      <c r="BH846" s="8">
        <v>2.001647210630516E-5</v>
      </c>
      <c r="BI846" s="8">
        <v>0.52806527758059607</v>
      </c>
      <c r="BJ846" s="8">
        <v>1.234003196335322</v>
      </c>
      <c r="BK846" s="8">
        <v>0.82274458225274227</v>
      </c>
      <c r="BL846" s="8">
        <v>0.84017832273499993</v>
      </c>
    </row>
    <row r="847" spans="1:64" x14ac:dyDescent="0.25">
      <c r="A847" s="7">
        <v>624221</v>
      </c>
      <c r="B847" s="7" t="s">
        <v>877</v>
      </c>
      <c r="C847" s="8">
        <f t="shared" si="234"/>
        <v>5.4397024259366114E-2</v>
      </c>
      <c r="D847" s="8">
        <f t="shared" si="235"/>
        <v>1.5258317523226291E-2</v>
      </c>
      <c r="E847" s="8">
        <f t="shared" si="236"/>
        <v>0.14835815049760162</v>
      </c>
      <c r="F847" s="8">
        <f t="shared" si="237"/>
        <v>2.3033936424056607E-2</v>
      </c>
      <c r="G847" s="8">
        <f t="shared" si="238"/>
        <v>5.6197834755982593E-3</v>
      </c>
      <c r="H847" s="8">
        <f t="shared" si="239"/>
        <v>5.4698620008766123E-2</v>
      </c>
      <c r="I847" s="8">
        <f t="shared" si="240"/>
        <v>2.6907878803085487E-2</v>
      </c>
      <c r="J847" s="8">
        <f t="shared" si="241"/>
        <v>7.5760673431543553E-3</v>
      </c>
      <c r="K847" s="8">
        <f t="shared" si="242"/>
        <v>7.2219285670225813E-2</v>
      </c>
      <c r="L847" s="8">
        <f t="shared" si="243"/>
        <v>5.0070256528119354E-2</v>
      </c>
      <c r="M847" s="8">
        <f t="shared" si="244"/>
        <v>1.4740834279586452E-2</v>
      </c>
      <c r="N847" s="8">
        <f t="shared" si="245"/>
        <v>0.15380730444709356</v>
      </c>
      <c r="O847" s="8">
        <f t="shared" si="246"/>
        <v>0.37242953862738681</v>
      </c>
      <c r="P847" s="8">
        <f t="shared" si="247"/>
        <v>1.1611821918735484E-5</v>
      </c>
      <c r="Q847" s="8">
        <f t="shared" si="248"/>
        <v>0.48144046671437118</v>
      </c>
      <c r="R847" s="8">
        <f t="shared" si="249"/>
        <v>1</v>
      </c>
      <c r="S847" s="8">
        <f t="shared" si="250"/>
        <v>0.74464104958629007</v>
      </c>
      <c r="T847" s="8">
        <f t="shared" si="251"/>
        <v>0.76799194149370964</v>
      </c>
      <c r="W847" s="7">
        <v>624221</v>
      </c>
      <c r="X847" s="7" t="s">
        <v>877</v>
      </c>
      <c r="Y847" s="364">
        <v>0</v>
      </c>
      <c r="Z847" s="364">
        <v>0</v>
      </c>
      <c r="AA847" s="364">
        <v>0</v>
      </c>
      <c r="AB847" s="364">
        <v>0</v>
      </c>
      <c r="AC847" s="364">
        <v>0</v>
      </c>
      <c r="AD847" s="364">
        <v>0</v>
      </c>
      <c r="AE847" s="364">
        <v>0</v>
      </c>
      <c r="AF847" s="364">
        <v>0</v>
      </c>
      <c r="AG847" s="364">
        <v>0</v>
      </c>
      <c r="AH847" s="364">
        <v>0</v>
      </c>
      <c r="AI847" s="364">
        <v>0</v>
      </c>
      <c r="AJ847" s="364">
        <v>0</v>
      </c>
      <c r="AK847" s="364">
        <v>0</v>
      </c>
      <c r="AL847" s="364">
        <v>0</v>
      </c>
      <c r="AM847" s="364">
        <v>0</v>
      </c>
      <c r="AN847" s="364">
        <v>1</v>
      </c>
      <c r="AO847" s="364">
        <v>0</v>
      </c>
      <c r="AP847" s="364">
        <v>0</v>
      </c>
      <c r="AS847" s="7">
        <v>624221</v>
      </c>
      <c r="AT847" s="7" t="s">
        <v>877</v>
      </c>
      <c r="AU847" s="8">
        <v>5.4397024259366114E-2</v>
      </c>
      <c r="AV847" s="8">
        <v>1.5258317523226291E-2</v>
      </c>
      <c r="AW847" s="8">
        <v>0.14835815049760162</v>
      </c>
      <c r="AX847" s="8">
        <v>2.3033936424056607E-2</v>
      </c>
      <c r="AY847" s="8">
        <v>5.6197834755982593E-3</v>
      </c>
      <c r="AZ847" s="8">
        <v>5.4698620008766123E-2</v>
      </c>
      <c r="BA847" s="8">
        <v>2.6907878803085487E-2</v>
      </c>
      <c r="BB847" s="8">
        <v>7.5760673431543553E-3</v>
      </c>
      <c r="BC847" s="8">
        <v>7.2219285670225813E-2</v>
      </c>
      <c r="BD847" s="8">
        <v>5.0070256528119354E-2</v>
      </c>
      <c r="BE847" s="8">
        <v>1.4740834279586452E-2</v>
      </c>
      <c r="BF847" s="8">
        <v>0.15380730444709356</v>
      </c>
      <c r="BG847" s="8">
        <v>0.37242953862738681</v>
      </c>
      <c r="BH847" s="8">
        <v>1.1611821918735484E-5</v>
      </c>
      <c r="BI847" s="8">
        <v>0.48144046671437118</v>
      </c>
      <c r="BJ847" s="8">
        <v>1.2180134922801611</v>
      </c>
      <c r="BK847" s="8">
        <v>0.74464104958629007</v>
      </c>
      <c r="BL847" s="8">
        <v>0.76799194149370964</v>
      </c>
    </row>
    <row r="848" spans="1:64" x14ac:dyDescent="0.25">
      <c r="A848" s="7">
        <v>624229</v>
      </c>
      <c r="B848" s="7" t="s">
        <v>878</v>
      </c>
      <c r="C848" s="8">
        <f t="shared" si="234"/>
        <v>4.8494552740699998E-2</v>
      </c>
      <c r="D848" s="8">
        <f t="shared" si="235"/>
        <v>8.3159834760299992E-3</v>
      </c>
      <c r="E848" s="8">
        <f t="shared" si="236"/>
        <v>6.4354271891500003E-2</v>
      </c>
      <c r="F848" s="8">
        <f t="shared" si="237"/>
        <v>2.60952877434E-2</v>
      </c>
      <c r="G848" s="8">
        <f t="shared" si="238"/>
        <v>3.7803045244600001E-3</v>
      </c>
      <c r="H848" s="8">
        <f t="shared" si="239"/>
        <v>3.1196997621099998E-2</v>
      </c>
      <c r="I848" s="8">
        <f t="shared" si="240"/>
        <v>2.41705924286E-2</v>
      </c>
      <c r="J848" s="8">
        <f t="shared" si="241"/>
        <v>3.7805407411500001E-3</v>
      </c>
      <c r="K848" s="8">
        <f t="shared" si="242"/>
        <v>2.7010059215399999E-2</v>
      </c>
      <c r="L848" s="8">
        <f t="shared" si="243"/>
        <v>4.8355307237600002E-2</v>
      </c>
      <c r="M848" s="8">
        <f t="shared" si="244"/>
        <v>8.4458788073699994E-3</v>
      </c>
      <c r="N848" s="8">
        <f t="shared" si="245"/>
        <v>7.5364246180899999E-2</v>
      </c>
      <c r="O848" s="8">
        <f t="shared" si="246"/>
        <v>0.505735390437</v>
      </c>
      <c r="P848" s="8">
        <f t="shared" si="247"/>
        <v>1.62524557498E-5</v>
      </c>
      <c r="Q848" s="8">
        <f t="shared" si="248"/>
        <v>0.72824774100599998</v>
      </c>
      <c r="R848" s="8">
        <f t="shared" si="249"/>
        <v>1.1211648081100001</v>
      </c>
      <c r="S848" s="8">
        <f t="shared" si="250"/>
        <v>1.06107258989</v>
      </c>
      <c r="T848" s="8">
        <f t="shared" si="251"/>
        <v>1.05496119239</v>
      </c>
      <c r="W848" s="7">
        <v>624229</v>
      </c>
      <c r="X848" s="7" t="s">
        <v>878</v>
      </c>
      <c r="Y848" s="364">
        <v>4.8494552740699998E-2</v>
      </c>
      <c r="Z848" s="364">
        <v>8.3159834760299992E-3</v>
      </c>
      <c r="AA848" s="364">
        <v>6.4354271891500003E-2</v>
      </c>
      <c r="AB848" s="364">
        <v>2.60952877434E-2</v>
      </c>
      <c r="AC848" s="364">
        <v>3.7803045244600001E-3</v>
      </c>
      <c r="AD848" s="364">
        <v>3.1196997621099998E-2</v>
      </c>
      <c r="AE848" s="364">
        <v>2.41705924286E-2</v>
      </c>
      <c r="AF848" s="364">
        <v>3.7805407411500001E-3</v>
      </c>
      <c r="AG848" s="364">
        <v>2.7010059215399999E-2</v>
      </c>
      <c r="AH848" s="364">
        <v>4.8355307237600002E-2</v>
      </c>
      <c r="AI848" s="364">
        <v>8.4458788073699994E-3</v>
      </c>
      <c r="AJ848" s="364">
        <v>7.5364246180899999E-2</v>
      </c>
      <c r="AK848" s="364">
        <v>0.505735390437</v>
      </c>
      <c r="AL848" s="364">
        <v>1.62524557498E-5</v>
      </c>
      <c r="AM848" s="364">
        <v>0.72824774100599998</v>
      </c>
      <c r="AN848" s="364">
        <v>1.1211648081100001</v>
      </c>
      <c r="AO848" s="364">
        <v>1.06107258989</v>
      </c>
      <c r="AP848" s="364">
        <v>1.05496119239</v>
      </c>
      <c r="AS848" s="7">
        <v>624229</v>
      </c>
      <c r="AT848" s="7" t="s">
        <v>878</v>
      </c>
      <c r="AU848" s="8">
        <v>6.8903308310012901E-2</v>
      </c>
      <c r="AV848" s="8">
        <v>1.8428522617666129E-2</v>
      </c>
      <c r="AW848" s="8">
        <v>0.17791286243155485</v>
      </c>
      <c r="AX848" s="8">
        <v>3.618448561224516E-2</v>
      </c>
      <c r="AY848" s="8">
        <v>8.3318203037438705E-3</v>
      </c>
      <c r="AZ848" s="8">
        <v>8.1946530633804832E-2</v>
      </c>
      <c r="BA848" s="8">
        <v>3.4051397218756461E-2</v>
      </c>
      <c r="BB848" s="8">
        <v>9.0603885387583859E-3</v>
      </c>
      <c r="BC848" s="8">
        <v>8.6064978813617743E-2</v>
      </c>
      <c r="BD848" s="8">
        <v>7.0261527220056422E-2</v>
      </c>
      <c r="BE848" s="8">
        <v>1.9655942150459193E-2</v>
      </c>
      <c r="BF848" s="8">
        <v>0.20542066979722101</v>
      </c>
      <c r="BG848" s="8">
        <v>0.44863452101167717</v>
      </c>
      <c r="BH848" s="8">
        <v>1.270909514341726E-5</v>
      </c>
      <c r="BI848" s="8">
        <v>0.64602391181148433</v>
      </c>
      <c r="BJ848" s="8">
        <v>1.2652446933588715</v>
      </c>
      <c r="BK848" s="8">
        <v>1.0135612236464515</v>
      </c>
      <c r="BL848" s="8">
        <v>1.0162767645706454</v>
      </c>
    </row>
    <row r="849" spans="1:64" x14ac:dyDescent="0.25">
      <c r="A849" s="7">
        <v>624230</v>
      </c>
      <c r="B849" s="7" t="s">
        <v>879</v>
      </c>
      <c r="C849" s="8">
        <f t="shared" si="234"/>
        <v>4.7920182254625791E-2</v>
      </c>
      <c r="D849" s="8">
        <f t="shared" si="235"/>
        <v>1.4027315197705325E-2</v>
      </c>
      <c r="E849" s="8">
        <f t="shared" si="236"/>
        <v>0.12909471117485807</v>
      </c>
      <c r="F849" s="8">
        <f t="shared" si="237"/>
        <v>2.9729282162006449E-2</v>
      </c>
      <c r="G849" s="8">
        <f t="shared" si="238"/>
        <v>7.547139429422256E-3</v>
      </c>
      <c r="H849" s="8">
        <f t="shared" si="239"/>
        <v>7.0912042458843555E-2</v>
      </c>
      <c r="I849" s="8">
        <f t="shared" si="240"/>
        <v>2.3793234244096777E-2</v>
      </c>
      <c r="J849" s="8">
        <f t="shared" si="241"/>
        <v>6.9981715436304819E-3</v>
      </c>
      <c r="K849" s="8">
        <f t="shared" si="242"/>
        <v>6.267564235574194E-2</v>
      </c>
      <c r="L849" s="8">
        <f t="shared" si="243"/>
        <v>5.2626310999893545E-2</v>
      </c>
      <c r="M849" s="8">
        <f t="shared" si="244"/>
        <v>1.6133676158056134E-2</v>
      </c>
      <c r="N849" s="8">
        <f t="shared" si="245"/>
        <v>0.15931671185044677</v>
      </c>
      <c r="O849" s="8">
        <f t="shared" si="246"/>
        <v>0.25961928208369367</v>
      </c>
      <c r="P849" s="8">
        <f t="shared" si="247"/>
        <v>6.321817016057096E-6</v>
      </c>
      <c r="Q849" s="8">
        <f t="shared" si="248"/>
        <v>0.39913992639624202</v>
      </c>
      <c r="R849" s="8">
        <f t="shared" si="249"/>
        <v>1</v>
      </c>
      <c r="S849" s="8">
        <f t="shared" si="250"/>
        <v>0.65657556082435486</v>
      </c>
      <c r="T849" s="8">
        <f t="shared" si="251"/>
        <v>0.64185575782080639</v>
      </c>
      <c r="W849" s="7">
        <v>624230</v>
      </c>
      <c r="X849" s="7" t="s">
        <v>879</v>
      </c>
      <c r="Y849" s="364">
        <v>0</v>
      </c>
      <c r="Z849" s="364">
        <v>0</v>
      </c>
      <c r="AA849" s="364">
        <v>0</v>
      </c>
      <c r="AB849" s="364">
        <v>0</v>
      </c>
      <c r="AC849" s="364">
        <v>0</v>
      </c>
      <c r="AD849" s="364">
        <v>0</v>
      </c>
      <c r="AE849" s="364">
        <v>0</v>
      </c>
      <c r="AF849" s="364">
        <v>0</v>
      </c>
      <c r="AG849" s="364">
        <v>0</v>
      </c>
      <c r="AH849" s="364">
        <v>0</v>
      </c>
      <c r="AI849" s="364">
        <v>0</v>
      </c>
      <c r="AJ849" s="364">
        <v>0</v>
      </c>
      <c r="AK849" s="364">
        <v>0</v>
      </c>
      <c r="AL849" s="364">
        <v>0</v>
      </c>
      <c r="AM849" s="364">
        <v>0</v>
      </c>
      <c r="AN849" s="364">
        <v>1</v>
      </c>
      <c r="AO849" s="364">
        <v>0</v>
      </c>
      <c r="AP849" s="364">
        <v>0</v>
      </c>
      <c r="AS849" s="7">
        <v>624230</v>
      </c>
      <c r="AT849" s="7" t="s">
        <v>879</v>
      </c>
      <c r="AU849" s="8">
        <v>4.7920182254625791E-2</v>
      </c>
      <c r="AV849" s="8">
        <v>1.4027315197705325E-2</v>
      </c>
      <c r="AW849" s="8">
        <v>0.12909471117485807</v>
      </c>
      <c r="AX849" s="8">
        <v>2.9729282162006449E-2</v>
      </c>
      <c r="AY849" s="8">
        <v>7.547139429422256E-3</v>
      </c>
      <c r="AZ849" s="8">
        <v>7.0912042458843555E-2</v>
      </c>
      <c r="BA849" s="8">
        <v>2.3793234244096777E-2</v>
      </c>
      <c r="BB849" s="8">
        <v>6.9981715436304819E-3</v>
      </c>
      <c r="BC849" s="8">
        <v>6.267564235574194E-2</v>
      </c>
      <c r="BD849" s="8">
        <v>5.2626310999893545E-2</v>
      </c>
      <c r="BE849" s="8">
        <v>1.6133676158056134E-2</v>
      </c>
      <c r="BF849" s="8">
        <v>0.15931671185044677</v>
      </c>
      <c r="BG849" s="8">
        <v>0.25961928208369367</v>
      </c>
      <c r="BH849" s="8">
        <v>6.321817016057096E-6</v>
      </c>
      <c r="BI849" s="8">
        <v>0.39913992639624202</v>
      </c>
      <c r="BJ849" s="8">
        <v>1.1910422086269354</v>
      </c>
      <c r="BK849" s="8">
        <v>0.65657556082435486</v>
      </c>
      <c r="BL849" s="8">
        <v>0.64185575782080639</v>
      </c>
    </row>
    <row r="850" spans="1:64" x14ac:dyDescent="0.25">
      <c r="A850" s="7">
        <v>624310</v>
      </c>
      <c r="B850" s="7" t="s">
        <v>880</v>
      </c>
      <c r="C850" s="8">
        <f t="shared" si="234"/>
        <v>4.77957470981E-2</v>
      </c>
      <c r="D850" s="8">
        <f t="shared" si="235"/>
        <v>8.2540881805000001E-3</v>
      </c>
      <c r="E850" s="8">
        <f t="shared" si="236"/>
        <v>6.5174664037499996E-2</v>
      </c>
      <c r="F850" s="8">
        <f t="shared" si="237"/>
        <v>2.6189870225900001E-2</v>
      </c>
      <c r="G850" s="8">
        <f t="shared" si="238"/>
        <v>3.8108896252600001E-3</v>
      </c>
      <c r="H850" s="8">
        <f t="shared" si="239"/>
        <v>3.2108937174199999E-2</v>
      </c>
      <c r="I850" s="8">
        <f t="shared" si="240"/>
        <v>2.4010787255600002E-2</v>
      </c>
      <c r="J850" s="8">
        <f t="shared" si="241"/>
        <v>3.7570556624600001E-3</v>
      </c>
      <c r="K850" s="8">
        <f t="shared" si="242"/>
        <v>2.7417081322299999E-2</v>
      </c>
      <c r="L850" s="8">
        <f t="shared" si="243"/>
        <v>3.4458823494799999E-2</v>
      </c>
      <c r="M850" s="8">
        <f t="shared" si="244"/>
        <v>6.1025113091200001E-3</v>
      </c>
      <c r="N850" s="8">
        <f t="shared" si="245"/>
        <v>5.5518507478299998E-2</v>
      </c>
      <c r="O850" s="8">
        <f t="shared" si="246"/>
        <v>0.69467457722299997</v>
      </c>
      <c r="P850" s="8">
        <f t="shared" si="247"/>
        <v>1.6015713061099999E-5</v>
      </c>
      <c r="Q850" s="8">
        <f t="shared" si="248"/>
        <v>0.72767417792</v>
      </c>
      <c r="R850" s="8">
        <f t="shared" si="249"/>
        <v>1.12122449932</v>
      </c>
      <c r="S850" s="8">
        <f t="shared" si="250"/>
        <v>1.0621096970299999</v>
      </c>
      <c r="T850" s="8">
        <f t="shared" si="251"/>
        <v>1.05518492424</v>
      </c>
      <c r="W850" s="7">
        <v>624310</v>
      </c>
      <c r="X850" s="7" t="s">
        <v>880</v>
      </c>
      <c r="Y850" s="364">
        <v>4.77957470981E-2</v>
      </c>
      <c r="Z850" s="364">
        <v>8.2540881805000001E-3</v>
      </c>
      <c r="AA850" s="364">
        <v>6.5174664037499996E-2</v>
      </c>
      <c r="AB850" s="364">
        <v>2.6189870225900001E-2</v>
      </c>
      <c r="AC850" s="364">
        <v>3.8108896252600001E-3</v>
      </c>
      <c r="AD850" s="364">
        <v>3.2108937174199999E-2</v>
      </c>
      <c r="AE850" s="364">
        <v>2.4010787255600002E-2</v>
      </c>
      <c r="AF850" s="364">
        <v>3.7570556624600001E-3</v>
      </c>
      <c r="AG850" s="364">
        <v>2.7417081322299999E-2</v>
      </c>
      <c r="AH850" s="364">
        <v>3.4458823494799999E-2</v>
      </c>
      <c r="AI850" s="364">
        <v>6.1025113091200001E-3</v>
      </c>
      <c r="AJ850" s="364">
        <v>5.5518507478299998E-2</v>
      </c>
      <c r="AK850" s="364">
        <v>0.69467457722299997</v>
      </c>
      <c r="AL850" s="364">
        <v>1.6015713061099999E-5</v>
      </c>
      <c r="AM850" s="364">
        <v>0.72767417792</v>
      </c>
      <c r="AN850" s="364">
        <v>1.12122449932</v>
      </c>
      <c r="AO850" s="364">
        <v>1.0621096970299999</v>
      </c>
      <c r="AP850" s="364">
        <v>1.05518492424</v>
      </c>
      <c r="AS850" s="7">
        <v>624310</v>
      </c>
      <c r="AT850" s="7" t="s">
        <v>880</v>
      </c>
      <c r="AU850" s="8">
        <v>7.450116483376773E-2</v>
      </c>
      <c r="AV850" s="8">
        <v>1.9713289189759196E-2</v>
      </c>
      <c r="AW850" s="8">
        <v>0.18854945992751776</v>
      </c>
      <c r="AX850" s="8">
        <v>3.2252447418637101E-2</v>
      </c>
      <c r="AY850" s="8">
        <v>7.1809412995320985E-3</v>
      </c>
      <c r="AZ850" s="8">
        <v>7.0171093178188731E-2</v>
      </c>
      <c r="BA850" s="8">
        <v>3.6974603799817742E-2</v>
      </c>
      <c r="BB850" s="8">
        <v>9.6677242645632263E-3</v>
      </c>
      <c r="BC850" s="8">
        <v>9.090402923901611E-2</v>
      </c>
      <c r="BD850" s="8">
        <v>5.5053933175116136E-2</v>
      </c>
      <c r="BE850" s="8">
        <v>1.5284102583206775E-2</v>
      </c>
      <c r="BF850" s="8">
        <v>0.15850098167277266</v>
      </c>
      <c r="BG850" s="8">
        <v>0.68347137869248353</v>
      </c>
      <c r="BH850" s="8">
        <v>1.6888797637909683E-5</v>
      </c>
      <c r="BI850" s="8">
        <v>0.71593874708645222</v>
      </c>
      <c r="BJ850" s="8">
        <v>1.2827623010475808</v>
      </c>
      <c r="BK850" s="8">
        <v>1.0934754496382257</v>
      </c>
      <c r="BL850" s="8">
        <v>1.1214173250445161</v>
      </c>
    </row>
    <row r="851" spans="1:64" x14ac:dyDescent="0.25">
      <c r="A851" s="7">
        <v>624410</v>
      </c>
      <c r="B851" s="7" t="s">
        <v>881</v>
      </c>
      <c r="C851" s="8">
        <f t="shared" si="234"/>
        <v>0.13130799987799999</v>
      </c>
      <c r="D851" s="8">
        <f t="shared" si="235"/>
        <v>2.6338845406000001E-2</v>
      </c>
      <c r="E851" s="8">
        <f t="shared" si="236"/>
        <v>6.58097216446E-2</v>
      </c>
      <c r="F851" s="8">
        <f t="shared" si="237"/>
        <v>4.4630943269400002E-2</v>
      </c>
      <c r="G851" s="8">
        <f t="shared" si="238"/>
        <v>8.7452335378899997E-3</v>
      </c>
      <c r="H851" s="8">
        <f t="shared" si="239"/>
        <v>2.25538063475E-2</v>
      </c>
      <c r="I851" s="8">
        <f t="shared" si="240"/>
        <v>7.3199538774100001E-2</v>
      </c>
      <c r="J851" s="8">
        <f t="shared" si="241"/>
        <v>1.40454217448E-2</v>
      </c>
      <c r="K851" s="8">
        <f t="shared" si="242"/>
        <v>3.4088005372300001E-2</v>
      </c>
      <c r="L851" s="8">
        <f t="shared" si="243"/>
        <v>9.9596772890099994E-2</v>
      </c>
      <c r="M851" s="8">
        <f t="shared" si="244"/>
        <v>2.1305107269099999E-2</v>
      </c>
      <c r="N851" s="8">
        <f t="shared" si="245"/>
        <v>6.5475298262300002E-2</v>
      </c>
      <c r="O851" s="8">
        <f t="shared" si="246"/>
        <v>0.59721313452799996</v>
      </c>
      <c r="P851" s="8">
        <f t="shared" si="247"/>
        <v>2.2239284768900001E-5</v>
      </c>
      <c r="Q851" s="8">
        <f t="shared" si="248"/>
        <v>0.58045851538100002</v>
      </c>
      <c r="R851" s="8">
        <f t="shared" si="249"/>
        <v>1.2234565669299999</v>
      </c>
      <c r="S851" s="8">
        <f t="shared" si="250"/>
        <v>1.07592998315</v>
      </c>
      <c r="T851" s="8">
        <f t="shared" si="251"/>
        <v>1.12133296589</v>
      </c>
      <c r="W851" s="7">
        <v>624410</v>
      </c>
      <c r="X851" s="7" t="s">
        <v>881</v>
      </c>
      <c r="Y851" s="364">
        <v>0.13130799987799999</v>
      </c>
      <c r="Z851" s="364">
        <v>2.6338845406000001E-2</v>
      </c>
      <c r="AA851" s="364">
        <v>6.58097216446E-2</v>
      </c>
      <c r="AB851" s="364">
        <v>4.4630943269400002E-2</v>
      </c>
      <c r="AC851" s="364">
        <v>8.7452335378899997E-3</v>
      </c>
      <c r="AD851" s="364">
        <v>2.25538063475E-2</v>
      </c>
      <c r="AE851" s="364">
        <v>7.3199538774100001E-2</v>
      </c>
      <c r="AF851" s="364">
        <v>1.40454217448E-2</v>
      </c>
      <c r="AG851" s="364">
        <v>3.4088005372300001E-2</v>
      </c>
      <c r="AH851" s="364">
        <v>9.9596772890099994E-2</v>
      </c>
      <c r="AI851" s="364">
        <v>2.1305107269099999E-2</v>
      </c>
      <c r="AJ851" s="364">
        <v>6.5475298262300002E-2</v>
      </c>
      <c r="AK851" s="364">
        <v>0.59721313452799996</v>
      </c>
      <c r="AL851" s="364">
        <v>2.2239284768900001E-5</v>
      </c>
      <c r="AM851" s="364">
        <v>0.58045851538100002</v>
      </c>
      <c r="AN851" s="364">
        <v>1.2234565669299999</v>
      </c>
      <c r="AO851" s="364">
        <v>1.07592998315</v>
      </c>
      <c r="AP851" s="364">
        <v>1.12133296589</v>
      </c>
      <c r="AS851" s="7">
        <v>624410</v>
      </c>
      <c r="AT851" s="7" t="s">
        <v>881</v>
      </c>
      <c r="AU851" s="8">
        <v>0.17193915662403231</v>
      </c>
      <c r="AV851" s="8">
        <v>4.9581510384279021E-2</v>
      </c>
      <c r="AW851" s="8">
        <v>0.19377283416270163</v>
      </c>
      <c r="AX851" s="8">
        <v>6.2240291648454828E-2</v>
      </c>
      <c r="AY851" s="8">
        <v>1.7329869165329189E-2</v>
      </c>
      <c r="AZ851" s="8">
        <v>6.1122681165664522E-2</v>
      </c>
      <c r="BA851" s="8">
        <v>0.10011874527091773</v>
      </c>
      <c r="BB851" s="8">
        <v>3.0172362296241938E-2</v>
      </c>
      <c r="BC851" s="8">
        <v>0.11576110063956772</v>
      </c>
      <c r="BD851" s="8">
        <v>0.13797000599553871</v>
      </c>
      <c r="BE851" s="8">
        <v>4.4099339272812905E-2</v>
      </c>
      <c r="BF851" s="8">
        <v>0.18858385589235321</v>
      </c>
      <c r="BG851" s="8">
        <v>0.59721249898632267</v>
      </c>
      <c r="BH851" s="8">
        <v>2.0514499314083868E-5</v>
      </c>
      <c r="BI851" s="8">
        <v>0.58046052270127402</v>
      </c>
      <c r="BJ851" s="8">
        <v>1.4152935011704832</v>
      </c>
      <c r="BK851" s="8">
        <v>1.1406928419793547</v>
      </c>
      <c r="BL851" s="8">
        <v>1.2460522082067742</v>
      </c>
    </row>
    <row r="852" spans="1:64" x14ac:dyDescent="0.25">
      <c r="A852" s="7">
        <v>711110</v>
      </c>
      <c r="B852" s="7" t="s">
        <v>882</v>
      </c>
      <c r="C852" s="8">
        <f t="shared" si="234"/>
        <v>0.16545814828899999</v>
      </c>
      <c r="D852" s="8">
        <f t="shared" si="235"/>
        <v>2.6593616344800002E-2</v>
      </c>
      <c r="E852" s="8">
        <f t="shared" si="236"/>
        <v>0.106085821223</v>
      </c>
      <c r="F852" s="8">
        <f t="shared" si="237"/>
        <v>7.1245367300900003E-2</v>
      </c>
      <c r="G852" s="8">
        <f t="shared" si="238"/>
        <v>8.2996470856299999E-3</v>
      </c>
      <c r="H852" s="8">
        <f t="shared" si="239"/>
        <v>1.55521626949E-2</v>
      </c>
      <c r="I852" s="8">
        <f t="shared" si="240"/>
        <v>0.22877842555899999</v>
      </c>
      <c r="J852" s="8">
        <f t="shared" si="241"/>
        <v>3.08143243327E-2</v>
      </c>
      <c r="K852" s="8">
        <f t="shared" si="242"/>
        <v>6.0869286817400003E-2</v>
      </c>
      <c r="L852" s="8">
        <f t="shared" si="243"/>
        <v>0.15542413530300001</v>
      </c>
      <c r="M852" s="8">
        <f t="shared" si="244"/>
        <v>2.51705655094E-2</v>
      </c>
      <c r="N852" s="8">
        <f t="shared" si="245"/>
        <v>0.13542810215100001</v>
      </c>
      <c r="O852" s="8">
        <f t="shared" si="246"/>
        <v>0.55645346217699998</v>
      </c>
      <c r="P852" s="8">
        <f t="shared" si="247"/>
        <v>2.8557483052300001E-5</v>
      </c>
      <c r="Q852" s="8">
        <f t="shared" si="248"/>
        <v>0.30548666102100003</v>
      </c>
      <c r="R852" s="8">
        <f t="shared" si="249"/>
        <v>1.2981375858599999</v>
      </c>
      <c r="S852" s="8">
        <f t="shared" si="250"/>
        <v>1.09509717708</v>
      </c>
      <c r="T852" s="8">
        <f t="shared" si="251"/>
        <v>1.32046203671</v>
      </c>
      <c r="W852" s="7">
        <v>711110</v>
      </c>
      <c r="X852" s="7" t="s">
        <v>882</v>
      </c>
      <c r="Y852" s="364">
        <v>0.16545814828899999</v>
      </c>
      <c r="Z852" s="364">
        <v>2.6593616344800002E-2</v>
      </c>
      <c r="AA852" s="364">
        <v>0.106085821223</v>
      </c>
      <c r="AB852" s="364">
        <v>7.1245367300900003E-2</v>
      </c>
      <c r="AC852" s="364">
        <v>8.2996470856299999E-3</v>
      </c>
      <c r="AD852" s="364">
        <v>1.55521626949E-2</v>
      </c>
      <c r="AE852" s="364">
        <v>0.22877842555899999</v>
      </c>
      <c r="AF852" s="364">
        <v>3.08143243327E-2</v>
      </c>
      <c r="AG852" s="364">
        <v>6.0869286817400003E-2</v>
      </c>
      <c r="AH852" s="364">
        <v>0.15542413530300001</v>
      </c>
      <c r="AI852" s="364">
        <v>2.51705655094E-2</v>
      </c>
      <c r="AJ852" s="364">
        <v>0.13542810215100001</v>
      </c>
      <c r="AK852" s="364">
        <v>0.55645346217699998</v>
      </c>
      <c r="AL852" s="364">
        <v>2.8557483052300001E-5</v>
      </c>
      <c r="AM852" s="364">
        <v>0.30548666102100003</v>
      </c>
      <c r="AN852" s="364">
        <v>1.2981375858599999</v>
      </c>
      <c r="AO852" s="364">
        <v>1.09509717708</v>
      </c>
      <c r="AP852" s="364">
        <v>1.32046203671</v>
      </c>
      <c r="AS852" s="7">
        <v>711110</v>
      </c>
      <c r="AT852" s="7" t="s">
        <v>882</v>
      </c>
      <c r="AU852" s="8">
        <v>0.22616292465108065</v>
      </c>
      <c r="AV852" s="8">
        <v>6.1922245697620969E-2</v>
      </c>
      <c r="AW852" s="8">
        <v>0.23374658679867746</v>
      </c>
      <c r="AX852" s="8">
        <v>0.24925354706946617</v>
      </c>
      <c r="AY852" s="8">
        <v>4.8015430890423073E-2</v>
      </c>
      <c r="AZ852" s="8">
        <v>0.10763674084870321</v>
      </c>
      <c r="BA852" s="8">
        <v>0.31293512000308071</v>
      </c>
      <c r="BB852" s="8">
        <v>7.5004599946158074E-2</v>
      </c>
      <c r="BC852" s="8">
        <v>0.20682840403858543</v>
      </c>
      <c r="BD852" s="8">
        <v>0.21836646720370967</v>
      </c>
      <c r="BE852" s="8">
        <v>6.054699144566774E-2</v>
      </c>
      <c r="BF852" s="8">
        <v>0.26756354047193542</v>
      </c>
      <c r="BG852" s="8">
        <v>0.53850560232401601</v>
      </c>
      <c r="BH852" s="8">
        <v>9.8072456017317717E-6</v>
      </c>
      <c r="BI852" s="8">
        <v>0.29563289803543541</v>
      </c>
      <c r="BJ852" s="8">
        <v>1.5218333700508069</v>
      </c>
      <c r="BK852" s="8">
        <v>1.3726492671958059</v>
      </c>
      <c r="BL852" s="8">
        <v>1.5625100594720971</v>
      </c>
    </row>
    <row r="853" spans="1:64" x14ac:dyDescent="0.25">
      <c r="A853" s="7">
        <v>711120</v>
      </c>
      <c r="B853" s="7" t="s">
        <v>883</v>
      </c>
      <c r="C853" s="8">
        <f t="shared" si="234"/>
        <v>0.16274505810148385</v>
      </c>
      <c r="D853" s="8">
        <f t="shared" si="235"/>
        <v>4.945798899000161E-2</v>
      </c>
      <c r="E853" s="8">
        <f t="shared" si="236"/>
        <v>0.17705073039183869</v>
      </c>
      <c r="F853" s="8">
        <f t="shared" si="237"/>
        <v>0.12308102879541934</v>
      </c>
      <c r="G853" s="8">
        <f t="shared" si="238"/>
        <v>2.679725242807959E-2</v>
      </c>
      <c r="H853" s="8">
        <f t="shared" si="239"/>
        <v>5.8769686179025477E-2</v>
      </c>
      <c r="I853" s="8">
        <f t="shared" si="240"/>
        <v>0.22695515381806455</v>
      </c>
      <c r="J853" s="8">
        <f t="shared" si="241"/>
        <v>6.0808915273579039E-2</v>
      </c>
      <c r="K853" s="8">
        <f t="shared" si="242"/>
        <v>0.16330953671948384</v>
      </c>
      <c r="L853" s="8">
        <f t="shared" si="243"/>
        <v>0.15789089855858066</v>
      </c>
      <c r="M853" s="8">
        <f t="shared" si="244"/>
        <v>4.8648819126470955E-2</v>
      </c>
      <c r="N853" s="8">
        <f t="shared" si="245"/>
        <v>0.20069479327280645</v>
      </c>
      <c r="O853" s="8">
        <f t="shared" si="246"/>
        <v>0.35900993434625805</v>
      </c>
      <c r="P853" s="8">
        <f t="shared" si="247"/>
        <v>5.6963954646601939E-5</v>
      </c>
      <c r="Q853" s="8">
        <f t="shared" si="248"/>
        <v>0.19523921232545144</v>
      </c>
      <c r="R853" s="8">
        <f t="shared" si="249"/>
        <v>1</v>
      </c>
      <c r="S853" s="8">
        <f t="shared" si="250"/>
        <v>0.85381087062887073</v>
      </c>
      <c r="T853" s="8">
        <f t="shared" si="251"/>
        <v>1.096234896133548</v>
      </c>
      <c r="W853" s="7">
        <v>711120</v>
      </c>
      <c r="X853" s="7" t="s">
        <v>883</v>
      </c>
      <c r="Y853" s="364">
        <v>0</v>
      </c>
      <c r="Z853" s="364">
        <v>0</v>
      </c>
      <c r="AA853" s="364">
        <v>0</v>
      </c>
      <c r="AB853" s="364">
        <v>0</v>
      </c>
      <c r="AC853" s="364">
        <v>0</v>
      </c>
      <c r="AD853" s="364">
        <v>0</v>
      </c>
      <c r="AE853" s="364">
        <v>0</v>
      </c>
      <c r="AF853" s="364">
        <v>0</v>
      </c>
      <c r="AG853" s="364">
        <v>0</v>
      </c>
      <c r="AH853" s="364">
        <v>0</v>
      </c>
      <c r="AI853" s="364">
        <v>0</v>
      </c>
      <c r="AJ853" s="364">
        <v>0</v>
      </c>
      <c r="AK853" s="364">
        <v>0</v>
      </c>
      <c r="AL853" s="364">
        <v>0</v>
      </c>
      <c r="AM853" s="364">
        <v>0</v>
      </c>
      <c r="AN853" s="364">
        <v>1</v>
      </c>
      <c r="AO853" s="364">
        <v>0</v>
      </c>
      <c r="AP853" s="364">
        <v>0</v>
      </c>
      <c r="AS853" s="7">
        <v>711120</v>
      </c>
      <c r="AT853" s="7" t="s">
        <v>883</v>
      </c>
      <c r="AU853" s="8">
        <v>0.16274505810148385</v>
      </c>
      <c r="AV853" s="8">
        <v>4.945798899000161E-2</v>
      </c>
      <c r="AW853" s="8">
        <v>0.17705073039183869</v>
      </c>
      <c r="AX853" s="8">
        <v>0.12308102879541934</v>
      </c>
      <c r="AY853" s="8">
        <v>2.679725242807959E-2</v>
      </c>
      <c r="AZ853" s="8">
        <v>5.8769686179025477E-2</v>
      </c>
      <c r="BA853" s="8">
        <v>0.22695515381806455</v>
      </c>
      <c r="BB853" s="8">
        <v>6.0808915273579039E-2</v>
      </c>
      <c r="BC853" s="8">
        <v>0.16330953671948384</v>
      </c>
      <c r="BD853" s="8">
        <v>0.15789089855858066</v>
      </c>
      <c r="BE853" s="8">
        <v>4.8648819126470955E-2</v>
      </c>
      <c r="BF853" s="8">
        <v>0.20069479327280645</v>
      </c>
      <c r="BG853" s="8">
        <v>0.35900993434625805</v>
      </c>
      <c r="BH853" s="8">
        <v>5.6963954646601939E-5</v>
      </c>
      <c r="BI853" s="8">
        <v>0.19523921232545144</v>
      </c>
      <c r="BJ853" s="8">
        <v>1.3892537774835483</v>
      </c>
      <c r="BK853" s="8">
        <v>0.85381087062887073</v>
      </c>
      <c r="BL853" s="8">
        <v>1.096234896133548</v>
      </c>
    </row>
    <row r="854" spans="1:64" x14ac:dyDescent="0.25">
      <c r="A854" s="7">
        <v>711130</v>
      </c>
      <c r="B854" s="7" t="s">
        <v>884</v>
      </c>
      <c r="C854" s="8">
        <f t="shared" si="234"/>
        <v>0.165217476783</v>
      </c>
      <c r="D854" s="8">
        <f t="shared" si="235"/>
        <v>2.6526513341000001E-2</v>
      </c>
      <c r="E854" s="8">
        <f t="shared" si="236"/>
        <v>0.117915077011</v>
      </c>
      <c r="F854" s="8">
        <f t="shared" si="237"/>
        <v>4.5360300949400002E-2</v>
      </c>
      <c r="G854" s="8">
        <f t="shared" si="238"/>
        <v>5.2761444050399998E-3</v>
      </c>
      <c r="H854" s="8">
        <f t="shared" si="239"/>
        <v>1.2025803335299999E-2</v>
      </c>
      <c r="I854" s="8">
        <f t="shared" si="240"/>
        <v>0.23257580304</v>
      </c>
      <c r="J854" s="8">
        <f t="shared" si="241"/>
        <v>3.1282810563699998E-2</v>
      </c>
      <c r="K854" s="8">
        <f t="shared" si="242"/>
        <v>7.4388411573499999E-2</v>
      </c>
      <c r="L854" s="8">
        <f t="shared" si="243"/>
        <v>0.15522029376400001</v>
      </c>
      <c r="M854" s="8">
        <f t="shared" si="244"/>
        <v>2.5113650238900002E-2</v>
      </c>
      <c r="N854" s="8">
        <f t="shared" si="245"/>
        <v>0.147819036253</v>
      </c>
      <c r="O854" s="8">
        <f t="shared" si="246"/>
        <v>0.556538375945</v>
      </c>
      <c r="P854" s="8">
        <f t="shared" si="247"/>
        <v>4.4849550706100002E-5</v>
      </c>
      <c r="Q854" s="8">
        <f t="shared" si="248"/>
        <v>0.30033613617100002</v>
      </c>
      <c r="R854" s="8">
        <f t="shared" si="249"/>
        <v>1.3096590671299999</v>
      </c>
      <c r="S854" s="8">
        <f t="shared" si="250"/>
        <v>1.0626622486899999</v>
      </c>
      <c r="T854" s="8">
        <f t="shared" si="251"/>
        <v>1.33824702518</v>
      </c>
      <c r="W854" s="7">
        <v>711130</v>
      </c>
      <c r="X854" s="7" t="s">
        <v>884</v>
      </c>
      <c r="Y854" s="364">
        <v>0.165217476783</v>
      </c>
      <c r="Z854" s="364">
        <v>2.6526513341000001E-2</v>
      </c>
      <c r="AA854" s="364">
        <v>0.117915077011</v>
      </c>
      <c r="AB854" s="364">
        <v>4.5360300949400002E-2</v>
      </c>
      <c r="AC854" s="364">
        <v>5.2761444050399998E-3</v>
      </c>
      <c r="AD854" s="364">
        <v>1.2025803335299999E-2</v>
      </c>
      <c r="AE854" s="364">
        <v>0.23257580304</v>
      </c>
      <c r="AF854" s="364">
        <v>3.1282810563699998E-2</v>
      </c>
      <c r="AG854" s="364">
        <v>7.4388411573499999E-2</v>
      </c>
      <c r="AH854" s="364">
        <v>0.15522029376400001</v>
      </c>
      <c r="AI854" s="364">
        <v>2.5113650238900002E-2</v>
      </c>
      <c r="AJ854" s="364">
        <v>0.147819036253</v>
      </c>
      <c r="AK854" s="364">
        <v>0.556538375945</v>
      </c>
      <c r="AL854" s="364">
        <v>4.4849550706100002E-5</v>
      </c>
      <c r="AM854" s="364">
        <v>0.30033613617100002</v>
      </c>
      <c r="AN854" s="364">
        <v>1.3096590671299999</v>
      </c>
      <c r="AO854" s="364">
        <v>1.0626622486899999</v>
      </c>
      <c r="AP854" s="364">
        <v>1.33824702518</v>
      </c>
      <c r="AS854" s="7">
        <v>711130</v>
      </c>
      <c r="AT854" s="7" t="s">
        <v>884</v>
      </c>
      <c r="AU854" s="8">
        <v>0.22271367870330649</v>
      </c>
      <c r="AV854" s="8">
        <v>6.1301471274979022E-2</v>
      </c>
      <c r="AW854" s="8">
        <v>0.23457799352933875</v>
      </c>
      <c r="AX854" s="8">
        <v>0.250387764603829</v>
      </c>
      <c r="AY854" s="8">
        <v>4.9079020683960327E-2</v>
      </c>
      <c r="AZ854" s="8">
        <v>0.11287002818337419</v>
      </c>
      <c r="BA854" s="8">
        <v>0.31348886899177414</v>
      </c>
      <c r="BB854" s="8">
        <v>7.555771097570485E-2</v>
      </c>
      <c r="BC854" s="8">
        <v>0.21141857801037101</v>
      </c>
      <c r="BD854" s="8">
        <v>0.21503447212651614</v>
      </c>
      <c r="BE854" s="8">
        <v>5.9962467125577415E-2</v>
      </c>
      <c r="BF854" s="8">
        <v>0.26833491913624191</v>
      </c>
      <c r="BG854" s="8">
        <v>0.52960724278903182</v>
      </c>
      <c r="BH854" s="8">
        <v>9.6239680904588722E-6</v>
      </c>
      <c r="BI854" s="8">
        <v>0.28580199396090322</v>
      </c>
      <c r="BJ854" s="8">
        <v>1.5185931435074191</v>
      </c>
      <c r="BK854" s="8">
        <v>1.3639497166970971</v>
      </c>
      <c r="BL854" s="8">
        <v>1.5520780612033873</v>
      </c>
    </row>
    <row r="855" spans="1:64" x14ac:dyDescent="0.25">
      <c r="A855" s="7">
        <v>711190</v>
      </c>
      <c r="B855" s="7" t="s">
        <v>885</v>
      </c>
      <c r="C855" s="8">
        <f t="shared" si="234"/>
        <v>0.16611561552500001</v>
      </c>
      <c r="D855" s="8">
        <f t="shared" si="235"/>
        <v>2.68316826664E-2</v>
      </c>
      <c r="E855" s="8">
        <f t="shared" si="236"/>
        <v>0.118034314875</v>
      </c>
      <c r="F855" s="8">
        <f t="shared" si="237"/>
        <v>0.229234342339</v>
      </c>
      <c r="G855" s="8">
        <f t="shared" si="238"/>
        <v>2.6741375570999999E-2</v>
      </c>
      <c r="H855" s="8">
        <f t="shared" si="239"/>
        <v>5.9948321205899997E-2</v>
      </c>
      <c r="I855" s="8">
        <f t="shared" si="240"/>
        <v>0.236301359928</v>
      </c>
      <c r="J855" s="8">
        <f t="shared" si="241"/>
        <v>3.1933113276700002E-2</v>
      </c>
      <c r="K855" s="8">
        <f t="shared" si="242"/>
        <v>7.4669480112400002E-2</v>
      </c>
      <c r="L855" s="8">
        <f t="shared" si="243"/>
        <v>0.15596856333100001</v>
      </c>
      <c r="M855" s="8">
        <f t="shared" si="244"/>
        <v>2.53497763786E-2</v>
      </c>
      <c r="N855" s="8">
        <f t="shared" si="245"/>
        <v>0.148309065574</v>
      </c>
      <c r="O855" s="8">
        <f t="shared" si="246"/>
        <v>0.55654467431400001</v>
      </c>
      <c r="P855" s="8">
        <f t="shared" si="247"/>
        <v>8.9044280076500007E-6</v>
      </c>
      <c r="Q855" s="8">
        <f t="shared" si="248"/>
        <v>0.29669806355799999</v>
      </c>
      <c r="R855" s="8">
        <f t="shared" si="249"/>
        <v>1.3109816130700001</v>
      </c>
      <c r="S855" s="8">
        <f t="shared" si="250"/>
        <v>1.31592403912</v>
      </c>
      <c r="T855" s="8">
        <f t="shared" si="251"/>
        <v>1.34290395332</v>
      </c>
      <c r="W855" s="7">
        <v>711190</v>
      </c>
      <c r="X855" s="7" t="s">
        <v>885</v>
      </c>
      <c r="Y855" s="364">
        <v>0.16611561552500001</v>
      </c>
      <c r="Z855" s="364">
        <v>2.68316826664E-2</v>
      </c>
      <c r="AA855" s="364">
        <v>0.118034314875</v>
      </c>
      <c r="AB855" s="364">
        <v>0.229234342339</v>
      </c>
      <c r="AC855" s="364">
        <v>2.6741375570999999E-2</v>
      </c>
      <c r="AD855" s="364">
        <v>5.9948321205899997E-2</v>
      </c>
      <c r="AE855" s="364">
        <v>0.236301359928</v>
      </c>
      <c r="AF855" s="364">
        <v>3.1933113276700002E-2</v>
      </c>
      <c r="AG855" s="364">
        <v>7.4669480112400002E-2</v>
      </c>
      <c r="AH855" s="364">
        <v>0.15596856333100001</v>
      </c>
      <c r="AI855" s="364">
        <v>2.53497763786E-2</v>
      </c>
      <c r="AJ855" s="364">
        <v>0.148309065574</v>
      </c>
      <c r="AK855" s="364">
        <v>0.55654467431400001</v>
      </c>
      <c r="AL855" s="364">
        <v>8.9044280076500007E-6</v>
      </c>
      <c r="AM855" s="364">
        <v>0.29669806355799999</v>
      </c>
      <c r="AN855" s="364">
        <v>1.3109816130700001</v>
      </c>
      <c r="AO855" s="364">
        <v>1.31592403912</v>
      </c>
      <c r="AP855" s="364">
        <v>1.34290395332</v>
      </c>
      <c r="AS855" s="7">
        <v>711190</v>
      </c>
      <c r="AT855" s="7" t="s">
        <v>885</v>
      </c>
      <c r="AU855" s="8">
        <v>0.11573426660035484</v>
      </c>
      <c r="AV855" s="8">
        <v>3.7320824853483876E-2</v>
      </c>
      <c r="AW855" s="8">
        <v>0.12488390149340321</v>
      </c>
      <c r="AX855" s="8">
        <v>0.15903470394043551</v>
      </c>
      <c r="AY855" s="8">
        <v>3.5489822431227426E-2</v>
      </c>
      <c r="AZ855" s="8">
        <v>7.338946872695809E-2</v>
      </c>
      <c r="BA855" s="8">
        <v>0.16391219466946774</v>
      </c>
      <c r="BB855" s="8">
        <v>4.6881318636719349E-2</v>
      </c>
      <c r="BC855" s="8">
        <v>0.11566452426060646</v>
      </c>
      <c r="BD855" s="8">
        <v>0.1121014386997097</v>
      </c>
      <c r="BE855" s="8">
        <v>3.6735957350730652E-2</v>
      </c>
      <c r="BF855" s="8">
        <v>0.14247811626545168</v>
      </c>
      <c r="BG855" s="8">
        <v>0.24236478802983885</v>
      </c>
      <c r="BH855" s="8">
        <v>3.4042015356595161E-6</v>
      </c>
      <c r="BI855" s="8">
        <v>0.12920728369274193</v>
      </c>
      <c r="BJ855" s="8">
        <v>1.2779406058506453</v>
      </c>
      <c r="BK855" s="8">
        <v>0.70339786606661292</v>
      </c>
      <c r="BL855" s="8">
        <v>0.76194352143758048</v>
      </c>
    </row>
    <row r="856" spans="1:64" x14ac:dyDescent="0.25">
      <c r="A856" s="7">
        <v>711211</v>
      </c>
      <c r="B856" s="7" t="s">
        <v>886</v>
      </c>
      <c r="C856" s="8">
        <f t="shared" si="234"/>
        <v>4.5489081603599997E-2</v>
      </c>
      <c r="D856" s="8">
        <f t="shared" si="235"/>
        <v>6.3703420424799997E-3</v>
      </c>
      <c r="E856" s="8">
        <f t="shared" si="236"/>
        <v>0.120643985307</v>
      </c>
      <c r="F856" s="8">
        <f t="shared" si="237"/>
        <v>4.6017918318700002E-2</v>
      </c>
      <c r="G856" s="8">
        <f t="shared" si="238"/>
        <v>3.1774738516899999E-3</v>
      </c>
      <c r="H856" s="8">
        <f t="shared" si="239"/>
        <v>4.3717107860500003E-2</v>
      </c>
      <c r="I856" s="8">
        <f t="shared" si="240"/>
        <v>3.2969345721900002E-2</v>
      </c>
      <c r="J856" s="8">
        <f t="shared" si="241"/>
        <v>4.1570886369000004E-3</v>
      </c>
      <c r="K856" s="8">
        <f t="shared" si="242"/>
        <v>5.9029362048800001E-2</v>
      </c>
      <c r="L856" s="8">
        <f t="shared" si="243"/>
        <v>3.7455251807800002E-2</v>
      </c>
      <c r="M856" s="8">
        <f t="shared" si="244"/>
        <v>4.7713516652400003E-3</v>
      </c>
      <c r="N856" s="8">
        <f t="shared" si="245"/>
        <v>0.108471269481</v>
      </c>
      <c r="O856" s="8">
        <f t="shared" si="246"/>
        <v>0.70119648934000001</v>
      </c>
      <c r="P856" s="8">
        <f t="shared" si="247"/>
        <v>1.78600117282E-5</v>
      </c>
      <c r="Q856" s="8">
        <f t="shared" si="248"/>
        <v>0.53221386000799997</v>
      </c>
      <c r="R856" s="8">
        <f t="shared" si="249"/>
        <v>1.1725034089499999</v>
      </c>
      <c r="S856" s="8">
        <f t="shared" si="250"/>
        <v>1.09291250003</v>
      </c>
      <c r="T856" s="8">
        <f t="shared" si="251"/>
        <v>1.0961557964099999</v>
      </c>
      <c r="W856" s="7">
        <v>711211</v>
      </c>
      <c r="X856" s="7" t="s">
        <v>886</v>
      </c>
      <c r="Y856" s="364">
        <v>4.5489081603599997E-2</v>
      </c>
      <c r="Z856" s="364">
        <v>6.3703420424799997E-3</v>
      </c>
      <c r="AA856" s="364">
        <v>0.120643985307</v>
      </c>
      <c r="AB856" s="364">
        <v>4.6017918318700002E-2</v>
      </c>
      <c r="AC856" s="364">
        <v>3.1774738516899999E-3</v>
      </c>
      <c r="AD856" s="364">
        <v>4.3717107860500003E-2</v>
      </c>
      <c r="AE856" s="364">
        <v>3.2969345721900002E-2</v>
      </c>
      <c r="AF856" s="364">
        <v>4.1570886369000004E-3</v>
      </c>
      <c r="AG856" s="364">
        <v>5.9029362048800001E-2</v>
      </c>
      <c r="AH856" s="364">
        <v>3.7455251807800002E-2</v>
      </c>
      <c r="AI856" s="364">
        <v>4.7713516652400003E-3</v>
      </c>
      <c r="AJ856" s="364">
        <v>0.108471269481</v>
      </c>
      <c r="AK856" s="364">
        <v>0.70119648934000001</v>
      </c>
      <c r="AL856" s="364">
        <v>1.78600117282E-5</v>
      </c>
      <c r="AM856" s="364">
        <v>0.53221386000799997</v>
      </c>
      <c r="AN856" s="364">
        <v>1.1725034089499999</v>
      </c>
      <c r="AO856" s="364">
        <v>1.09291250003</v>
      </c>
      <c r="AP856" s="364">
        <v>1.0961557964099999</v>
      </c>
      <c r="AS856" s="7">
        <v>711211</v>
      </c>
      <c r="AT856" s="7" t="s">
        <v>886</v>
      </c>
      <c r="AU856" s="8">
        <v>9.7935689068248413E-2</v>
      </c>
      <c r="AV856" s="8">
        <v>2.5294744989349041E-2</v>
      </c>
      <c r="AW856" s="8">
        <v>0.24204985770983864</v>
      </c>
      <c r="AX856" s="8">
        <v>0.17309275177939998</v>
      </c>
      <c r="AY856" s="8">
        <v>5.2697930559952422E-2</v>
      </c>
      <c r="AZ856" s="8">
        <v>0.23607777778070008</v>
      </c>
      <c r="BA856" s="8">
        <v>7.1410204258000001E-2</v>
      </c>
      <c r="BB856" s="8">
        <v>1.8114576700626616E-2</v>
      </c>
      <c r="BC856" s="8">
        <v>0.14309355630513712</v>
      </c>
      <c r="BD856" s="8">
        <v>8.1390654787750011E-2</v>
      </c>
      <c r="BE856" s="8">
        <v>1.9988950937685646E-2</v>
      </c>
      <c r="BF856" s="8">
        <v>0.20720627165019348</v>
      </c>
      <c r="BG856" s="8">
        <v>0.68988703841483812</v>
      </c>
      <c r="BH856" s="8">
        <v>1.2795336468818661E-5</v>
      </c>
      <c r="BI856" s="8">
        <v>0.52362909484619313</v>
      </c>
      <c r="BJ856" s="8">
        <v>1.3652802917679034</v>
      </c>
      <c r="BK856" s="8">
        <v>1.4457378149588709</v>
      </c>
      <c r="BL856" s="8">
        <v>1.2164893050053225</v>
      </c>
    </row>
    <row r="857" spans="1:64" x14ac:dyDescent="0.25">
      <c r="A857" s="7">
        <v>711212</v>
      </c>
      <c r="B857" s="7" t="s">
        <v>887</v>
      </c>
      <c r="C857" s="8">
        <f t="shared" si="234"/>
        <v>4.5465894154399999E-2</v>
      </c>
      <c r="D857" s="8">
        <f t="shared" si="235"/>
        <v>6.4471213632600003E-3</v>
      </c>
      <c r="E857" s="8">
        <f t="shared" si="236"/>
        <v>0.102656022773</v>
      </c>
      <c r="F857" s="8">
        <f t="shared" si="237"/>
        <v>2.6803285929700001E-2</v>
      </c>
      <c r="G857" s="8">
        <f t="shared" si="238"/>
        <v>1.87887512362E-3</v>
      </c>
      <c r="H857" s="8">
        <f t="shared" si="239"/>
        <v>2.03082159415E-2</v>
      </c>
      <c r="I857" s="8">
        <f t="shared" si="240"/>
        <v>3.2905112390500001E-2</v>
      </c>
      <c r="J857" s="8">
        <f t="shared" si="241"/>
        <v>4.2127182707799998E-3</v>
      </c>
      <c r="K857" s="8">
        <f t="shared" si="242"/>
        <v>4.7487402547399998E-2</v>
      </c>
      <c r="L857" s="8">
        <f t="shared" si="243"/>
        <v>3.73643837398E-2</v>
      </c>
      <c r="M857" s="8">
        <f t="shared" si="244"/>
        <v>4.8161825727099997E-3</v>
      </c>
      <c r="N857" s="8">
        <f t="shared" si="245"/>
        <v>9.4283701549399995E-2</v>
      </c>
      <c r="O857" s="8">
        <f t="shared" si="246"/>
        <v>0.70140475637199995</v>
      </c>
      <c r="P857" s="8">
        <f t="shared" si="247"/>
        <v>3.0385088851599998E-5</v>
      </c>
      <c r="Q857" s="8">
        <f t="shared" si="248"/>
        <v>0.529692447505</v>
      </c>
      <c r="R857" s="8">
        <f t="shared" si="249"/>
        <v>1.15456903829</v>
      </c>
      <c r="S857" s="8">
        <f t="shared" si="250"/>
        <v>1.04899037699</v>
      </c>
      <c r="T857" s="8">
        <f t="shared" si="251"/>
        <v>1.08460523321</v>
      </c>
      <c r="W857" s="7">
        <v>711212</v>
      </c>
      <c r="X857" s="7" t="s">
        <v>887</v>
      </c>
      <c r="Y857" s="364">
        <v>4.5465894154399999E-2</v>
      </c>
      <c r="Z857" s="364">
        <v>6.4471213632600003E-3</v>
      </c>
      <c r="AA857" s="364">
        <v>0.102656022773</v>
      </c>
      <c r="AB857" s="364">
        <v>2.6803285929700001E-2</v>
      </c>
      <c r="AC857" s="364">
        <v>1.87887512362E-3</v>
      </c>
      <c r="AD857" s="364">
        <v>2.03082159415E-2</v>
      </c>
      <c r="AE857" s="364">
        <v>3.2905112390500001E-2</v>
      </c>
      <c r="AF857" s="364">
        <v>4.2127182707799998E-3</v>
      </c>
      <c r="AG857" s="364">
        <v>4.7487402547399998E-2</v>
      </c>
      <c r="AH857" s="364">
        <v>3.73643837398E-2</v>
      </c>
      <c r="AI857" s="364">
        <v>4.8161825727099997E-3</v>
      </c>
      <c r="AJ857" s="364">
        <v>9.4283701549399995E-2</v>
      </c>
      <c r="AK857" s="364">
        <v>0.70140475637199995</v>
      </c>
      <c r="AL857" s="364">
        <v>3.0385088851599998E-5</v>
      </c>
      <c r="AM857" s="364">
        <v>0.529692447505</v>
      </c>
      <c r="AN857" s="364">
        <v>1.15456903829</v>
      </c>
      <c r="AO857" s="364">
        <v>1.04899037699</v>
      </c>
      <c r="AP857" s="364">
        <v>1.08460523321</v>
      </c>
      <c r="AS857" s="7">
        <v>711212</v>
      </c>
      <c r="AT857" s="7" t="s">
        <v>887</v>
      </c>
      <c r="AU857" s="8">
        <v>9.8501717180761339E-2</v>
      </c>
      <c r="AV857" s="8">
        <v>2.5463046562162736E-2</v>
      </c>
      <c r="AW857" s="8">
        <v>0.24453727198380648</v>
      </c>
      <c r="AX857" s="8">
        <v>4.5737387261413874E-2</v>
      </c>
      <c r="AY857" s="8">
        <v>1.1145284275066674E-2</v>
      </c>
      <c r="AZ857" s="8">
        <v>5.6302299627291622E-2</v>
      </c>
      <c r="BA857" s="8">
        <v>7.1924842403009698E-2</v>
      </c>
      <c r="BB857" s="8">
        <v>1.8309418189425327E-2</v>
      </c>
      <c r="BC857" s="8">
        <v>0.14516922266231616</v>
      </c>
      <c r="BD857" s="8">
        <v>8.1742301699245165E-2</v>
      </c>
      <c r="BE857" s="8">
        <v>2.0114230426033389E-2</v>
      </c>
      <c r="BF857" s="8">
        <v>0.20941119240239359</v>
      </c>
      <c r="BG857" s="8">
        <v>0.69009154628348379</v>
      </c>
      <c r="BH857" s="8">
        <v>4.9177807525555464E-5</v>
      </c>
      <c r="BI857" s="8">
        <v>0.52114938637564456</v>
      </c>
      <c r="BJ857" s="8">
        <v>1.3685020357267743</v>
      </c>
      <c r="BK857" s="8">
        <v>1.0970543260022583</v>
      </c>
      <c r="BL857" s="8">
        <v>1.2192744509969353</v>
      </c>
    </row>
    <row r="858" spans="1:64" x14ac:dyDescent="0.25">
      <c r="A858" s="7">
        <v>711219</v>
      </c>
      <c r="B858" s="7" t="s">
        <v>888</v>
      </c>
      <c r="C858" s="8">
        <f t="shared" si="234"/>
        <v>4.5510114623099999E-2</v>
      </c>
      <c r="D858" s="8">
        <f t="shared" si="235"/>
        <v>6.3932080389500004E-3</v>
      </c>
      <c r="E858" s="8">
        <f t="shared" si="236"/>
        <v>0.12067653961700001</v>
      </c>
      <c r="F858" s="8">
        <f t="shared" si="237"/>
        <v>6.1975806704100004E-3</v>
      </c>
      <c r="G858" s="8">
        <f t="shared" si="238"/>
        <v>4.2905467087499998E-4</v>
      </c>
      <c r="H858" s="8">
        <f t="shared" si="239"/>
        <v>5.8957741172599998E-3</v>
      </c>
      <c r="I858" s="8">
        <f t="shared" si="240"/>
        <v>3.2933561432599998E-2</v>
      </c>
      <c r="J858" s="8">
        <f t="shared" si="241"/>
        <v>4.1694566274799996E-3</v>
      </c>
      <c r="K858" s="8">
        <f t="shared" si="242"/>
        <v>5.9141764063700003E-2</v>
      </c>
      <c r="L858" s="8">
        <f t="shared" si="243"/>
        <v>3.7406623074099997E-2</v>
      </c>
      <c r="M858" s="8">
        <f t="shared" si="244"/>
        <v>4.7822240195399997E-3</v>
      </c>
      <c r="N858" s="8">
        <f t="shared" si="245"/>
        <v>0.10846614213899999</v>
      </c>
      <c r="O858" s="8">
        <f t="shared" si="246"/>
        <v>0.70133165936499997</v>
      </c>
      <c r="P858" s="8">
        <f t="shared" si="247"/>
        <v>1.3234461080300001E-4</v>
      </c>
      <c r="Q858" s="8">
        <f t="shared" si="248"/>
        <v>0.53129039590500005</v>
      </c>
      <c r="R858" s="8">
        <f t="shared" si="249"/>
        <v>1.1725798622800001</v>
      </c>
      <c r="S858" s="8">
        <f t="shared" si="250"/>
        <v>1.0125224094600001</v>
      </c>
      <c r="T858" s="8">
        <f t="shared" si="251"/>
        <v>1.0962447821200001</v>
      </c>
      <c r="W858" s="7">
        <v>711219</v>
      </c>
      <c r="X858" s="7" t="s">
        <v>888</v>
      </c>
      <c r="Y858" s="364">
        <v>4.5510114623099999E-2</v>
      </c>
      <c r="Z858" s="364">
        <v>6.3932080389500004E-3</v>
      </c>
      <c r="AA858" s="364">
        <v>0.12067653961700001</v>
      </c>
      <c r="AB858" s="364">
        <v>6.1975806704100004E-3</v>
      </c>
      <c r="AC858" s="364">
        <v>4.2905467087499998E-4</v>
      </c>
      <c r="AD858" s="364">
        <v>5.8957741172599998E-3</v>
      </c>
      <c r="AE858" s="364">
        <v>3.2933561432599998E-2</v>
      </c>
      <c r="AF858" s="364">
        <v>4.1694566274799996E-3</v>
      </c>
      <c r="AG858" s="364">
        <v>5.9141764063700003E-2</v>
      </c>
      <c r="AH858" s="364">
        <v>3.7406623074099997E-2</v>
      </c>
      <c r="AI858" s="364">
        <v>4.7822240195399997E-3</v>
      </c>
      <c r="AJ858" s="364">
        <v>0.10846614213899999</v>
      </c>
      <c r="AK858" s="364">
        <v>0.70133165936499997</v>
      </c>
      <c r="AL858" s="364">
        <v>1.3234461080300001E-4</v>
      </c>
      <c r="AM858" s="364">
        <v>0.53129039590500005</v>
      </c>
      <c r="AN858" s="364">
        <v>1.1725798622800001</v>
      </c>
      <c r="AO858" s="364">
        <v>1.0125224094600001</v>
      </c>
      <c r="AP858" s="364">
        <v>1.0962447821200001</v>
      </c>
      <c r="AS858" s="7">
        <v>711219</v>
      </c>
      <c r="AT858" s="7" t="s">
        <v>888</v>
      </c>
      <c r="AU858" s="8">
        <v>9.936545731864517E-2</v>
      </c>
      <c r="AV858" s="8">
        <v>2.5570130316864358E-2</v>
      </c>
      <c r="AW858" s="8">
        <v>0.24946210497737098</v>
      </c>
      <c r="AX858" s="8">
        <v>2.7657374030067423E-2</v>
      </c>
      <c r="AY858" s="8">
        <v>7.0078077109204367E-3</v>
      </c>
      <c r="AZ858" s="8">
        <v>3.6159383236177421E-2</v>
      </c>
      <c r="BA858" s="8">
        <v>7.2402132133719363E-2</v>
      </c>
      <c r="BB858" s="8">
        <v>1.8325837498003063E-2</v>
      </c>
      <c r="BC858" s="8">
        <v>0.14788601028629358</v>
      </c>
      <c r="BD858" s="8">
        <v>8.2470017090891953E-2</v>
      </c>
      <c r="BE858" s="8">
        <v>2.0191741617460821E-2</v>
      </c>
      <c r="BF858" s="8">
        <v>0.21323184217814833</v>
      </c>
      <c r="BG858" s="8">
        <v>0.70133012746024259</v>
      </c>
      <c r="BH858" s="8">
        <v>7.449807305764437E-5</v>
      </c>
      <c r="BI858" s="8">
        <v>0.53129086061927411</v>
      </c>
      <c r="BJ858" s="8">
        <v>1.3743960797090324</v>
      </c>
      <c r="BK858" s="8">
        <v>1.0708277907838715</v>
      </c>
      <c r="BL858" s="8">
        <v>1.238613979917419</v>
      </c>
    </row>
    <row r="859" spans="1:64" x14ac:dyDescent="0.25">
      <c r="A859" s="7">
        <v>711310</v>
      </c>
      <c r="B859" s="7" t="s">
        <v>889</v>
      </c>
      <c r="C859" s="8">
        <f t="shared" si="234"/>
        <v>0.172970576643</v>
      </c>
      <c r="D859" s="8">
        <f t="shared" si="235"/>
        <v>2.8269039364099999E-2</v>
      </c>
      <c r="E859" s="8">
        <f t="shared" si="236"/>
        <v>0.11027572140899999</v>
      </c>
      <c r="F859" s="8">
        <f t="shared" si="237"/>
        <v>0.15861121836299999</v>
      </c>
      <c r="G859" s="8">
        <f t="shared" si="238"/>
        <v>1.9880747219900002E-2</v>
      </c>
      <c r="H859" s="8">
        <f t="shared" si="239"/>
        <v>3.8173897647799999E-2</v>
      </c>
      <c r="I859" s="8">
        <f t="shared" si="240"/>
        <v>0.26701526730300001</v>
      </c>
      <c r="J859" s="8">
        <f t="shared" si="241"/>
        <v>4.2968447112500002E-2</v>
      </c>
      <c r="K859" s="8">
        <f t="shared" si="242"/>
        <v>8.3450653009899997E-2</v>
      </c>
      <c r="L859" s="8">
        <f t="shared" si="243"/>
        <v>0.19101318497299999</v>
      </c>
      <c r="M859" s="8">
        <f t="shared" si="244"/>
        <v>3.1679977682499999E-2</v>
      </c>
      <c r="N859" s="8">
        <f t="shared" si="245"/>
        <v>0.16553021332199999</v>
      </c>
      <c r="O859" s="8">
        <f t="shared" si="246"/>
        <v>0.47265218022</v>
      </c>
      <c r="P859" s="8">
        <f t="shared" si="247"/>
        <v>1.24049737705E-5</v>
      </c>
      <c r="Q859" s="8">
        <f t="shared" si="248"/>
        <v>0.234632498479</v>
      </c>
      <c r="R859" s="8">
        <f t="shared" si="249"/>
        <v>1.3115153374199999</v>
      </c>
      <c r="S859" s="8">
        <f t="shared" si="250"/>
        <v>1.21666586323</v>
      </c>
      <c r="T859" s="8">
        <f t="shared" si="251"/>
        <v>1.39343436743</v>
      </c>
      <c r="W859" s="7">
        <v>711310</v>
      </c>
      <c r="X859" s="7" t="s">
        <v>889</v>
      </c>
      <c r="Y859" s="364">
        <v>0.172970576643</v>
      </c>
      <c r="Z859" s="364">
        <v>2.8269039364099999E-2</v>
      </c>
      <c r="AA859" s="364">
        <v>0.11027572140899999</v>
      </c>
      <c r="AB859" s="364">
        <v>0.15861121836299999</v>
      </c>
      <c r="AC859" s="364">
        <v>1.9880747219900002E-2</v>
      </c>
      <c r="AD859" s="364">
        <v>3.8173897647799999E-2</v>
      </c>
      <c r="AE859" s="364">
        <v>0.26701526730300001</v>
      </c>
      <c r="AF859" s="364">
        <v>4.2968447112500002E-2</v>
      </c>
      <c r="AG859" s="364">
        <v>8.3450653009899997E-2</v>
      </c>
      <c r="AH859" s="364">
        <v>0.19101318497299999</v>
      </c>
      <c r="AI859" s="364">
        <v>3.1679977682499999E-2</v>
      </c>
      <c r="AJ859" s="364">
        <v>0.16553021332199999</v>
      </c>
      <c r="AK859" s="364">
        <v>0.47265218022</v>
      </c>
      <c r="AL859" s="364">
        <v>1.24049737705E-5</v>
      </c>
      <c r="AM859" s="364">
        <v>0.234632498479</v>
      </c>
      <c r="AN859" s="364">
        <v>1.3115153374199999</v>
      </c>
      <c r="AO859" s="364">
        <v>1.21666586323</v>
      </c>
      <c r="AP859" s="364">
        <v>1.39343436743</v>
      </c>
      <c r="AS859" s="7">
        <v>711310</v>
      </c>
      <c r="AT859" s="7" t="s">
        <v>889</v>
      </c>
      <c r="AU859" s="8">
        <v>0.24230308216388707</v>
      </c>
      <c r="AV859" s="8">
        <v>6.6091135471653226E-2</v>
      </c>
      <c r="AW859" s="8">
        <v>0.20552556853285325</v>
      </c>
      <c r="AX859" s="8">
        <v>0.35216925344131605</v>
      </c>
      <c r="AY859" s="8">
        <v>6.985769210585227E-2</v>
      </c>
      <c r="AZ859" s="8">
        <v>0.12388436217150195</v>
      </c>
      <c r="BA859" s="8">
        <v>0.40194566884929039</v>
      </c>
      <c r="BB859" s="8">
        <v>0.10562033874459513</v>
      </c>
      <c r="BC859" s="8">
        <v>0.22815844631039511</v>
      </c>
      <c r="BD859" s="8">
        <v>0.27609962354198386</v>
      </c>
      <c r="BE859" s="8">
        <v>7.6835360861427393E-2</v>
      </c>
      <c r="BF859" s="8">
        <v>0.28102958109554843</v>
      </c>
      <c r="BG859" s="8">
        <v>0.42691396051064495</v>
      </c>
      <c r="BH859" s="8">
        <v>9.007463954516453E-6</v>
      </c>
      <c r="BI859" s="8">
        <v>0.2119245551514031</v>
      </c>
      <c r="BJ859" s="8">
        <v>1.5139197861685485</v>
      </c>
      <c r="BK859" s="8">
        <v>1.44913711417</v>
      </c>
      <c r="BL859" s="8">
        <v>1.6389470345491934</v>
      </c>
    </row>
    <row r="860" spans="1:64" x14ac:dyDescent="0.25">
      <c r="A860" s="7">
        <v>711320</v>
      </c>
      <c r="B860" s="7" t="s">
        <v>890</v>
      </c>
      <c r="C860" s="8">
        <f t="shared" si="234"/>
        <v>0.17306997392599999</v>
      </c>
      <c r="D860" s="8">
        <f t="shared" si="235"/>
        <v>2.8284922823600001E-2</v>
      </c>
      <c r="E860" s="8">
        <f t="shared" si="236"/>
        <v>0.109928738734</v>
      </c>
      <c r="F860" s="8">
        <f t="shared" si="237"/>
        <v>0.123207515733</v>
      </c>
      <c r="G860" s="8">
        <f t="shared" si="238"/>
        <v>1.5448265998400001E-2</v>
      </c>
      <c r="H860" s="8">
        <f t="shared" si="239"/>
        <v>2.9352506353400001E-2</v>
      </c>
      <c r="I860" s="8">
        <f t="shared" si="240"/>
        <v>0.26849509137999999</v>
      </c>
      <c r="J860" s="8">
        <f t="shared" si="241"/>
        <v>4.32215316089E-2</v>
      </c>
      <c r="K860" s="8">
        <f t="shared" si="242"/>
        <v>8.3193629039199996E-2</v>
      </c>
      <c r="L860" s="8">
        <f t="shared" si="243"/>
        <v>0.19115550403600001</v>
      </c>
      <c r="M860" s="8">
        <f t="shared" si="244"/>
        <v>3.1704505266099997E-2</v>
      </c>
      <c r="N860" s="8">
        <f t="shared" si="245"/>
        <v>0.16524675376299999</v>
      </c>
      <c r="O860" s="8">
        <f t="shared" si="246"/>
        <v>0.47253955728899999</v>
      </c>
      <c r="P860" s="8">
        <f t="shared" si="247"/>
        <v>1.5969753009499999E-5</v>
      </c>
      <c r="Q860" s="8">
        <f t="shared" si="248"/>
        <v>0.23334542947199999</v>
      </c>
      <c r="R860" s="8">
        <f t="shared" si="249"/>
        <v>1.3112836354799999</v>
      </c>
      <c r="S860" s="8">
        <f t="shared" si="250"/>
        <v>1.16800828809</v>
      </c>
      <c r="T860" s="8">
        <f t="shared" si="251"/>
        <v>1.3949102520300001</v>
      </c>
      <c r="W860" s="7">
        <v>711320</v>
      </c>
      <c r="X860" s="7" t="s">
        <v>890</v>
      </c>
      <c r="Y860" s="364">
        <v>0.17306997392599999</v>
      </c>
      <c r="Z860" s="364">
        <v>2.8284922823600001E-2</v>
      </c>
      <c r="AA860" s="364">
        <v>0.109928738734</v>
      </c>
      <c r="AB860" s="364">
        <v>0.123207515733</v>
      </c>
      <c r="AC860" s="364">
        <v>1.5448265998400001E-2</v>
      </c>
      <c r="AD860" s="364">
        <v>2.9352506353400001E-2</v>
      </c>
      <c r="AE860" s="364">
        <v>0.26849509137999999</v>
      </c>
      <c r="AF860" s="364">
        <v>4.32215316089E-2</v>
      </c>
      <c r="AG860" s="364">
        <v>8.3193629039199996E-2</v>
      </c>
      <c r="AH860" s="364">
        <v>0.19115550403600001</v>
      </c>
      <c r="AI860" s="364">
        <v>3.1704505266099997E-2</v>
      </c>
      <c r="AJ860" s="364">
        <v>0.16524675376299999</v>
      </c>
      <c r="AK860" s="364">
        <v>0.47253955728899999</v>
      </c>
      <c r="AL860" s="364">
        <v>1.5969753009499999E-5</v>
      </c>
      <c r="AM860" s="364">
        <v>0.23334542947199999</v>
      </c>
      <c r="AN860" s="364">
        <v>1.3112836354799999</v>
      </c>
      <c r="AO860" s="364">
        <v>1.16800828809</v>
      </c>
      <c r="AP860" s="364">
        <v>1.3949102520300001</v>
      </c>
      <c r="AS860" s="7">
        <v>711320</v>
      </c>
      <c r="AT860" s="7" t="s">
        <v>890</v>
      </c>
      <c r="AU860" s="8">
        <v>0.23199827254659686</v>
      </c>
      <c r="AV860" s="8">
        <v>6.418145067639193E-2</v>
      </c>
      <c r="AW860" s="8">
        <v>0.20205817043688706</v>
      </c>
      <c r="AX860" s="8">
        <v>0.51043595574609679</v>
      </c>
      <c r="AY860" s="8">
        <v>0.10207102658773551</v>
      </c>
      <c r="AZ860" s="8">
        <v>0.18748799995639837</v>
      </c>
      <c r="BA860" s="8">
        <v>0.38755857156283863</v>
      </c>
      <c r="BB860" s="8">
        <v>0.10332490983104357</v>
      </c>
      <c r="BC860" s="8">
        <v>0.22881671026908385</v>
      </c>
      <c r="BD860" s="8">
        <v>0.26447643790230663</v>
      </c>
      <c r="BE860" s="8">
        <v>7.4677638256651607E-2</v>
      </c>
      <c r="BF860" s="8">
        <v>0.27526572721343562</v>
      </c>
      <c r="BG860" s="8">
        <v>0.40394382938288714</v>
      </c>
      <c r="BH860" s="8">
        <v>5.1924813244651637E-6</v>
      </c>
      <c r="BI860" s="8">
        <v>0.19947124037212885</v>
      </c>
      <c r="BJ860" s="8">
        <v>1.498237893659516</v>
      </c>
      <c r="BK860" s="8">
        <v>1.6548320790651621</v>
      </c>
      <c r="BL860" s="8">
        <v>1.5745389013401614</v>
      </c>
    </row>
    <row r="861" spans="1:64" x14ac:dyDescent="0.25">
      <c r="A861" s="7">
        <v>711410</v>
      </c>
      <c r="B861" s="7" t="s">
        <v>891</v>
      </c>
      <c r="C861" s="8">
        <f t="shared" si="234"/>
        <v>0.18044359609708063</v>
      </c>
      <c r="D861" s="8">
        <f t="shared" si="235"/>
        <v>5.3874186229141932E-2</v>
      </c>
      <c r="E861" s="8">
        <f t="shared" si="236"/>
        <v>0.15927557761580644</v>
      </c>
      <c r="F861" s="8">
        <f t="shared" si="237"/>
        <v>0.36823097950190326</v>
      </c>
      <c r="G861" s="8">
        <f t="shared" si="238"/>
        <v>8.2755472688572584E-2</v>
      </c>
      <c r="H861" s="8">
        <f t="shared" si="239"/>
        <v>0.14099622172415163</v>
      </c>
      <c r="I861" s="8">
        <f t="shared" si="240"/>
        <v>0.30061729843150004</v>
      </c>
      <c r="J861" s="8">
        <f t="shared" si="241"/>
        <v>8.6084221700008096E-2</v>
      </c>
      <c r="K861" s="8">
        <f t="shared" si="242"/>
        <v>0.1819218954796484</v>
      </c>
      <c r="L861" s="8">
        <f t="shared" si="243"/>
        <v>0.20607877903567742</v>
      </c>
      <c r="M861" s="8">
        <f t="shared" si="244"/>
        <v>6.2925049756429027E-2</v>
      </c>
      <c r="N861" s="8">
        <f t="shared" si="245"/>
        <v>0.2158524401170806</v>
      </c>
      <c r="O861" s="8">
        <f t="shared" si="246"/>
        <v>0.2895794748644353</v>
      </c>
      <c r="P861" s="8">
        <f t="shared" si="247"/>
        <v>4.337068185763549E-6</v>
      </c>
      <c r="Q861" s="8">
        <f t="shared" si="248"/>
        <v>0.14480954419693551</v>
      </c>
      <c r="R861" s="8">
        <f t="shared" si="249"/>
        <v>1</v>
      </c>
      <c r="S861" s="8">
        <f t="shared" si="250"/>
        <v>1.2048858997209677</v>
      </c>
      <c r="T861" s="8">
        <f t="shared" si="251"/>
        <v>1.1815266414177421</v>
      </c>
      <c r="W861" s="7">
        <v>711410</v>
      </c>
      <c r="X861" s="7" t="s">
        <v>891</v>
      </c>
      <c r="Y861" s="364">
        <v>0</v>
      </c>
      <c r="Z861" s="364">
        <v>0</v>
      </c>
      <c r="AA861" s="364">
        <v>0</v>
      </c>
      <c r="AB861" s="364">
        <v>0</v>
      </c>
      <c r="AC861" s="364">
        <v>0</v>
      </c>
      <c r="AD861" s="364">
        <v>0</v>
      </c>
      <c r="AE861" s="364">
        <v>0</v>
      </c>
      <c r="AF861" s="364">
        <v>0</v>
      </c>
      <c r="AG861" s="364">
        <v>0</v>
      </c>
      <c r="AH861" s="364">
        <v>0</v>
      </c>
      <c r="AI861" s="364">
        <v>0</v>
      </c>
      <c r="AJ861" s="364">
        <v>0</v>
      </c>
      <c r="AK861" s="364">
        <v>0</v>
      </c>
      <c r="AL861" s="364">
        <v>0</v>
      </c>
      <c r="AM861" s="364">
        <v>0</v>
      </c>
      <c r="AN861" s="364">
        <v>1</v>
      </c>
      <c r="AO861" s="364">
        <v>0</v>
      </c>
      <c r="AP861" s="364">
        <v>0</v>
      </c>
      <c r="AS861" s="7">
        <v>711410</v>
      </c>
      <c r="AT861" s="7" t="s">
        <v>891</v>
      </c>
      <c r="AU861" s="8">
        <v>0.18044359609708063</v>
      </c>
      <c r="AV861" s="8">
        <v>5.3874186229141932E-2</v>
      </c>
      <c r="AW861" s="8">
        <v>0.15927557761580644</v>
      </c>
      <c r="AX861" s="8">
        <v>0.36823097950190326</v>
      </c>
      <c r="AY861" s="8">
        <v>8.2755472688572584E-2</v>
      </c>
      <c r="AZ861" s="8">
        <v>0.14099622172415163</v>
      </c>
      <c r="BA861" s="8">
        <v>0.30061729843150004</v>
      </c>
      <c r="BB861" s="8">
        <v>8.6084221700008096E-2</v>
      </c>
      <c r="BC861" s="8">
        <v>0.1819218954796484</v>
      </c>
      <c r="BD861" s="8">
        <v>0.20607877903567742</v>
      </c>
      <c r="BE861" s="8">
        <v>6.2925049756429027E-2</v>
      </c>
      <c r="BF861" s="8">
        <v>0.2158524401170806</v>
      </c>
      <c r="BG861" s="8">
        <v>0.2895794748644353</v>
      </c>
      <c r="BH861" s="8">
        <v>4.337068185763549E-6</v>
      </c>
      <c r="BI861" s="8">
        <v>0.14480954419693551</v>
      </c>
      <c r="BJ861" s="8">
        <v>1.3935933599417742</v>
      </c>
      <c r="BK861" s="8">
        <v>1.2048858997209677</v>
      </c>
      <c r="BL861" s="8">
        <v>1.1815266414177421</v>
      </c>
    </row>
    <row r="862" spans="1:64" x14ac:dyDescent="0.25">
      <c r="A862" s="7">
        <v>711510</v>
      </c>
      <c r="B862" s="7" t="s">
        <v>892</v>
      </c>
      <c r="C862" s="8">
        <f t="shared" si="234"/>
        <v>6.2988565307800004E-2</v>
      </c>
      <c r="D862" s="8">
        <f t="shared" si="235"/>
        <v>8.1560054885E-3</v>
      </c>
      <c r="E862" s="8">
        <f t="shared" si="236"/>
        <v>0.106574882831</v>
      </c>
      <c r="F862" s="8">
        <f t="shared" si="237"/>
        <v>2.9348205671000001E-2</v>
      </c>
      <c r="G862" s="8">
        <f t="shared" si="238"/>
        <v>2.6187774242300002E-3</v>
      </c>
      <c r="H862" s="8">
        <f t="shared" si="239"/>
        <v>2.9823382618200001E-2</v>
      </c>
      <c r="I862" s="8">
        <f t="shared" si="240"/>
        <v>4.7085403159799998E-2</v>
      </c>
      <c r="J862" s="8">
        <f t="shared" si="241"/>
        <v>4.6939480731200004E-3</v>
      </c>
      <c r="K862" s="8">
        <f t="shared" si="242"/>
        <v>5.3764942902799998E-2</v>
      </c>
      <c r="L862" s="8">
        <f t="shared" si="243"/>
        <v>5.5706298207299998E-2</v>
      </c>
      <c r="M862" s="8">
        <f t="shared" si="244"/>
        <v>6.3381430793399999E-3</v>
      </c>
      <c r="N862" s="8">
        <f t="shared" si="245"/>
        <v>9.1185611881799994E-2</v>
      </c>
      <c r="O862" s="8">
        <f t="shared" si="246"/>
        <v>0.68554641681299999</v>
      </c>
      <c r="P862" s="8">
        <f t="shared" si="247"/>
        <v>2.7934938736700001E-5</v>
      </c>
      <c r="Q862" s="8">
        <f t="shared" si="248"/>
        <v>0.61184305147899998</v>
      </c>
      <c r="R862" s="8">
        <f t="shared" si="249"/>
        <v>1.17771945363</v>
      </c>
      <c r="S862" s="8">
        <f t="shared" si="250"/>
        <v>1.0617903657100001</v>
      </c>
      <c r="T862" s="8">
        <f t="shared" si="251"/>
        <v>1.10554429414</v>
      </c>
      <c r="W862" s="7">
        <v>711510</v>
      </c>
      <c r="X862" s="7" t="s">
        <v>892</v>
      </c>
      <c r="Y862" s="364">
        <v>6.2988565307800004E-2</v>
      </c>
      <c r="Z862" s="364">
        <v>8.1560054885E-3</v>
      </c>
      <c r="AA862" s="364">
        <v>0.106574882831</v>
      </c>
      <c r="AB862" s="364">
        <v>2.9348205671000001E-2</v>
      </c>
      <c r="AC862" s="364">
        <v>2.6187774242300002E-3</v>
      </c>
      <c r="AD862" s="364">
        <v>2.9823382618200001E-2</v>
      </c>
      <c r="AE862" s="364">
        <v>4.7085403159799998E-2</v>
      </c>
      <c r="AF862" s="364">
        <v>4.6939480731200004E-3</v>
      </c>
      <c r="AG862" s="364">
        <v>5.3764942902799998E-2</v>
      </c>
      <c r="AH862" s="364">
        <v>5.5706298207299998E-2</v>
      </c>
      <c r="AI862" s="364">
        <v>6.3381430793399999E-3</v>
      </c>
      <c r="AJ862" s="364">
        <v>9.1185611881799994E-2</v>
      </c>
      <c r="AK862" s="364">
        <v>0.68554641681299999</v>
      </c>
      <c r="AL862" s="364">
        <v>2.7934938736700001E-5</v>
      </c>
      <c r="AM862" s="364">
        <v>0.61184305147899998</v>
      </c>
      <c r="AN862" s="364">
        <v>1.17771945363</v>
      </c>
      <c r="AO862" s="364">
        <v>1.0617903657100001</v>
      </c>
      <c r="AP862" s="364">
        <v>1.10554429414</v>
      </c>
      <c r="AS862" s="7">
        <v>711510</v>
      </c>
      <c r="AT862" s="7" t="s">
        <v>892</v>
      </c>
      <c r="AU862" s="8">
        <v>0.12041360015023553</v>
      </c>
      <c r="AV862" s="8">
        <v>3.1139435774319185E-2</v>
      </c>
      <c r="AW862" s="8">
        <v>0.22736009957372591</v>
      </c>
      <c r="AX862" s="8">
        <v>4.9186693389103246E-2</v>
      </c>
      <c r="AY862" s="8">
        <v>1.1782914369022256E-2</v>
      </c>
      <c r="AZ862" s="8">
        <v>6.2056968113025822E-2</v>
      </c>
      <c r="BA862" s="8">
        <v>8.0416004595282267E-2</v>
      </c>
      <c r="BB862" s="8">
        <v>1.9221348597969843E-2</v>
      </c>
      <c r="BC862" s="8">
        <v>0.12738363845414352</v>
      </c>
      <c r="BD862" s="8">
        <v>0.10419359180723874</v>
      </c>
      <c r="BE862" s="8">
        <v>2.5058968647894683E-2</v>
      </c>
      <c r="BF862" s="8">
        <v>0.19242910209187095</v>
      </c>
      <c r="BG862" s="8">
        <v>0.68554417083817698</v>
      </c>
      <c r="BH862" s="8">
        <v>2.2140049025693547E-5</v>
      </c>
      <c r="BI862" s="8">
        <v>0.61184096834291879</v>
      </c>
      <c r="BJ862" s="8">
        <v>1.3789131354979032</v>
      </c>
      <c r="BK862" s="8">
        <v>1.1230233500646776</v>
      </c>
      <c r="BL862" s="8">
        <v>1.2270209916470969</v>
      </c>
    </row>
    <row r="863" spans="1:64" x14ac:dyDescent="0.25">
      <c r="A863" s="7">
        <v>712110</v>
      </c>
      <c r="B863" s="7" t="s">
        <v>893</v>
      </c>
      <c r="C863" s="8">
        <f t="shared" si="234"/>
        <v>0.18868429710725809</v>
      </c>
      <c r="D863" s="8">
        <f t="shared" si="235"/>
        <v>5.8100704350756441E-2</v>
      </c>
      <c r="E863" s="8">
        <f t="shared" si="236"/>
        <v>0.21719549370924193</v>
      </c>
      <c r="F863" s="8">
        <f t="shared" si="237"/>
        <v>0.17747659592605325</v>
      </c>
      <c r="G863" s="8">
        <f t="shared" si="238"/>
        <v>5.623888635481613E-2</v>
      </c>
      <c r="H863" s="8">
        <f t="shared" si="239"/>
        <v>0.13322694114350322</v>
      </c>
      <c r="I863" s="8">
        <f t="shared" si="240"/>
        <v>0.20712626213024199</v>
      </c>
      <c r="J863" s="8">
        <f t="shared" si="241"/>
        <v>6.9106171855609702E-2</v>
      </c>
      <c r="K863" s="8">
        <f t="shared" si="242"/>
        <v>0.18608632199410804</v>
      </c>
      <c r="L863" s="8">
        <f t="shared" si="243"/>
        <v>0.16666159245040324</v>
      </c>
      <c r="M863" s="8">
        <f t="shared" si="244"/>
        <v>5.7299162733461306E-2</v>
      </c>
      <c r="N863" s="8">
        <f t="shared" si="245"/>
        <v>0.25803479186124195</v>
      </c>
      <c r="O863" s="8">
        <f t="shared" si="246"/>
        <v>0.53558999021983911</v>
      </c>
      <c r="P863" s="8">
        <f t="shared" si="247"/>
        <v>7.3953434386064514E-6</v>
      </c>
      <c r="Q863" s="8">
        <f t="shared" si="248"/>
        <v>0.29930792349345181</v>
      </c>
      <c r="R863" s="8">
        <f t="shared" si="249"/>
        <v>1</v>
      </c>
      <c r="S863" s="8">
        <f t="shared" si="250"/>
        <v>1.3508133911658067</v>
      </c>
      <c r="T863" s="8">
        <f t="shared" si="251"/>
        <v>1.4461864979158066</v>
      </c>
      <c r="W863" s="7">
        <v>712110</v>
      </c>
      <c r="X863" s="7" t="s">
        <v>893</v>
      </c>
      <c r="Y863" s="364">
        <v>0</v>
      </c>
      <c r="Z863" s="364">
        <v>0</v>
      </c>
      <c r="AA863" s="364">
        <v>0</v>
      </c>
      <c r="AB863" s="364">
        <v>0</v>
      </c>
      <c r="AC863" s="364">
        <v>0</v>
      </c>
      <c r="AD863" s="364">
        <v>0</v>
      </c>
      <c r="AE863" s="364">
        <v>0</v>
      </c>
      <c r="AF863" s="364">
        <v>0</v>
      </c>
      <c r="AG863" s="364">
        <v>0</v>
      </c>
      <c r="AH863" s="364">
        <v>0</v>
      </c>
      <c r="AI863" s="364">
        <v>0</v>
      </c>
      <c r="AJ863" s="364">
        <v>0</v>
      </c>
      <c r="AK863" s="364">
        <v>0</v>
      </c>
      <c r="AL863" s="364">
        <v>0</v>
      </c>
      <c r="AM863" s="364">
        <v>0</v>
      </c>
      <c r="AN863" s="364">
        <v>1</v>
      </c>
      <c r="AO863" s="364">
        <v>0</v>
      </c>
      <c r="AP863" s="364">
        <v>0</v>
      </c>
      <c r="AS863" s="7">
        <v>712110</v>
      </c>
      <c r="AT863" s="7" t="s">
        <v>893</v>
      </c>
      <c r="AU863" s="8">
        <v>0.18868429710725809</v>
      </c>
      <c r="AV863" s="8">
        <v>5.8100704350756441E-2</v>
      </c>
      <c r="AW863" s="8">
        <v>0.21719549370924193</v>
      </c>
      <c r="AX863" s="8">
        <v>0.17747659592605325</v>
      </c>
      <c r="AY863" s="8">
        <v>5.623888635481613E-2</v>
      </c>
      <c r="AZ863" s="8">
        <v>0.13322694114350322</v>
      </c>
      <c r="BA863" s="8">
        <v>0.20712626213024199</v>
      </c>
      <c r="BB863" s="8">
        <v>6.9106171855609702E-2</v>
      </c>
      <c r="BC863" s="8">
        <v>0.18608632199410804</v>
      </c>
      <c r="BD863" s="8">
        <v>0.16666159245040324</v>
      </c>
      <c r="BE863" s="8">
        <v>5.7299162733461306E-2</v>
      </c>
      <c r="BF863" s="8">
        <v>0.25803479186124195</v>
      </c>
      <c r="BG863" s="8">
        <v>0.53558999021983911</v>
      </c>
      <c r="BH863" s="8">
        <v>7.3953434386064514E-6</v>
      </c>
      <c r="BI863" s="8">
        <v>0.29930792349345181</v>
      </c>
      <c r="BJ863" s="8">
        <v>1.4639804951674193</v>
      </c>
      <c r="BK863" s="8">
        <v>1.3508133911658067</v>
      </c>
      <c r="BL863" s="8">
        <v>1.4461864979158066</v>
      </c>
    </row>
    <row r="864" spans="1:64" x14ac:dyDescent="0.25">
      <c r="A864" s="7">
        <v>712120</v>
      </c>
      <c r="B864" s="7" t="s">
        <v>894</v>
      </c>
      <c r="C864" s="8">
        <f t="shared" si="234"/>
        <v>0.13015887326411291</v>
      </c>
      <c r="D864" s="8">
        <f t="shared" si="235"/>
        <v>4.3782314641285479E-2</v>
      </c>
      <c r="E864" s="8">
        <f t="shared" si="236"/>
        <v>0.15437762768720648</v>
      </c>
      <c r="F864" s="8">
        <f t="shared" si="237"/>
        <v>0.10588178531103223</v>
      </c>
      <c r="G864" s="8">
        <f t="shared" si="238"/>
        <v>3.6077712856545159E-2</v>
      </c>
      <c r="H864" s="8">
        <f t="shared" si="239"/>
        <v>8.1834701075282276E-2</v>
      </c>
      <c r="I864" s="8">
        <f t="shared" si="240"/>
        <v>0.14448166125248385</v>
      </c>
      <c r="J864" s="8">
        <f t="shared" si="241"/>
        <v>5.297847904100967E-2</v>
      </c>
      <c r="K864" s="8">
        <f t="shared" si="242"/>
        <v>0.13611231583627095</v>
      </c>
      <c r="L864" s="8">
        <f t="shared" si="243"/>
        <v>0.11597100163220972</v>
      </c>
      <c r="M864" s="8">
        <f t="shared" si="244"/>
        <v>4.3356702633285484E-2</v>
      </c>
      <c r="N864" s="8">
        <f t="shared" si="245"/>
        <v>0.18271877967285483</v>
      </c>
      <c r="O864" s="8">
        <f t="shared" si="246"/>
        <v>0.33368178270837079</v>
      </c>
      <c r="P864" s="8">
        <f t="shared" si="247"/>
        <v>5.4840850258854839E-6</v>
      </c>
      <c r="Q864" s="8">
        <f t="shared" si="248"/>
        <v>0.18432022820912916</v>
      </c>
      <c r="R864" s="8">
        <f t="shared" si="249"/>
        <v>1</v>
      </c>
      <c r="S864" s="8">
        <f t="shared" si="250"/>
        <v>0.83669742504967737</v>
      </c>
      <c r="T864" s="8">
        <f t="shared" si="251"/>
        <v>0.94647568193580611</v>
      </c>
      <c r="W864" s="7">
        <v>712120</v>
      </c>
      <c r="X864" s="7" t="s">
        <v>894</v>
      </c>
      <c r="Y864" s="364">
        <v>0</v>
      </c>
      <c r="Z864" s="364">
        <v>0</v>
      </c>
      <c r="AA864" s="364">
        <v>0</v>
      </c>
      <c r="AB864" s="364">
        <v>0</v>
      </c>
      <c r="AC864" s="364">
        <v>0</v>
      </c>
      <c r="AD864" s="364">
        <v>0</v>
      </c>
      <c r="AE864" s="364">
        <v>0</v>
      </c>
      <c r="AF864" s="364">
        <v>0</v>
      </c>
      <c r="AG864" s="364">
        <v>0</v>
      </c>
      <c r="AH864" s="364">
        <v>0</v>
      </c>
      <c r="AI864" s="364">
        <v>0</v>
      </c>
      <c r="AJ864" s="364">
        <v>0</v>
      </c>
      <c r="AK864" s="364">
        <v>0</v>
      </c>
      <c r="AL864" s="364">
        <v>0</v>
      </c>
      <c r="AM864" s="364">
        <v>0</v>
      </c>
      <c r="AN864" s="364">
        <v>1</v>
      </c>
      <c r="AO864" s="364">
        <v>0</v>
      </c>
      <c r="AP864" s="364">
        <v>0</v>
      </c>
      <c r="AS864" s="7">
        <v>712120</v>
      </c>
      <c r="AT864" s="7" t="s">
        <v>894</v>
      </c>
      <c r="AU864" s="8">
        <v>0.13015887326411291</v>
      </c>
      <c r="AV864" s="8">
        <v>4.3782314641285479E-2</v>
      </c>
      <c r="AW864" s="8">
        <v>0.15437762768720648</v>
      </c>
      <c r="AX864" s="8">
        <v>0.10588178531103223</v>
      </c>
      <c r="AY864" s="8">
        <v>3.6077712856545159E-2</v>
      </c>
      <c r="AZ864" s="8">
        <v>8.1834701075282276E-2</v>
      </c>
      <c r="BA864" s="8">
        <v>0.14448166125248385</v>
      </c>
      <c r="BB864" s="8">
        <v>5.297847904100967E-2</v>
      </c>
      <c r="BC864" s="8">
        <v>0.13611231583627095</v>
      </c>
      <c r="BD864" s="8">
        <v>0.11597100163220972</v>
      </c>
      <c r="BE864" s="8">
        <v>4.3356702633285484E-2</v>
      </c>
      <c r="BF864" s="8">
        <v>0.18271877967285483</v>
      </c>
      <c r="BG864" s="8">
        <v>0.33368178270837079</v>
      </c>
      <c r="BH864" s="8">
        <v>5.4840850258854839E-6</v>
      </c>
      <c r="BI864" s="8">
        <v>0.18432022820912916</v>
      </c>
      <c r="BJ864" s="8">
        <v>1.3283172026891934</v>
      </c>
      <c r="BK864" s="8">
        <v>0.83669742504967737</v>
      </c>
      <c r="BL864" s="8">
        <v>0.94647568193580611</v>
      </c>
    </row>
    <row r="865" spans="1:64" x14ac:dyDescent="0.25">
      <c r="A865" s="7">
        <v>712130</v>
      </c>
      <c r="B865" s="7" t="s">
        <v>895</v>
      </c>
      <c r="C865" s="8">
        <f t="shared" si="234"/>
        <v>0.138282728317</v>
      </c>
      <c r="D865" s="8">
        <f t="shared" si="235"/>
        <v>2.64616929988E-2</v>
      </c>
      <c r="E865" s="8">
        <f t="shared" si="236"/>
        <v>9.7635619324799999E-2</v>
      </c>
      <c r="F865" s="8">
        <f t="shared" si="237"/>
        <v>5.5832579395500001E-2</v>
      </c>
      <c r="G865" s="8">
        <f t="shared" si="238"/>
        <v>1.20043251168E-2</v>
      </c>
      <c r="H865" s="8">
        <f t="shared" si="239"/>
        <v>1.9922375473599999E-2</v>
      </c>
      <c r="I865" s="8">
        <f t="shared" si="240"/>
        <v>0.15417733718900001</v>
      </c>
      <c r="J865" s="8">
        <f t="shared" si="241"/>
        <v>3.0299237511399998E-2</v>
      </c>
      <c r="K865" s="8">
        <f t="shared" si="242"/>
        <v>5.15432398041E-2</v>
      </c>
      <c r="L865" s="8">
        <f t="shared" si="243"/>
        <v>0.117260153837</v>
      </c>
      <c r="M865" s="8">
        <f t="shared" si="244"/>
        <v>2.52335038091E-2</v>
      </c>
      <c r="N865" s="8">
        <f t="shared" si="245"/>
        <v>0.13017247554799999</v>
      </c>
      <c r="O865" s="8">
        <f t="shared" si="246"/>
        <v>0.54429155561300002</v>
      </c>
      <c r="P865" s="8">
        <f t="shared" si="247"/>
        <v>1.8597723809099999E-5</v>
      </c>
      <c r="Q865" s="8">
        <f t="shared" si="248"/>
        <v>0.30266160771799999</v>
      </c>
      <c r="R865" s="8">
        <f t="shared" si="249"/>
        <v>1.2623800406400001</v>
      </c>
      <c r="S865" s="8">
        <f t="shared" si="250"/>
        <v>1.08775927999</v>
      </c>
      <c r="T865" s="8">
        <f t="shared" si="251"/>
        <v>1.2360198145000001</v>
      </c>
      <c r="W865" s="7">
        <v>712130</v>
      </c>
      <c r="X865" s="7" t="s">
        <v>895</v>
      </c>
      <c r="Y865" s="364">
        <v>0.138282728317</v>
      </c>
      <c r="Z865" s="364">
        <v>2.64616929988E-2</v>
      </c>
      <c r="AA865" s="364">
        <v>9.7635619324799999E-2</v>
      </c>
      <c r="AB865" s="364">
        <v>5.5832579395500001E-2</v>
      </c>
      <c r="AC865" s="364">
        <v>1.20043251168E-2</v>
      </c>
      <c r="AD865" s="364">
        <v>1.9922375473599999E-2</v>
      </c>
      <c r="AE865" s="364">
        <v>0.15417733718900001</v>
      </c>
      <c r="AF865" s="364">
        <v>3.0299237511399998E-2</v>
      </c>
      <c r="AG865" s="364">
        <v>5.15432398041E-2</v>
      </c>
      <c r="AH865" s="364">
        <v>0.117260153837</v>
      </c>
      <c r="AI865" s="364">
        <v>2.52335038091E-2</v>
      </c>
      <c r="AJ865" s="364">
        <v>0.13017247554799999</v>
      </c>
      <c r="AK865" s="364">
        <v>0.54429155561300002</v>
      </c>
      <c r="AL865" s="364">
        <v>1.8597723809099999E-5</v>
      </c>
      <c r="AM865" s="364">
        <v>0.30266160771799999</v>
      </c>
      <c r="AN865" s="364">
        <v>1.2623800406400001</v>
      </c>
      <c r="AO865" s="364">
        <v>1.08775927999</v>
      </c>
      <c r="AP865" s="364">
        <v>1.2360198145000001</v>
      </c>
      <c r="AS865" s="7">
        <v>712130</v>
      </c>
      <c r="AT865" s="7" t="s">
        <v>895</v>
      </c>
      <c r="AU865" s="8">
        <v>9.4130384929161287E-2</v>
      </c>
      <c r="AV865" s="8">
        <v>3.2104778117699996E-2</v>
      </c>
      <c r="AW865" s="8">
        <v>0.11207083116164193</v>
      </c>
      <c r="AX865" s="8">
        <v>7.613331269694841E-2</v>
      </c>
      <c r="AY865" s="8">
        <v>2.602253239948871E-2</v>
      </c>
      <c r="AZ865" s="8">
        <v>5.6995672331098389E-2</v>
      </c>
      <c r="BA865" s="8">
        <v>0.10444812669327419</v>
      </c>
      <c r="BB865" s="8">
        <v>3.8645284972577416E-2</v>
      </c>
      <c r="BC865" s="8">
        <v>9.7617662511517753E-2</v>
      </c>
      <c r="BD865" s="8">
        <v>8.3962031833774209E-2</v>
      </c>
      <c r="BE865" s="8">
        <v>3.1846304130759673E-2</v>
      </c>
      <c r="BF865" s="8">
        <v>0.13300744700311287</v>
      </c>
      <c r="BG865" s="8">
        <v>0.23703032977319363</v>
      </c>
      <c r="BH865" s="8">
        <v>3.8990720759624184E-6</v>
      </c>
      <c r="BI865" s="8">
        <v>0.13180486775270966</v>
      </c>
      <c r="BJ865" s="8">
        <v>1.2383059942083869</v>
      </c>
      <c r="BK865" s="8">
        <v>0.59463538839548391</v>
      </c>
      <c r="BL865" s="8">
        <v>0.676194945145</v>
      </c>
    </row>
    <row r="866" spans="1:64" x14ac:dyDescent="0.25">
      <c r="A866" s="7">
        <v>712190</v>
      </c>
      <c r="B866" s="7" t="s">
        <v>896</v>
      </c>
      <c r="C866" s="8">
        <f t="shared" si="234"/>
        <v>0.10890310821101611</v>
      </c>
      <c r="D866" s="8">
        <f t="shared" si="235"/>
        <v>3.7610048560969361E-2</v>
      </c>
      <c r="E866" s="8">
        <f t="shared" si="236"/>
        <v>0.12981892473262904</v>
      </c>
      <c r="F866" s="8">
        <f t="shared" si="237"/>
        <v>9.6608078432001601E-2</v>
      </c>
      <c r="G866" s="8">
        <f t="shared" si="238"/>
        <v>3.4266959541801617E-2</v>
      </c>
      <c r="H866" s="8">
        <f t="shared" si="239"/>
        <v>7.6794922595585458E-2</v>
      </c>
      <c r="I866" s="8">
        <f t="shared" si="240"/>
        <v>0.12071586528814518</v>
      </c>
      <c r="J866" s="8">
        <f t="shared" si="241"/>
        <v>4.5187490235006442E-2</v>
      </c>
      <c r="K866" s="8">
        <f t="shared" si="242"/>
        <v>0.11625321193788066</v>
      </c>
      <c r="L866" s="8">
        <f t="shared" si="243"/>
        <v>9.7406437078629074E-2</v>
      </c>
      <c r="M866" s="8">
        <f t="shared" si="244"/>
        <v>3.7351416754256454E-2</v>
      </c>
      <c r="N866" s="8">
        <f t="shared" si="245"/>
        <v>0.15259910805974194</v>
      </c>
      <c r="O866" s="8">
        <f t="shared" si="246"/>
        <v>0.272119369158</v>
      </c>
      <c r="P866" s="8">
        <f t="shared" si="247"/>
        <v>4.049839104898387E-6</v>
      </c>
      <c r="Q866" s="8">
        <f t="shared" si="248"/>
        <v>0.15092127122683874</v>
      </c>
      <c r="R866" s="8">
        <f t="shared" si="249"/>
        <v>1</v>
      </c>
      <c r="S866" s="8">
        <f t="shared" si="250"/>
        <v>0.70766996056919373</v>
      </c>
      <c r="T866" s="8">
        <f t="shared" si="251"/>
        <v>0.78215656746129025</v>
      </c>
      <c r="W866" s="7">
        <v>712190</v>
      </c>
      <c r="X866" s="7" t="s">
        <v>896</v>
      </c>
      <c r="Y866" s="364">
        <v>0</v>
      </c>
      <c r="Z866" s="364">
        <v>0</v>
      </c>
      <c r="AA866" s="364">
        <v>0</v>
      </c>
      <c r="AB866" s="364">
        <v>0</v>
      </c>
      <c r="AC866" s="364">
        <v>0</v>
      </c>
      <c r="AD866" s="364">
        <v>0</v>
      </c>
      <c r="AE866" s="364">
        <v>0</v>
      </c>
      <c r="AF866" s="364">
        <v>0</v>
      </c>
      <c r="AG866" s="364">
        <v>0</v>
      </c>
      <c r="AH866" s="364">
        <v>0</v>
      </c>
      <c r="AI866" s="364">
        <v>0</v>
      </c>
      <c r="AJ866" s="364">
        <v>0</v>
      </c>
      <c r="AK866" s="364">
        <v>0</v>
      </c>
      <c r="AL866" s="364">
        <v>0</v>
      </c>
      <c r="AM866" s="364">
        <v>0</v>
      </c>
      <c r="AN866" s="364">
        <v>1</v>
      </c>
      <c r="AO866" s="364">
        <v>0</v>
      </c>
      <c r="AP866" s="364">
        <v>0</v>
      </c>
      <c r="AS866" s="7">
        <v>712190</v>
      </c>
      <c r="AT866" s="7" t="s">
        <v>896</v>
      </c>
      <c r="AU866" s="8">
        <v>0.10890310821101611</v>
      </c>
      <c r="AV866" s="8">
        <v>3.7610048560969361E-2</v>
      </c>
      <c r="AW866" s="8">
        <v>0.12981892473262904</v>
      </c>
      <c r="AX866" s="8">
        <v>9.6608078432001601E-2</v>
      </c>
      <c r="AY866" s="8">
        <v>3.4266959541801617E-2</v>
      </c>
      <c r="AZ866" s="8">
        <v>7.6794922595585458E-2</v>
      </c>
      <c r="BA866" s="8">
        <v>0.12071586528814518</v>
      </c>
      <c r="BB866" s="8">
        <v>4.5187490235006442E-2</v>
      </c>
      <c r="BC866" s="8">
        <v>0.11625321193788066</v>
      </c>
      <c r="BD866" s="8">
        <v>9.7406437078629074E-2</v>
      </c>
      <c r="BE866" s="8">
        <v>3.7351416754256454E-2</v>
      </c>
      <c r="BF866" s="8">
        <v>0.15259910805974194</v>
      </c>
      <c r="BG866" s="8">
        <v>0.272119369158</v>
      </c>
      <c r="BH866" s="8">
        <v>4.049839104898387E-6</v>
      </c>
      <c r="BI866" s="8">
        <v>0.15092127122683874</v>
      </c>
      <c r="BJ866" s="8">
        <v>1.2763304686017738</v>
      </c>
      <c r="BK866" s="8">
        <v>0.70766996056919373</v>
      </c>
      <c r="BL866" s="8">
        <v>0.78215656746129025</v>
      </c>
    </row>
    <row r="867" spans="1:64" x14ac:dyDescent="0.25">
      <c r="A867" s="7">
        <v>713110</v>
      </c>
      <c r="B867" s="7" t="s">
        <v>897</v>
      </c>
      <c r="C867" s="8">
        <f t="shared" si="234"/>
        <v>6.6241375117116114E-2</v>
      </c>
      <c r="D867" s="8">
        <f t="shared" si="235"/>
        <v>1.8835675865451616E-2</v>
      </c>
      <c r="E867" s="8">
        <f t="shared" si="236"/>
        <v>0.14627242370280646</v>
      </c>
      <c r="F867" s="8">
        <f t="shared" si="237"/>
        <v>5.1445608408641937E-2</v>
      </c>
      <c r="G867" s="8">
        <f t="shared" si="238"/>
        <v>1.4159697970033549E-2</v>
      </c>
      <c r="H867" s="8">
        <f t="shared" si="239"/>
        <v>7.6695885475085476E-2</v>
      </c>
      <c r="I867" s="8">
        <f t="shared" si="240"/>
        <v>9.1355914302467728E-2</v>
      </c>
      <c r="J867" s="8">
        <f t="shared" si="241"/>
        <v>2.6901588486954835E-2</v>
      </c>
      <c r="K867" s="8">
        <f t="shared" si="242"/>
        <v>0.18214768329943548</v>
      </c>
      <c r="L867" s="8">
        <f t="shared" si="243"/>
        <v>5.6585556524998394E-2</v>
      </c>
      <c r="M867" s="8">
        <f t="shared" si="244"/>
        <v>1.6285281519083868E-2</v>
      </c>
      <c r="N867" s="8">
        <f t="shared" si="245"/>
        <v>0.13130635688830647</v>
      </c>
      <c r="O867" s="8">
        <f t="shared" si="246"/>
        <v>0.29474205290445171</v>
      </c>
      <c r="P867" s="8">
        <f t="shared" si="247"/>
        <v>3.9175162649820965E-6</v>
      </c>
      <c r="Q867" s="8">
        <f t="shared" si="248"/>
        <v>0.11723373433393543</v>
      </c>
      <c r="R867" s="8">
        <f t="shared" si="249"/>
        <v>1</v>
      </c>
      <c r="S867" s="8">
        <f t="shared" si="250"/>
        <v>0.61004312733741928</v>
      </c>
      <c r="T867" s="8">
        <f t="shared" si="251"/>
        <v>0.76814712157241938</v>
      </c>
      <c r="W867" s="7">
        <v>713110</v>
      </c>
      <c r="X867" s="7" t="s">
        <v>897</v>
      </c>
      <c r="Y867" s="364">
        <v>0</v>
      </c>
      <c r="Z867" s="364">
        <v>0</v>
      </c>
      <c r="AA867" s="364">
        <v>0</v>
      </c>
      <c r="AB867" s="364">
        <v>0</v>
      </c>
      <c r="AC867" s="364">
        <v>0</v>
      </c>
      <c r="AD867" s="364">
        <v>0</v>
      </c>
      <c r="AE867" s="364">
        <v>0</v>
      </c>
      <c r="AF867" s="364">
        <v>0</v>
      </c>
      <c r="AG867" s="364">
        <v>0</v>
      </c>
      <c r="AH867" s="364">
        <v>0</v>
      </c>
      <c r="AI867" s="364">
        <v>0</v>
      </c>
      <c r="AJ867" s="364">
        <v>0</v>
      </c>
      <c r="AK867" s="364">
        <v>0</v>
      </c>
      <c r="AL867" s="364">
        <v>0</v>
      </c>
      <c r="AM867" s="364">
        <v>0</v>
      </c>
      <c r="AN867" s="364">
        <v>1</v>
      </c>
      <c r="AO867" s="364">
        <v>0</v>
      </c>
      <c r="AP867" s="364">
        <v>0</v>
      </c>
      <c r="AS867" s="7">
        <v>713110</v>
      </c>
      <c r="AT867" s="7" t="s">
        <v>897</v>
      </c>
      <c r="AU867" s="8">
        <v>6.6241375117116114E-2</v>
      </c>
      <c r="AV867" s="8">
        <v>1.8835675865451616E-2</v>
      </c>
      <c r="AW867" s="8">
        <v>0.14627242370280646</v>
      </c>
      <c r="AX867" s="8">
        <v>5.1445608408641937E-2</v>
      </c>
      <c r="AY867" s="8">
        <v>1.4159697970033549E-2</v>
      </c>
      <c r="AZ867" s="8">
        <v>7.6695885475085476E-2</v>
      </c>
      <c r="BA867" s="8">
        <v>9.1355914302467728E-2</v>
      </c>
      <c r="BB867" s="8">
        <v>2.6901588486954835E-2</v>
      </c>
      <c r="BC867" s="8">
        <v>0.18214768329943548</v>
      </c>
      <c r="BD867" s="8">
        <v>5.6585556524998394E-2</v>
      </c>
      <c r="BE867" s="8">
        <v>1.6285281519083868E-2</v>
      </c>
      <c r="BF867" s="8">
        <v>0.13130635688830647</v>
      </c>
      <c r="BG867" s="8">
        <v>0.29474205290445171</v>
      </c>
      <c r="BH867" s="8">
        <v>3.9175162649820965E-6</v>
      </c>
      <c r="BI867" s="8">
        <v>0.11723373433393543</v>
      </c>
      <c r="BJ867" s="8">
        <v>1.2313478617816129</v>
      </c>
      <c r="BK867" s="8">
        <v>0.61004312733741928</v>
      </c>
      <c r="BL867" s="8">
        <v>0.76814712157241938</v>
      </c>
    </row>
    <row r="868" spans="1:64" x14ac:dyDescent="0.25">
      <c r="A868" s="7">
        <v>713120</v>
      </c>
      <c r="B868" s="7" t="s">
        <v>898</v>
      </c>
      <c r="C868" s="8">
        <f t="shared" si="234"/>
        <v>7.5870215654024201E-2</v>
      </c>
      <c r="D868" s="8">
        <f t="shared" si="235"/>
        <v>2.1313437892345161E-2</v>
      </c>
      <c r="E868" s="8">
        <f t="shared" si="236"/>
        <v>0.16830545205350006</v>
      </c>
      <c r="F868" s="8">
        <f t="shared" si="237"/>
        <v>7.0285915362735485E-2</v>
      </c>
      <c r="G868" s="8">
        <f t="shared" si="238"/>
        <v>1.9299837367616132E-2</v>
      </c>
      <c r="H868" s="8">
        <f t="shared" si="239"/>
        <v>0.10515612597993225</v>
      </c>
      <c r="I868" s="8">
        <f t="shared" si="240"/>
        <v>0.10663809567475803</v>
      </c>
      <c r="J868" s="8">
        <f t="shared" si="241"/>
        <v>3.1167750674722577E-2</v>
      </c>
      <c r="K868" s="8">
        <f t="shared" si="242"/>
        <v>0.2136307010648226</v>
      </c>
      <c r="L868" s="8">
        <f t="shared" si="243"/>
        <v>6.5130439913033883E-2</v>
      </c>
      <c r="M868" s="8">
        <f t="shared" si="244"/>
        <v>1.8477526400038705E-2</v>
      </c>
      <c r="N868" s="8">
        <f t="shared" si="245"/>
        <v>0.15087477583356451</v>
      </c>
      <c r="O868" s="8">
        <f t="shared" si="246"/>
        <v>0.33528206128570964</v>
      </c>
      <c r="P868" s="8">
        <f t="shared" si="247"/>
        <v>3.7058902257075804E-6</v>
      </c>
      <c r="Q868" s="8">
        <f t="shared" si="248"/>
        <v>0.13129993938862911</v>
      </c>
      <c r="R868" s="8">
        <f t="shared" si="249"/>
        <v>1</v>
      </c>
      <c r="S868" s="8">
        <f t="shared" si="250"/>
        <v>0.72700316903274198</v>
      </c>
      <c r="T868" s="8">
        <f t="shared" si="251"/>
        <v>0.88369622483338728</v>
      </c>
      <c r="W868" s="7">
        <v>713120</v>
      </c>
      <c r="X868" s="7" t="s">
        <v>898</v>
      </c>
      <c r="Y868" s="364">
        <v>0</v>
      </c>
      <c r="Z868" s="364">
        <v>0</v>
      </c>
      <c r="AA868" s="364">
        <v>0</v>
      </c>
      <c r="AB868" s="364">
        <v>0</v>
      </c>
      <c r="AC868" s="364">
        <v>0</v>
      </c>
      <c r="AD868" s="364">
        <v>0</v>
      </c>
      <c r="AE868" s="364">
        <v>0</v>
      </c>
      <c r="AF868" s="364">
        <v>0</v>
      </c>
      <c r="AG868" s="364">
        <v>0</v>
      </c>
      <c r="AH868" s="364">
        <v>0</v>
      </c>
      <c r="AI868" s="364">
        <v>0</v>
      </c>
      <c r="AJ868" s="364">
        <v>0</v>
      </c>
      <c r="AK868" s="364">
        <v>0</v>
      </c>
      <c r="AL868" s="364">
        <v>0</v>
      </c>
      <c r="AM868" s="364">
        <v>0</v>
      </c>
      <c r="AN868" s="364">
        <v>1</v>
      </c>
      <c r="AO868" s="364">
        <v>0</v>
      </c>
      <c r="AP868" s="364">
        <v>0</v>
      </c>
      <c r="AS868" s="7">
        <v>713120</v>
      </c>
      <c r="AT868" s="7" t="s">
        <v>898</v>
      </c>
      <c r="AU868" s="8">
        <v>7.5870215654024201E-2</v>
      </c>
      <c r="AV868" s="8">
        <v>2.1313437892345161E-2</v>
      </c>
      <c r="AW868" s="8">
        <v>0.16830545205350006</v>
      </c>
      <c r="AX868" s="8">
        <v>7.0285915362735485E-2</v>
      </c>
      <c r="AY868" s="8">
        <v>1.9299837367616132E-2</v>
      </c>
      <c r="AZ868" s="8">
        <v>0.10515612597993225</v>
      </c>
      <c r="BA868" s="8">
        <v>0.10663809567475803</v>
      </c>
      <c r="BB868" s="8">
        <v>3.1167750674722577E-2</v>
      </c>
      <c r="BC868" s="8">
        <v>0.2136307010648226</v>
      </c>
      <c r="BD868" s="8">
        <v>6.5130439913033883E-2</v>
      </c>
      <c r="BE868" s="8">
        <v>1.8477526400038705E-2</v>
      </c>
      <c r="BF868" s="8">
        <v>0.15087477583356451</v>
      </c>
      <c r="BG868" s="8">
        <v>0.33528206128570964</v>
      </c>
      <c r="BH868" s="8">
        <v>3.7058902257075804E-6</v>
      </c>
      <c r="BI868" s="8">
        <v>0.13129993938862911</v>
      </c>
      <c r="BJ868" s="8">
        <v>1.2654907185029034</v>
      </c>
      <c r="BK868" s="8">
        <v>0.72700316903274198</v>
      </c>
      <c r="BL868" s="8">
        <v>0.88369622483338728</v>
      </c>
    </row>
    <row r="869" spans="1:64" x14ac:dyDescent="0.25">
      <c r="A869" s="7">
        <v>713210</v>
      </c>
      <c r="B869" s="7" t="s">
        <v>899</v>
      </c>
      <c r="C869" s="8">
        <f t="shared" si="234"/>
        <v>0.127358401402</v>
      </c>
      <c r="D869" s="8">
        <f t="shared" si="235"/>
        <v>1.8083215595899999E-2</v>
      </c>
      <c r="E869" s="8">
        <f t="shared" si="236"/>
        <v>9.3920145457099993E-2</v>
      </c>
      <c r="F869" s="8">
        <f t="shared" si="237"/>
        <v>8.5557925694599996E-2</v>
      </c>
      <c r="G869" s="8">
        <f t="shared" si="238"/>
        <v>9.0091023799399993E-3</v>
      </c>
      <c r="H869" s="8">
        <f t="shared" si="239"/>
        <v>2.16207178703E-2</v>
      </c>
      <c r="I869" s="8">
        <f t="shared" si="240"/>
        <v>0.34751178060400001</v>
      </c>
      <c r="J869" s="8">
        <f t="shared" si="241"/>
        <v>4.3785495261100003E-2</v>
      </c>
      <c r="K869" s="8">
        <f t="shared" si="242"/>
        <v>0.10762291296199999</v>
      </c>
      <c r="L869" s="8">
        <f t="shared" si="243"/>
        <v>0.176586572168</v>
      </c>
      <c r="M869" s="8">
        <f t="shared" si="244"/>
        <v>2.23461649713E-2</v>
      </c>
      <c r="N869" s="8">
        <f t="shared" si="245"/>
        <v>0.15773380282300001</v>
      </c>
      <c r="O869" s="8">
        <f t="shared" si="246"/>
        <v>0.42590295352700003</v>
      </c>
      <c r="P869" s="8">
        <f t="shared" si="247"/>
        <v>1.54158073616E-5</v>
      </c>
      <c r="Q869" s="8">
        <f t="shared" si="248"/>
        <v>0.14285304431099999</v>
      </c>
      <c r="R869" s="8">
        <f t="shared" si="249"/>
        <v>1.23936176245</v>
      </c>
      <c r="S869" s="8">
        <f t="shared" si="250"/>
        <v>1.11618774594</v>
      </c>
      <c r="T869" s="8">
        <f t="shared" si="251"/>
        <v>1.4989201888300001</v>
      </c>
      <c r="W869" s="7">
        <v>713210</v>
      </c>
      <c r="X869" s="7" t="s">
        <v>899</v>
      </c>
      <c r="Y869" s="364">
        <v>0.127358401402</v>
      </c>
      <c r="Z869" s="364">
        <v>1.8083215595899999E-2</v>
      </c>
      <c r="AA869" s="364">
        <v>9.3920145457099993E-2</v>
      </c>
      <c r="AB869" s="364">
        <v>8.5557925694599996E-2</v>
      </c>
      <c r="AC869" s="364">
        <v>9.0091023799399993E-3</v>
      </c>
      <c r="AD869" s="364">
        <v>2.16207178703E-2</v>
      </c>
      <c r="AE869" s="364">
        <v>0.34751178060400001</v>
      </c>
      <c r="AF869" s="364">
        <v>4.3785495261100003E-2</v>
      </c>
      <c r="AG869" s="364">
        <v>0.10762291296199999</v>
      </c>
      <c r="AH869" s="364">
        <v>0.176586572168</v>
      </c>
      <c r="AI869" s="364">
        <v>2.23461649713E-2</v>
      </c>
      <c r="AJ869" s="364">
        <v>0.15773380282300001</v>
      </c>
      <c r="AK869" s="364">
        <v>0.42590295352700003</v>
      </c>
      <c r="AL869" s="364">
        <v>1.54158073616E-5</v>
      </c>
      <c r="AM869" s="364">
        <v>0.14285304431099999</v>
      </c>
      <c r="AN869" s="364">
        <v>1.23936176245</v>
      </c>
      <c r="AO869" s="364">
        <v>1.11618774594</v>
      </c>
      <c r="AP869" s="364">
        <v>1.4989201888300001</v>
      </c>
      <c r="AS869" s="7">
        <v>713210</v>
      </c>
      <c r="AT869" s="7" t="s">
        <v>899</v>
      </c>
      <c r="AU869" s="8">
        <v>7.8280233865822585E-2</v>
      </c>
      <c r="AV869" s="8">
        <v>2.1197239409796773E-2</v>
      </c>
      <c r="AW869" s="8">
        <v>8.0178961578324187E-2</v>
      </c>
      <c r="AX869" s="8">
        <v>0.27591195565239679</v>
      </c>
      <c r="AY869" s="8">
        <v>6.3483573462308707E-2</v>
      </c>
      <c r="AZ869" s="8">
        <v>0.15190332355666775</v>
      </c>
      <c r="BA869" s="8">
        <v>0.20998106990154841</v>
      </c>
      <c r="BB869" s="8">
        <v>5.6551125410816125E-2</v>
      </c>
      <c r="BC869" s="8">
        <v>0.15332956258116129</v>
      </c>
      <c r="BD869" s="8">
        <v>0.11181992354266131</v>
      </c>
      <c r="BE869" s="8">
        <v>2.8073567212595157E-2</v>
      </c>
      <c r="BF869" s="8">
        <v>0.11669753903574195</v>
      </c>
      <c r="BG869" s="8">
        <v>0.12364919693482262</v>
      </c>
      <c r="BH869" s="8">
        <v>1.0336706731628389E-6</v>
      </c>
      <c r="BI869" s="8">
        <v>4.147422182720966E-2</v>
      </c>
      <c r="BJ869" s="8">
        <v>1.1796564348538709</v>
      </c>
      <c r="BK869" s="8">
        <v>0.7816214333162903</v>
      </c>
      <c r="BL869" s="8">
        <v>0.71018272563516116</v>
      </c>
    </row>
    <row r="870" spans="1:64" x14ac:dyDescent="0.25">
      <c r="A870" s="7">
        <v>713290</v>
      </c>
      <c r="B870" s="7" t="s">
        <v>900</v>
      </c>
      <c r="C870" s="8">
        <f t="shared" si="234"/>
        <v>0.126992595215</v>
      </c>
      <c r="D870" s="8">
        <f t="shared" si="235"/>
        <v>1.8025457222799999E-2</v>
      </c>
      <c r="E870" s="8">
        <f t="shared" si="236"/>
        <v>9.5443950543999997E-2</v>
      </c>
      <c r="F870" s="8">
        <f t="shared" si="237"/>
        <v>0.19615291573900001</v>
      </c>
      <c r="G870" s="8">
        <f t="shared" si="238"/>
        <v>2.0653956765400001E-2</v>
      </c>
      <c r="H870" s="8">
        <f t="shared" si="239"/>
        <v>5.0777660521699998E-2</v>
      </c>
      <c r="I870" s="8">
        <f t="shared" si="240"/>
        <v>0.34714053485000002</v>
      </c>
      <c r="J870" s="8">
        <f t="shared" si="241"/>
        <v>4.3737258122499997E-2</v>
      </c>
      <c r="K870" s="8">
        <f t="shared" si="242"/>
        <v>0.109470824104</v>
      </c>
      <c r="L870" s="8">
        <f t="shared" si="243"/>
        <v>0.17573517408600001</v>
      </c>
      <c r="M870" s="8">
        <f t="shared" si="244"/>
        <v>2.22232848905E-2</v>
      </c>
      <c r="N870" s="8">
        <f t="shared" si="245"/>
        <v>0.160136644504</v>
      </c>
      <c r="O870" s="8">
        <f t="shared" si="246"/>
        <v>0.42676797186100002</v>
      </c>
      <c r="P870" s="8">
        <f t="shared" si="247"/>
        <v>6.6996363864100002E-6</v>
      </c>
      <c r="Q870" s="8">
        <f t="shared" si="248"/>
        <v>0.14245476279300001</v>
      </c>
      <c r="R870" s="8">
        <f t="shared" si="249"/>
        <v>1.24046200298</v>
      </c>
      <c r="S870" s="8">
        <f t="shared" si="250"/>
        <v>1.26758453303</v>
      </c>
      <c r="T870" s="8">
        <f t="shared" si="251"/>
        <v>1.50034861708</v>
      </c>
      <c r="W870" s="7">
        <v>713290</v>
      </c>
      <c r="X870" s="7" t="s">
        <v>900</v>
      </c>
      <c r="Y870" s="364">
        <v>0.126992595215</v>
      </c>
      <c r="Z870" s="364">
        <v>1.8025457222799999E-2</v>
      </c>
      <c r="AA870" s="364">
        <v>9.5443950543999997E-2</v>
      </c>
      <c r="AB870" s="364">
        <v>0.19615291573900001</v>
      </c>
      <c r="AC870" s="364">
        <v>2.0653956765400001E-2</v>
      </c>
      <c r="AD870" s="364">
        <v>5.0777660521699998E-2</v>
      </c>
      <c r="AE870" s="364">
        <v>0.34714053485000002</v>
      </c>
      <c r="AF870" s="364">
        <v>4.3737258122499997E-2</v>
      </c>
      <c r="AG870" s="364">
        <v>0.109470824104</v>
      </c>
      <c r="AH870" s="364">
        <v>0.17573517408600001</v>
      </c>
      <c r="AI870" s="364">
        <v>2.22232848905E-2</v>
      </c>
      <c r="AJ870" s="364">
        <v>0.160136644504</v>
      </c>
      <c r="AK870" s="364">
        <v>0.42676797186100002</v>
      </c>
      <c r="AL870" s="364">
        <v>6.6996363864100002E-6</v>
      </c>
      <c r="AM870" s="364">
        <v>0.14245476279300001</v>
      </c>
      <c r="AN870" s="364">
        <v>1.24046200298</v>
      </c>
      <c r="AO870" s="364">
        <v>1.26758453303</v>
      </c>
      <c r="AP870" s="364">
        <v>1.50034861708</v>
      </c>
      <c r="AS870" s="7">
        <v>713290</v>
      </c>
      <c r="AT870" s="7" t="s">
        <v>900</v>
      </c>
      <c r="AU870" s="8">
        <v>0.13276959468209681</v>
      </c>
      <c r="AV870" s="8">
        <v>3.3258788287767731E-2</v>
      </c>
      <c r="AW870" s="8">
        <v>0.13695148692845158</v>
      </c>
      <c r="AX870" s="8">
        <v>0.36015245999537093</v>
      </c>
      <c r="AY870" s="8">
        <v>7.9151460661091924E-2</v>
      </c>
      <c r="AZ870" s="8">
        <v>0.19566342487543065</v>
      </c>
      <c r="BA870" s="8">
        <v>0.35741780873572582</v>
      </c>
      <c r="BB870" s="8">
        <v>8.8730530884488706E-2</v>
      </c>
      <c r="BC870" s="8">
        <v>0.25797159076751608</v>
      </c>
      <c r="BD870" s="8">
        <v>0.1884676761432903</v>
      </c>
      <c r="BE870" s="8">
        <v>4.364801108338548E-2</v>
      </c>
      <c r="BF870" s="8">
        <v>0.20049138664490318</v>
      </c>
      <c r="BG870" s="8">
        <v>0.22715172786598406</v>
      </c>
      <c r="BH870" s="8">
        <v>1.6340707713532419E-6</v>
      </c>
      <c r="BI870" s="8">
        <v>7.5824155590048431E-2</v>
      </c>
      <c r="BJ870" s="8">
        <v>1.3029798698985484</v>
      </c>
      <c r="BK870" s="8">
        <v>1.1672254100479034</v>
      </c>
      <c r="BL870" s="8">
        <v>1.2363796078070965</v>
      </c>
    </row>
    <row r="871" spans="1:64" x14ac:dyDescent="0.25">
      <c r="A871" s="7">
        <v>713910</v>
      </c>
      <c r="B871" s="7" t="s">
        <v>901</v>
      </c>
      <c r="C871" s="8">
        <f t="shared" si="234"/>
        <v>0.17508532457600001</v>
      </c>
      <c r="D871" s="8">
        <f t="shared" si="235"/>
        <v>3.2953688401399998E-2</v>
      </c>
      <c r="E871" s="8">
        <f t="shared" si="236"/>
        <v>6.5880730359799994E-2</v>
      </c>
      <c r="F871" s="8">
        <f t="shared" si="237"/>
        <v>9.20268385499E-2</v>
      </c>
      <c r="G871" s="8">
        <f t="shared" si="238"/>
        <v>2.09945941184E-2</v>
      </c>
      <c r="H871" s="8">
        <f t="shared" si="239"/>
        <v>3.3593600555100002E-2</v>
      </c>
      <c r="I871" s="8">
        <f t="shared" si="240"/>
        <v>0.15225628644799999</v>
      </c>
      <c r="J871" s="8">
        <f t="shared" si="241"/>
        <v>3.0068717167700001E-2</v>
      </c>
      <c r="K871" s="8">
        <f t="shared" si="242"/>
        <v>5.3818221546499997E-2</v>
      </c>
      <c r="L871" s="8">
        <f t="shared" si="243"/>
        <v>0.15534077299999999</v>
      </c>
      <c r="M871" s="8">
        <f t="shared" si="244"/>
        <v>3.30688676791E-2</v>
      </c>
      <c r="N871" s="8">
        <f t="shared" si="245"/>
        <v>7.3604220812099996E-2</v>
      </c>
      <c r="O871" s="8">
        <f t="shared" si="246"/>
        <v>0.51302027541999995</v>
      </c>
      <c r="P871" s="8">
        <f t="shared" si="247"/>
        <v>1.31819766502E-5</v>
      </c>
      <c r="Q871" s="8">
        <f t="shared" si="248"/>
        <v>0.37125673356799999</v>
      </c>
      <c r="R871" s="8">
        <f t="shared" si="249"/>
        <v>1.27391974334</v>
      </c>
      <c r="S871" s="8">
        <f t="shared" si="250"/>
        <v>1.14661503322</v>
      </c>
      <c r="T871" s="8">
        <f t="shared" si="251"/>
        <v>1.23614322516</v>
      </c>
      <c r="W871" s="7">
        <v>713910</v>
      </c>
      <c r="X871" s="7" t="s">
        <v>901</v>
      </c>
      <c r="Y871" s="364">
        <v>0.17508532457600001</v>
      </c>
      <c r="Z871" s="364">
        <v>3.2953688401399998E-2</v>
      </c>
      <c r="AA871" s="364">
        <v>6.5880730359799994E-2</v>
      </c>
      <c r="AB871" s="364">
        <v>9.20268385499E-2</v>
      </c>
      <c r="AC871" s="364">
        <v>2.09945941184E-2</v>
      </c>
      <c r="AD871" s="364">
        <v>3.3593600555100002E-2</v>
      </c>
      <c r="AE871" s="364">
        <v>0.15225628644799999</v>
      </c>
      <c r="AF871" s="364">
        <v>3.0068717167700001E-2</v>
      </c>
      <c r="AG871" s="364">
        <v>5.3818221546499997E-2</v>
      </c>
      <c r="AH871" s="364">
        <v>0.15534077299999999</v>
      </c>
      <c r="AI871" s="364">
        <v>3.30688676791E-2</v>
      </c>
      <c r="AJ871" s="364">
        <v>7.3604220812099996E-2</v>
      </c>
      <c r="AK871" s="364">
        <v>0.51302027541999995</v>
      </c>
      <c r="AL871" s="364">
        <v>1.31819766502E-5</v>
      </c>
      <c r="AM871" s="364">
        <v>0.37125673356799999</v>
      </c>
      <c r="AN871" s="364">
        <v>1.27391974334</v>
      </c>
      <c r="AO871" s="364">
        <v>1.14661503322</v>
      </c>
      <c r="AP871" s="364">
        <v>1.23614322516</v>
      </c>
      <c r="AS871" s="7">
        <v>713910</v>
      </c>
      <c r="AT871" s="7" t="s">
        <v>901</v>
      </c>
      <c r="AU871" s="8">
        <v>0.22733738402611292</v>
      </c>
      <c r="AV871" s="8">
        <v>6.9009810276772568E-2</v>
      </c>
      <c r="AW871" s="8">
        <v>0.21176659259072891</v>
      </c>
      <c r="AX871" s="8">
        <v>0.15545575299970635</v>
      </c>
      <c r="AY871" s="8">
        <v>5.2820657594212901E-2</v>
      </c>
      <c r="AZ871" s="8">
        <v>0.12414196385533711</v>
      </c>
      <c r="BA871" s="8">
        <v>0.20049423785575812</v>
      </c>
      <c r="BB871" s="8">
        <v>6.6792135281050005E-2</v>
      </c>
      <c r="BC871" s="8">
        <v>0.19835896728586935</v>
      </c>
      <c r="BD871" s="8">
        <v>0.20853979686783869</v>
      </c>
      <c r="BE871" s="8">
        <v>7.2090153752374209E-2</v>
      </c>
      <c r="BF871" s="8">
        <v>0.22448781721118222</v>
      </c>
      <c r="BG871" s="8">
        <v>0.51301929435129068</v>
      </c>
      <c r="BH871" s="8">
        <v>9.5848080254835524E-6</v>
      </c>
      <c r="BI871" s="8">
        <v>0.37125882710503222</v>
      </c>
      <c r="BJ871" s="8">
        <v>1.5081137868932259</v>
      </c>
      <c r="BK871" s="8">
        <v>1.3324183744495162</v>
      </c>
      <c r="BL871" s="8">
        <v>1.4656437275201613</v>
      </c>
    </row>
    <row r="872" spans="1:64" x14ac:dyDescent="0.25">
      <c r="A872" s="7">
        <v>713920</v>
      </c>
      <c r="B872" s="7" t="s">
        <v>902</v>
      </c>
      <c r="C872" s="8">
        <f t="shared" si="234"/>
        <v>0.14951324098140323</v>
      </c>
      <c r="D872" s="8">
        <f t="shared" si="235"/>
        <v>4.9972085815132267E-2</v>
      </c>
      <c r="E872" s="8">
        <f t="shared" si="236"/>
        <v>0.1448172760625161</v>
      </c>
      <c r="F872" s="8">
        <f t="shared" si="237"/>
        <v>6.6742664899051313E-2</v>
      </c>
      <c r="G872" s="8">
        <f t="shared" si="238"/>
        <v>2.3756562001569184E-2</v>
      </c>
      <c r="H872" s="8">
        <f t="shared" si="239"/>
        <v>5.5585826381579849E-2</v>
      </c>
      <c r="I872" s="8">
        <f t="shared" si="240"/>
        <v>0.13478701377806449</v>
      </c>
      <c r="J872" s="8">
        <f t="shared" si="241"/>
        <v>4.9567922253095163E-2</v>
      </c>
      <c r="K872" s="8">
        <f t="shared" si="242"/>
        <v>0.13753800227137419</v>
      </c>
      <c r="L872" s="8">
        <f t="shared" si="243"/>
        <v>0.13815461003383872</v>
      </c>
      <c r="M872" s="8">
        <f t="shared" si="244"/>
        <v>5.2424467713604837E-2</v>
      </c>
      <c r="N872" s="8">
        <f t="shared" si="245"/>
        <v>0.15443550838968068</v>
      </c>
      <c r="O872" s="8">
        <f t="shared" si="246"/>
        <v>0.30610098187661305</v>
      </c>
      <c r="P872" s="8">
        <f t="shared" si="247"/>
        <v>5.3774334654095807E-5</v>
      </c>
      <c r="Q872" s="8">
        <f t="shared" si="248"/>
        <v>0.21757825110806447</v>
      </c>
      <c r="R872" s="8">
        <f t="shared" si="249"/>
        <v>1</v>
      </c>
      <c r="S872" s="8">
        <f t="shared" si="250"/>
        <v>0.74285763392758086</v>
      </c>
      <c r="T872" s="8">
        <f t="shared" si="251"/>
        <v>0.91866713185032245</v>
      </c>
      <c r="W872" s="7">
        <v>713920</v>
      </c>
      <c r="X872" s="7" t="s">
        <v>902</v>
      </c>
      <c r="Y872" s="364">
        <v>0</v>
      </c>
      <c r="Z872" s="364">
        <v>0</v>
      </c>
      <c r="AA872" s="364">
        <v>0</v>
      </c>
      <c r="AB872" s="364">
        <v>0</v>
      </c>
      <c r="AC872" s="364">
        <v>0</v>
      </c>
      <c r="AD872" s="364">
        <v>0</v>
      </c>
      <c r="AE872" s="364">
        <v>0</v>
      </c>
      <c r="AF872" s="364">
        <v>0</v>
      </c>
      <c r="AG872" s="364">
        <v>0</v>
      </c>
      <c r="AH872" s="364">
        <v>0</v>
      </c>
      <c r="AI872" s="364">
        <v>0</v>
      </c>
      <c r="AJ872" s="364">
        <v>0</v>
      </c>
      <c r="AK872" s="364">
        <v>0</v>
      </c>
      <c r="AL872" s="364">
        <v>0</v>
      </c>
      <c r="AM872" s="364">
        <v>0</v>
      </c>
      <c r="AN872" s="364">
        <v>1</v>
      </c>
      <c r="AO872" s="364">
        <v>0</v>
      </c>
      <c r="AP872" s="364">
        <v>0</v>
      </c>
      <c r="AS872" s="7">
        <v>713920</v>
      </c>
      <c r="AT872" s="7" t="s">
        <v>902</v>
      </c>
      <c r="AU872" s="8">
        <v>0.14951324098140323</v>
      </c>
      <c r="AV872" s="8">
        <v>4.9972085815132267E-2</v>
      </c>
      <c r="AW872" s="8">
        <v>0.1448172760625161</v>
      </c>
      <c r="AX872" s="8">
        <v>6.6742664899051313E-2</v>
      </c>
      <c r="AY872" s="8">
        <v>2.3756562001569184E-2</v>
      </c>
      <c r="AZ872" s="8">
        <v>5.5585826381579849E-2</v>
      </c>
      <c r="BA872" s="8">
        <v>0.13478701377806449</v>
      </c>
      <c r="BB872" s="8">
        <v>4.9567922253095163E-2</v>
      </c>
      <c r="BC872" s="8">
        <v>0.13753800227137419</v>
      </c>
      <c r="BD872" s="8">
        <v>0.13815461003383872</v>
      </c>
      <c r="BE872" s="8">
        <v>5.2424467713604837E-2</v>
      </c>
      <c r="BF872" s="8">
        <v>0.15443550838968068</v>
      </c>
      <c r="BG872" s="8">
        <v>0.30610098187661305</v>
      </c>
      <c r="BH872" s="8">
        <v>5.3774334654095807E-5</v>
      </c>
      <c r="BI872" s="8">
        <v>0.21757825110806447</v>
      </c>
      <c r="BJ872" s="8">
        <v>1.3443009899558065</v>
      </c>
      <c r="BK872" s="8">
        <v>0.74285763392758086</v>
      </c>
      <c r="BL872" s="8">
        <v>0.91866713185032245</v>
      </c>
    </row>
    <row r="873" spans="1:64" x14ac:dyDescent="0.25">
      <c r="A873" s="7">
        <v>713930</v>
      </c>
      <c r="B873" s="7" t="s">
        <v>903</v>
      </c>
      <c r="C873" s="8">
        <f t="shared" si="234"/>
        <v>0.17559282251700001</v>
      </c>
      <c r="D873" s="8">
        <f t="shared" si="235"/>
        <v>3.3016364201099997E-2</v>
      </c>
      <c r="E873" s="8">
        <f t="shared" si="236"/>
        <v>8.0311043946699995E-2</v>
      </c>
      <c r="F873" s="8">
        <f t="shared" si="237"/>
        <v>7.3858439489899994E-2</v>
      </c>
      <c r="G873" s="8">
        <f t="shared" si="238"/>
        <v>1.68680550825E-2</v>
      </c>
      <c r="H873" s="8">
        <f t="shared" si="239"/>
        <v>3.4743756023900001E-2</v>
      </c>
      <c r="I873" s="8">
        <f t="shared" si="240"/>
        <v>0.15133224534699999</v>
      </c>
      <c r="J873" s="8">
        <f t="shared" si="241"/>
        <v>2.9876417007499999E-2</v>
      </c>
      <c r="K873" s="8">
        <f t="shared" si="242"/>
        <v>6.6423686819900005E-2</v>
      </c>
      <c r="L873" s="8">
        <f t="shared" si="243"/>
        <v>0.155893409624</v>
      </c>
      <c r="M873" s="8">
        <f t="shared" si="244"/>
        <v>3.3122766187600003E-2</v>
      </c>
      <c r="N873" s="8">
        <f t="shared" si="245"/>
        <v>8.9582461296499993E-2</v>
      </c>
      <c r="O873" s="8">
        <f t="shared" si="246"/>
        <v>0.51302676038600004</v>
      </c>
      <c r="P873" s="8">
        <f t="shared" si="247"/>
        <v>1.6420896839000002E-5</v>
      </c>
      <c r="Q873" s="8">
        <f t="shared" si="248"/>
        <v>0.37410588535799999</v>
      </c>
      <c r="R873" s="8">
        <f t="shared" si="249"/>
        <v>1.2889202306600001</v>
      </c>
      <c r="S873" s="8">
        <f t="shared" si="250"/>
        <v>1.1254702506000001</v>
      </c>
      <c r="T873" s="8">
        <f t="shared" si="251"/>
        <v>1.2476323491700001</v>
      </c>
      <c r="W873" s="7">
        <v>713930</v>
      </c>
      <c r="X873" s="7" t="s">
        <v>903</v>
      </c>
      <c r="Y873" s="364">
        <v>0.17559282251700001</v>
      </c>
      <c r="Z873" s="364">
        <v>3.3016364201099997E-2</v>
      </c>
      <c r="AA873" s="364">
        <v>8.0311043946699995E-2</v>
      </c>
      <c r="AB873" s="364">
        <v>7.3858439489899994E-2</v>
      </c>
      <c r="AC873" s="364">
        <v>1.68680550825E-2</v>
      </c>
      <c r="AD873" s="364">
        <v>3.4743756023900001E-2</v>
      </c>
      <c r="AE873" s="364">
        <v>0.15133224534699999</v>
      </c>
      <c r="AF873" s="364">
        <v>2.9876417007499999E-2</v>
      </c>
      <c r="AG873" s="364">
        <v>6.6423686819900005E-2</v>
      </c>
      <c r="AH873" s="364">
        <v>0.155893409624</v>
      </c>
      <c r="AI873" s="364">
        <v>3.3122766187600003E-2</v>
      </c>
      <c r="AJ873" s="364">
        <v>8.9582461296499993E-2</v>
      </c>
      <c r="AK873" s="364">
        <v>0.51302676038600004</v>
      </c>
      <c r="AL873" s="364">
        <v>1.6420896839000002E-5</v>
      </c>
      <c r="AM873" s="364">
        <v>0.37410588535799999</v>
      </c>
      <c r="AN873" s="364">
        <v>1.2889202306600001</v>
      </c>
      <c r="AO873" s="364">
        <v>1.1254702506000001</v>
      </c>
      <c r="AP873" s="364">
        <v>1.2476323491700001</v>
      </c>
      <c r="AS873" s="7">
        <v>713930</v>
      </c>
      <c r="AT873" s="7" t="s">
        <v>903</v>
      </c>
      <c r="AU873" s="8">
        <v>0.22805000867561293</v>
      </c>
      <c r="AV873" s="8">
        <v>6.913135799470968E-2</v>
      </c>
      <c r="AW873" s="8">
        <v>0.21369601423381773</v>
      </c>
      <c r="AX873" s="8">
        <v>0.15796124606450967</v>
      </c>
      <c r="AY873" s="8">
        <v>5.2725767939001612E-2</v>
      </c>
      <c r="AZ873" s="8">
        <v>0.12566705943947418</v>
      </c>
      <c r="BA873" s="8">
        <v>0.19936570026901615</v>
      </c>
      <c r="BB873" s="8">
        <v>6.6381106714719362E-2</v>
      </c>
      <c r="BC873" s="8">
        <v>0.19856804093550806</v>
      </c>
      <c r="BD873" s="8">
        <v>0.20935556719604828</v>
      </c>
      <c r="BE873" s="8">
        <v>7.2209738720583852E-2</v>
      </c>
      <c r="BF873" s="8">
        <v>0.2271406866701742</v>
      </c>
      <c r="BG873" s="8">
        <v>0.51302546552861339</v>
      </c>
      <c r="BH873" s="8">
        <v>9.5228419502449963E-6</v>
      </c>
      <c r="BI873" s="8">
        <v>0.37410560058261266</v>
      </c>
      <c r="BJ873" s="8">
        <v>1.5108757680009677</v>
      </c>
      <c r="BK873" s="8">
        <v>1.3363540734430641</v>
      </c>
      <c r="BL873" s="8">
        <v>1.4643164608224195</v>
      </c>
    </row>
    <row r="874" spans="1:64" x14ac:dyDescent="0.25">
      <c r="A874" s="7">
        <v>713940</v>
      </c>
      <c r="B874" s="7" t="s">
        <v>904</v>
      </c>
      <c r="C874" s="8">
        <f t="shared" si="234"/>
        <v>0.17511742057900001</v>
      </c>
      <c r="D874" s="8">
        <f t="shared" si="235"/>
        <v>3.29640855826E-2</v>
      </c>
      <c r="E874" s="8">
        <f t="shared" si="236"/>
        <v>7.20958075038E-2</v>
      </c>
      <c r="F874" s="8">
        <f t="shared" si="237"/>
        <v>7.5497943622300001E-2</v>
      </c>
      <c r="G874" s="8">
        <f t="shared" si="238"/>
        <v>1.7221083642899999E-2</v>
      </c>
      <c r="H874" s="8">
        <f t="shared" si="239"/>
        <v>3.10073649432E-2</v>
      </c>
      <c r="I874" s="8">
        <f t="shared" si="240"/>
        <v>0.15142641654299999</v>
      </c>
      <c r="J874" s="8">
        <f t="shared" si="241"/>
        <v>2.9906291422199999E-2</v>
      </c>
      <c r="K874" s="8">
        <f t="shared" si="242"/>
        <v>5.91667971039E-2</v>
      </c>
      <c r="L874" s="8">
        <f t="shared" si="243"/>
        <v>0.15533105330300001</v>
      </c>
      <c r="M874" s="8">
        <f t="shared" si="244"/>
        <v>3.3076503942999998E-2</v>
      </c>
      <c r="N874" s="8">
        <f t="shared" si="245"/>
        <v>8.0490578333300006E-2</v>
      </c>
      <c r="O874" s="8">
        <f t="shared" si="246"/>
        <v>0.51308263478600002</v>
      </c>
      <c r="P874" s="8">
        <f t="shared" si="247"/>
        <v>1.6078442738600001E-5</v>
      </c>
      <c r="Q874" s="8">
        <f t="shared" si="248"/>
        <v>0.37343887285999999</v>
      </c>
      <c r="R874" s="8">
        <f t="shared" si="249"/>
        <v>1.2801773136700001</v>
      </c>
      <c r="S874" s="8">
        <f t="shared" si="250"/>
        <v>1.12372639221</v>
      </c>
      <c r="T874" s="8">
        <f t="shared" si="251"/>
        <v>1.2404995050700001</v>
      </c>
      <c r="W874" s="7">
        <v>713940</v>
      </c>
      <c r="X874" s="7" t="s">
        <v>904</v>
      </c>
      <c r="Y874" s="364">
        <v>0.17511742057900001</v>
      </c>
      <c r="Z874" s="364">
        <v>3.29640855826E-2</v>
      </c>
      <c r="AA874" s="364">
        <v>7.20958075038E-2</v>
      </c>
      <c r="AB874" s="364">
        <v>7.5497943622300001E-2</v>
      </c>
      <c r="AC874" s="364">
        <v>1.7221083642899999E-2</v>
      </c>
      <c r="AD874" s="364">
        <v>3.10073649432E-2</v>
      </c>
      <c r="AE874" s="364">
        <v>0.15142641654299999</v>
      </c>
      <c r="AF874" s="364">
        <v>2.9906291422199999E-2</v>
      </c>
      <c r="AG874" s="364">
        <v>5.91667971039E-2</v>
      </c>
      <c r="AH874" s="364">
        <v>0.15533105330300001</v>
      </c>
      <c r="AI874" s="364">
        <v>3.3076503942999998E-2</v>
      </c>
      <c r="AJ874" s="364">
        <v>8.0490578333300006E-2</v>
      </c>
      <c r="AK874" s="364">
        <v>0.51308263478600002</v>
      </c>
      <c r="AL874" s="364">
        <v>1.6078442738600001E-5</v>
      </c>
      <c r="AM874" s="364">
        <v>0.37343887285999999</v>
      </c>
      <c r="AN874" s="364">
        <v>1.2801773136700001</v>
      </c>
      <c r="AO874" s="364">
        <v>1.12372639221</v>
      </c>
      <c r="AP874" s="364">
        <v>1.2404995050700001</v>
      </c>
      <c r="AS874" s="7">
        <v>713940</v>
      </c>
      <c r="AT874" s="7" t="s">
        <v>904</v>
      </c>
      <c r="AU874" s="8">
        <v>0.2273918313588387</v>
      </c>
      <c r="AV874" s="8">
        <v>6.9046320960990337E-2</v>
      </c>
      <c r="AW874" s="8">
        <v>0.21381088862837908</v>
      </c>
      <c r="AX874" s="8">
        <v>0.10718689548605001</v>
      </c>
      <c r="AY874" s="8">
        <v>3.5443380448195144E-2</v>
      </c>
      <c r="AZ874" s="8">
        <v>8.4063348956156442E-2</v>
      </c>
      <c r="BA874" s="8">
        <v>0.19939822482419362</v>
      </c>
      <c r="BB874" s="8">
        <v>6.6436674207206448E-2</v>
      </c>
      <c r="BC874" s="8">
        <v>0.19914311796987103</v>
      </c>
      <c r="BD874" s="8">
        <v>0.20853972109856447</v>
      </c>
      <c r="BE874" s="8">
        <v>7.2115748499858093E-2</v>
      </c>
      <c r="BF874" s="8">
        <v>0.22705854332174519</v>
      </c>
      <c r="BG874" s="8">
        <v>0.51308347503828988</v>
      </c>
      <c r="BH874" s="8">
        <v>1.3823393313597741E-5</v>
      </c>
      <c r="BI874" s="8">
        <v>0.37343699191516094</v>
      </c>
      <c r="BJ874" s="8">
        <v>1.5102474280445164</v>
      </c>
      <c r="BK874" s="8">
        <v>1.2266952377946776</v>
      </c>
      <c r="BL874" s="8">
        <v>1.4649796299046776</v>
      </c>
    </row>
    <row r="875" spans="1:64" x14ac:dyDescent="0.25">
      <c r="A875" s="7">
        <v>713950</v>
      </c>
      <c r="B875" s="7" t="s">
        <v>905</v>
      </c>
      <c r="C875" s="8">
        <f t="shared" si="234"/>
        <v>0.17561524098799999</v>
      </c>
      <c r="D875" s="8">
        <f t="shared" si="235"/>
        <v>3.3029353605700001E-2</v>
      </c>
      <c r="E875" s="8">
        <f t="shared" si="236"/>
        <v>6.4702596157799996E-2</v>
      </c>
      <c r="F875" s="8">
        <f t="shared" si="237"/>
        <v>9.3974404666500005E-2</v>
      </c>
      <c r="G875" s="8">
        <f t="shared" si="238"/>
        <v>2.1492440805299998E-2</v>
      </c>
      <c r="H875" s="8">
        <f t="shared" si="239"/>
        <v>3.34928724198E-2</v>
      </c>
      <c r="I875" s="8">
        <f t="shared" si="240"/>
        <v>0.152848050342</v>
      </c>
      <c r="J875" s="8">
        <f t="shared" si="241"/>
        <v>3.0175314295700001E-2</v>
      </c>
      <c r="K875" s="8">
        <f t="shared" si="242"/>
        <v>5.2829677185599999E-2</v>
      </c>
      <c r="L875" s="8">
        <f t="shared" si="243"/>
        <v>0.155949928278</v>
      </c>
      <c r="M875" s="8">
        <f t="shared" si="244"/>
        <v>3.3128528669700001E-2</v>
      </c>
      <c r="N875" s="8">
        <f t="shared" si="245"/>
        <v>7.2305192926599995E-2</v>
      </c>
      <c r="O875" s="8">
        <f t="shared" si="246"/>
        <v>0.51303205808899999</v>
      </c>
      <c r="P875" s="8">
        <f t="shared" si="247"/>
        <v>1.2889821736399999E-5</v>
      </c>
      <c r="Q875" s="8">
        <f t="shared" si="248"/>
        <v>0.37044271630499997</v>
      </c>
      <c r="R875" s="8">
        <f t="shared" si="249"/>
        <v>1.27334719075</v>
      </c>
      <c r="S875" s="8">
        <f t="shared" si="250"/>
        <v>1.14895971789</v>
      </c>
      <c r="T875" s="8">
        <f t="shared" si="251"/>
        <v>1.23585304182</v>
      </c>
      <c r="W875" s="7">
        <v>713950</v>
      </c>
      <c r="X875" s="7" t="s">
        <v>905</v>
      </c>
      <c r="Y875" s="364">
        <v>0.17561524098799999</v>
      </c>
      <c r="Z875" s="364">
        <v>3.3029353605700001E-2</v>
      </c>
      <c r="AA875" s="364">
        <v>6.4702596157799996E-2</v>
      </c>
      <c r="AB875" s="364">
        <v>9.3974404666500005E-2</v>
      </c>
      <c r="AC875" s="364">
        <v>2.1492440805299998E-2</v>
      </c>
      <c r="AD875" s="364">
        <v>3.34928724198E-2</v>
      </c>
      <c r="AE875" s="364">
        <v>0.152848050342</v>
      </c>
      <c r="AF875" s="364">
        <v>3.0175314295700001E-2</v>
      </c>
      <c r="AG875" s="364">
        <v>5.2829677185599999E-2</v>
      </c>
      <c r="AH875" s="364">
        <v>0.155949928278</v>
      </c>
      <c r="AI875" s="364">
        <v>3.3128528669700001E-2</v>
      </c>
      <c r="AJ875" s="364">
        <v>7.2305192926599995E-2</v>
      </c>
      <c r="AK875" s="364">
        <v>0.51303205808899999</v>
      </c>
      <c r="AL875" s="364">
        <v>1.2889821736399999E-5</v>
      </c>
      <c r="AM875" s="364">
        <v>0.37044271630499997</v>
      </c>
      <c r="AN875" s="364">
        <v>1.27334719075</v>
      </c>
      <c r="AO875" s="364">
        <v>1.14895971789</v>
      </c>
      <c r="AP875" s="364">
        <v>1.23585304182</v>
      </c>
      <c r="AS875" s="7">
        <v>713950</v>
      </c>
      <c r="AT875" s="7" t="s">
        <v>905</v>
      </c>
      <c r="AU875" s="8">
        <v>0.22500762057930648</v>
      </c>
      <c r="AV875" s="8">
        <v>6.8440504593614532E-2</v>
      </c>
      <c r="AW875" s="8">
        <v>0.20807632792431122</v>
      </c>
      <c r="AX875" s="8">
        <v>9.2392406160467719E-2</v>
      </c>
      <c r="AY875" s="8">
        <v>3.1521015723812579E-2</v>
      </c>
      <c r="AZ875" s="8">
        <v>7.3214226326791934E-2</v>
      </c>
      <c r="BA875" s="8">
        <v>0.19869797986188706</v>
      </c>
      <c r="BB875" s="8">
        <v>6.6379998773864538E-2</v>
      </c>
      <c r="BC875" s="8">
        <v>0.1954868391768548</v>
      </c>
      <c r="BD875" s="8">
        <v>0.20680190502038703</v>
      </c>
      <c r="BE875" s="8">
        <v>7.152918294244677E-2</v>
      </c>
      <c r="BF875" s="8">
        <v>0.22063087236892903</v>
      </c>
      <c r="BG875" s="8">
        <v>0.504755796276806</v>
      </c>
      <c r="BH875" s="8">
        <v>1.7207689906286779E-5</v>
      </c>
      <c r="BI875" s="8">
        <v>0.36446576686596766</v>
      </c>
      <c r="BJ875" s="8">
        <v>1.5015228401933869</v>
      </c>
      <c r="BK875" s="8">
        <v>1.1810002288562904</v>
      </c>
      <c r="BL875" s="8">
        <v>1.4444341726516132</v>
      </c>
    </row>
    <row r="876" spans="1:64" x14ac:dyDescent="0.25">
      <c r="A876" s="7">
        <v>713990</v>
      </c>
      <c r="B876" s="7" t="s">
        <v>906</v>
      </c>
      <c r="C876" s="8">
        <f t="shared" si="234"/>
        <v>0.17517697122299999</v>
      </c>
      <c r="D876" s="8">
        <f t="shared" si="235"/>
        <v>3.2962490945300002E-2</v>
      </c>
      <c r="E876" s="8">
        <f t="shared" si="236"/>
        <v>6.7956147883000001E-2</v>
      </c>
      <c r="F876" s="8">
        <f t="shared" si="237"/>
        <v>9.16588776272E-2</v>
      </c>
      <c r="G876" s="8">
        <f t="shared" si="238"/>
        <v>2.0907535448099999E-2</v>
      </c>
      <c r="H876" s="8">
        <f t="shared" si="239"/>
        <v>3.4833259108200003E-2</v>
      </c>
      <c r="I876" s="8">
        <f t="shared" si="240"/>
        <v>0.15223729936200001</v>
      </c>
      <c r="J876" s="8">
        <f t="shared" si="241"/>
        <v>3.0061969337000002E-2</v>
      </c>
      <c r="K876" s="8">
        <f t="shared" si="242"/>
        <v>5.5686816310399997E-2</v>
      </c>
      <c r="L876" s="8">
        <f t="shared" si="243"/>
        <v>0.15547482850800001</v>
      </c>
      <c r="M876" s="8">
        <f t="shared" si="244"/>
        <v>3.3079034427500001E-2</v>
      </c>
      <c r="N876" s="8">
        <f t="shared" si="245"/>
        <v>7.5900529199199998E-2</v>
      </c>
      <c r="O876" s="8">
        <f t="shared" si="246"/>
        <v>0.51297308385499996</v>
      </c>
      <c r="P876" s="8">
        <f t="shared" si="247"/>
        <v>1.32377186364E-5</v>
      </c>
      <c r="Q876" s="8">
        <f t="shared" si="248"/>
        <v>0.37139662858200001</v>
      </c>
      <c r="R876" s="8">
        <f t="shared" si="249"/>
        <v>1.2760956100500001</v>
      </c>
      <c r="S876" s="8">
        <f t="shared" si="250"/>
        <v>1.1473996721799999</v>
      </c>
      <c r="T876" s="8">
        <f t="shared" si="251"/>
        <v>1.23798608501</v>
      </c>
      <c r="W876" s="7">
        <v>713990</v>
      </c>
      <c r="X876" s="7" t="s">
        <v>906</v>
      </c>
      <c r="Y876" s="364">
        <v>0.17517697122299999</v>
      </c>
      <c r="Z876" s="364">
        <v>3.2962490945300002E-2</v>
      </c>
      <c r="AA876" s="364">
        <v>6.7956147883000001E-2</v>
      </c>
      <c r="AB876" s="364">
        <v>9.16588776272E-2</v>
      </c>
      <c r="AC876" s="364">
        <v>2.0907535448099999E-2</v>
      </c>
      <c r="AD876" s="364">
        <v>3.4833259108200003E-2</v>
      </c>
      <c r="AE876" s="364">
        <v>0.15223729936200001</v>
      </c>
      <c r="AF876" s="364">
        <v>3.0061969337000002E-2</v>
      </c>
      <c r="AG876" s="364">
        <v>5.5686816310399997E-2</v>
      </c>
      <c r="AH876" s="364">
        <v>0.15547482850800001</v>
      </c>
      <c r="AI876" s="364">
        <v>3.3079034427500001E-2</v>
      </c>
      <c r="AJ876" s="364">
        <v>7.5900529199199998E-2</v>
      </c>
      <c r="AK876" s="364">
        <v>0.51297308385499996</v>
      </c>
      <c r="AL876" s="364">
        <v>1.32377186364E-5</v>
      </c>
      <c r="AM876" s="364">
        <v>0.37139662858200001</v>
      </c>
      <c r="AN876" s="364">
        <v>1.2760956100500001</v>
      </c>
      <c r="AO876" s="364">
        <v>1.1473996721799999</v>
      </c>
      <c r="AP876" s="364">
        <v>1.23798608501</v>
      </c>
      <c r="AS876" s="7">
        <v>713990</v>
      </c>
      <c r="AT876" s="7" t="s">
        <v>906</v>
      </c>
      <c r="AU876" s="8">
        <v>0.22739204359069354</v>
      </c>
      <c r="AV876" s="8">
        <v>6.9010646225398403E-2</v>
      </c>
      <c r="AW876" s="8">
        <v>0.21414947957559358</v>
      </c>
      <c r="AX876" s="8">
        <v>0.11972606437538548</v>
      </c>
      <c r="AY876" s="8">
        <v>3.9791244114733879E-2</v>
      </c>
      <c r="AZ876" s="8">
        <v>9.5025929763285499E-2</v>
      </c>
      <c r="BA876" s="8">
        <v>0.20042750365124187</v>
      </c>
      <c r="BB876" s="8">
        <v>6.6761918008648377E-2</v>
      </c>
      <c r="BC876" s="8">
        <v>0.20064121743853558</v>
      </c>
      <c r="BD876" s="8">
        <v>0.20864069872237107</v>
      </c>
      <c r="BE876" s="8">
        <v>7.209521808017097E-2</v>
      </c>
      <c r="BF876" s="8">
        <v>0.22721683360435171</v>
      </c>
      <c r="BG876" s="8">
        <v>0.51297438624911362</v>
      </c>
      <c r="BH876" s="8">
        <v>1.2085687728524837E-5</v>
      </c>
      <c r="BI876" s="8">
        <v>0.37139679171512929</v>
      </c>
      <c r="BJ876" s="8">
        <v>1.5105521693916137</v>
      </c>
      <c r="BK876" s="8">
        <v>1.2545448511559676</v>
      </c>
      <c r="BL876" s="8">
        <v>1.4678338649046776</v>
      </c>
    </row>
    <row r="877" spans="1:64" x14ac:dyDescent="0.25">
      <c r="A877" s="7">
        <v>721110</v>
      </c>
      <c r="B877" s="7" t="s">
        <v>907</v>
      </c>
      <c r="C877" s="8">
        <f t="shared" si="234"/>
        <v>0.10010795599699999</v>
      </c>
      <c r="D877" s="8">
        <f t="shared" si="235"/>
        <v>1.3912167468400001E-2</v>
      </c>
      <c r="E877" s="8">
        <f t="shared" si="236"/>
        <v>0.11740141300900001</v>
      </c>
      <c r="F877" s="8">
        <f t="shared" si="237"/>
        <v>0.225638838171</v>
      </c>
      <c r="G877" s="8">
        <f t="shared" si="238"/>
        <v>2.53756752471E-2</v>
      </c>
      <c r="H877" s="8">
        <f t="shared" si="239"/>
        <v>0.102695431414</v>
      </c>
      <c r="I877" s="8">
        <f t="shared" si="240"/>
        <v>0.15720702581000001</v>
      </c>
      <c r="J877" s="8">
        <f t="shared" si="241"/>
        <v>1.8334181280999999E-2</v>
      </c>
      <c r="K877" s="8">
        <f t="shared" si="242"/>
        <v>7.8774264949500003E-2</v>
      </c>
      <c r="L877" s="8">
        <f t="shared" si="243"/>
        <v>9.0686707426099994E-2</v>
      </c>
      <c r="M877" s="8">
        <f t="shared" si="244"/>
        <v>1.15713801388E-2</v>
      </c>
      <c r="N877" s="8">
        <f t="shared" si="245"/>
        <v>0.13303172029999999</v>
      </c>
      <c r="O877" s="8">
        <f t="shared" si="246"/>
        <v>0.63051885009800002</v>
      </c>
      <c r="P877" s="8">
        <f t="shared" si="247"/>
        <v>3.9328099029500004E-6</v>
      </c>
      <c r="Q877" s="8">
        <f t="shared" si="248"/>
        <v>0.24248888047</v>
      </c>
      <c r="R877" s="8">
        <f t="shared" si="249"/>
        <v>1.2314215364700001</v>
      </c>
      <c r="S877" s="8">
        <f t="shared" si="250"/>
        <v>1.3537099448300001</v>
      </c>
      <c r="T877" s="8">
        <f t="shared" si="251"/>
        <v>1.25431547204</v>
      </c>
      <c r="W877" s="7">
        <v>721110</v>
      </c>
      <c r="X877" s="7" t="s">
        <v>907</v>
      </c>
      <c r="Y877" s="364">
        <v>0.10010795599699999</v>
      </c>
      <c r="Z877" s="364">
        <v>1.3912167468400001E-2</v>
      </c>
      <c r="AA877" s="364">
        <v>0.11740141300900001</v>
      </c>
      <c r="AB877" s="364">
        <v>0.225638838171</v>
      </c>
      <c r="AC877" s="364">
        <v>2.53756752471E-2</v>
      </c>
      <c r="AD877" s="364">
        <v>0.102695431414</v>
      </c>
      <c r="AE877" s="364">
        <v>0.15720702581000001</v>
      </c>
      <c r="AF877" s="364">
        <v>1.8334181280999999E-2</v>
      </c>
      <c r="AG877" s="364">
        <v>7.8774264949500003E-2</v>
      </c>
      <c r="AH877" s="364">
        <v>9.0686707426099994E-2</v>
      </c>
      <c r="AI877" s="364">
        <v>1.15713801388E-2</v>
      </c>
      <c r="AJ877" s="364">
        <v>0.13303172029999999</v>
      </c>
      <c r="AK877" s="364">
        <v>0.63051885009800002</v>
      </c>
      <c r="AL877" s="364">
        <v>3.9328099029500004E-6</v>
      </c>
      <c r="AM877" s="364">
        <v>0.24248888047</v>
      </c>
      <c r="AN877" s="364">
        <v>1.2314215364700001</v>
      </c>
      <c r="AO877" s="364">
        <v>1.3537099448300001</v>
      </c>
      <c r="AP877" s="364">
        <v>1.25431547204</v>
      </c>
      <c r="AS877" s="7">
        <v>721110</v>
      </c>
      <c r="AT877" s="7" t="s">
        <v>907</v>
      </c>
      <c r="AU877" s="8">
        <v>0.14344479544826289</v>
      </c>
      <c r="AV877" s="8">
        <v>3.0197816171042096E-2</v>
      </c>
      <c r="AW877" s="8">
        <v>0.2757181431869194</v>
      </c>
      <c r="AX877" s="8">
        <v>0.17083367422229351</v>
      </c>
      <c r="AY877" s="8">
        <v>3.1545947438543866E-2</v>
      </c>
      <c r="AZ877" s="8">
        <v>0.18391002183029839</v>
      </c>
      <c r="BA877" s="8">
        <v>0.23799947760935802</v>
      </c>
      <c r="BB877" s="8">
        <v>4.5148100818391941E-2</v>
      </c>
      <c r="BC877" s="8">
        <v>0.30679351670186306</v>
      </c>
      <c r="BD877" s="8">
        <v>0.13281356799717578</v>
      </c>
      <c r="BE877" s="8">
        <v>2.6596597047012581E-2</v>
      </c>
      <c r="BF877" s="8">
        <v>0.26980870934367734</v>
      </c>
      <c r="BG877" s="8">
        <v>0.63051793799648348</v>
      </c>
      <c r="BH877" s="8">
        <v>6.1618347031799973E-6</v>
      </c>
      <c r="BI877" s="8">
        <v>0.2424894185117745</v>
      </c>
      <c r="BJ877" s="8">
        <v>1.4493607548053224</v>
      </c>
      <c r="BK877" s="8">
        <v>1.3862880305872578</v>
      </c>
      <c r="BL877" s="8">
        <v>1.5899443209362905</v>
      </c>
    </row>
    <row r="878" spans="1:64" x14ac:dyDescent="0.25">
      <c r="A878" s="7">
        <v>721120</v>
      </c>
      <c r="B878" s="7" t="s">
        <v>908</v>
      </c>
      <c r="C878" s="8">
        <f t="shared" si="234"/>
        <v>2.3639202633220967E-2</v>
      </c>
      <c r="D878" s="8">
        <f t="shared" si="235"/>
        <v>5.6283009466629045E-3</v>
      </c>
      <c r="E878" s="8">
        <f t="shared" si="236"/>
        <v>3.9500789711838707E-2</v>
      </c>
      <c r="F878" s="8">
        <f t="shared" si="237"/>
        <v>3.8917886182258062E-2</v>
      </c>
      <c r="G878" s="8">
        <f t="shared" si="238"/>
        <v>7.8742052583145161E-3</v>
      </c>
      <c r="H878" s="8">
        <f t="shared" si="239"/>
        <v>3.6996974208258065E-2</v>
      </c>
      <c r="I878" s="8">
        <f t="shared" si="240"/>
        <v>3.9684546755629033E-2</v>
      </c>
      <c r="J878" s="8">
        <f t="shared" si="241"/>
        <v>8.4259485400322593E-3</v>
      </c>
      <c r="K878" s="8">
        <f t="shared" si="242"/>
        <v>4.3676624559903218E-2</v>
      </c>
      <c r="L878" s="8">
        <f t="shared" si="243"/>
        <v>2.2086395722896772E-2</v>
      </c>
      <c r="M878" s="8">
        <f t="shared" si="244"/>
        <v>5.0185972203180646E-3</v>
      </c>
      <c r="N878" s="8">
        <f t="shared" si="245"/>
        <v>3.8176607284774192E-2</v>
      </c>
      <c r="O878" s="8">
        <f t="shared" si="246"/>
        <v>9.1574842737483869E-2</v>
      </c>
      <c r="P878" s="8">
        <f t="shared" si="247"/>
        <v>6.6585046432741935E-7</v>
      </c>
      <c r="Q878" s="8">
        <f t="shared" si="248"/>
        <v>3.509824079583871E-2</v>
      </c>
      <c r="R878" s="8">
        <f t="shared" si="249"/>
        <v>1</v>
      </c>
      <c r="S878" s="8">
        <f t="shared" si="250"/>
        <v>0.228950355971129</v>
      </c>
      <c r="T878" s="8">
        <f t="shared" si="251"/>
        <v>0.23694841017822579</v>
      </c>
      <c r="W878" s="7">
        <v>721120</v>
      </c>
      <c r="X878" s="7" t="s">
        <v>908</v>
      </c>
      <c r="Y878" s="364">
        <v>0</v>
      </c>
      <c r="Z878" s="364">
        <v>0</v>
      </c>
      <c r="AA878" s="364">
        <v>0</v>
      </c>
      <c r="AB878" s="364">
        <v>0</v>
      </c>
      <c r="AC878" s="364">
        <v>0</v>
      </c>
      <c r="AD878" s="364">
        <v>0</v>
      </c>
      <c r="AE878" s="364">
        <v>0</v>
      </c>
      <c r="AF878" s="364">
        <v>0</v>
      </c>
      <c r="AG878" s="364">
        <v>0</v>
      </c>
      <c r="AH878" s="364">
        <v>0</v>
      </c>
      <c r="AI878" s="364">
        <v>0</v>
      </c>
      <c r="AJ878" s="364">
        <v>0</v>
      </c>
      <c r="AK878" s="364">
        <v>0</v>
      </c>
      <c r="AL878" s="364">
        <v>0</v>
      </c>
      <c r="AM878" s="364">
        <v>0</v>
      </c>
      <c r="AN878" s="364">
        <v>1</v>
      </c>
      <c r="AO878" s="364">
        <v>0</v>
      </c>
      <c r="AP878" s="364">
        <v>0</v>
      </c>
      <c r="AS878" s="7">
        <v>721120</v>
      </c>
      <c r="AT878" s="7" t="s">
        <v>908</v>
      </c>
      <c r="AU878" s="8">
        <v>2.3639202633220967E-2</v>
      </c>
      <c r="AV878" s="8">
        <v>5.6283009466629045E-3</v>
      </c>
      <c r="AW878" s="8">
        <v>3.9500789711838707E-2</v>
      </c>
      <c r="AX878" s="8">
        <v>3.8917886182258062E-2</v>
      </c>
      <c r="AY878" s="8">
        <v>7.8742052583145161E-3</v>
      </c>
      <c r="AZ878" s="8">
        <v>3.6996974208258065E-2</v>
      </c>
      <c r="BA878" s="8">
        <v>3.9684546755629033E-2</v>
      </c>
      <c r="BB878" s="8">
        <v>8.4259485400322593E-3</v>
      </c>
      <c r="BC878" s="8">
        <v>4.3676624559903218E-2</v>
      </c>
      <c r="BD878" s="8">
        <v>2.2086395722896772E-2</v>
      </c>
      <c r="BE878" s="8">
        <v>5.0185972203180646E-3</v>
      </c>
      <c r="BF878" s="8">
        <v>3.8176607284774192E-2</v>
      </c>
      <c r="BG878" s="8">
        <v>9.1574842737483869E-2</v>
      </c>
      <c r="BH878" s="8">
        <v>6.6585046432741935E-7</v>
      </c>
      <c r="BI878" s="8">
        <v>3.509824079583871E-2</v>
      </c>
      <c r="BJ878" s="8">
        <v>1.0687682932917741</v>
      </c>
      <c r="BK878" s="8">
        <v>0.228950355971129</v>
      </c>
      <c r="BL878" s="8">
        <v>0.23694841017822579</v>
      </c>
    </row>
    <row r="879" spans="1:64" x14ac:dyDescent="0.25">
      <c r="A879" s="7">
        <v>721191</v>
      </c>
      <c r="B879" s="7" t="s">
        <v>909</v>
      </c>
      <c r="C879" s="8">
        <f t="shared" si="234"/>
        <v>0.14373086882170807</v>
      </c>
      <c r="D879" s="8">
        <f t="shared" si="235"/>
        <v>3.0101342783980172E-2</v>
      </c>
      <c r="E879" s="8">
        <f t="shared" si="236"/>
        <v>0.27552761000449988</v>
      </c>
      <c r="F879" s="8">
        <f t="shared" si="237"/>
        <v>0.15879256095671612</v>
      </c>
      <c r="G879" s="8">
        <f t="shared" si="238"/>
        <v>3.0524553782697895E-2</v>
      </c>
      <c r="H879" s="8">
        <f t="shared" si="239"/>
        <v>0.17625870539409355</v>
      </c>
      <c r="I879" s="8">
        <f t="shared" si="240"/>
        <v>0.23602455785108387</v>
      </c>
      <c r="J879" s="8">
        <f t="shared" si="241"/>
        <v>4.5024742276201624E-2</v>
      </c>
      <c r="K879" s="8">
        <f t="shared" si="242"/>
        <v>0.30722666299345164</v>
      </c>
      <c r="L879" s="8">
        <f t="shared" si="243"/>
        <v>0.1338455558987113</v>
      </c>
      <c r="M879" s="8">
        <f t="shared" si="244"/>
        <v>2.6552027575436281E-2</v>
      </c>
      <c r="N879" s="8">
        <f t="shared" si="245"/>
        <v>0.2701070055973388</v>
      </c>
      <c r="O879" s="8">
        <f t="shared" si="246"/>
        <v>0.61959796322074201</v>
      </c>
      <c r="P879" s="8">
        <f t="shared" si="247"/>
        <v>8.1795509488258046E-6</v>
      </c>
      <c r="Q879" s="8">
        <f t="shared" si="248"/>
        <v>0.2384260996785165</v>
      </c>
      <c r="R879" s="8">
        <f t="shared" si="249"/>
        <v>1</v>
      </c>
      <c r="S879" s="8">
        <f t="shared" si="250"/>
        <v>1.3494467878756453</v>
      </c>
      <c r="T879" s="8">
        <f t="shared" si="251"/>
        <v>1.5721485437658065</v>
      </c>
      <c r="W879" s="7">
        <v>721191</v>
      </c>
      <c r="X879" s="7" t="s">
        <v>909</v>
      </c>
      <c r="Y879" s="364">
        <v>0</v>
      </c>
      <c r="Z879" s="364">
        <v>0</v>
      </c>
      <c r="AA879" s="364">
        <v>0</v>
      </c>
      <c r="AB879" s="364">
        <v>0</v>
      </c>
      <c r="AC879" s="364">
        <v>0</v>
      </c>
      <c r="AD879" s="364">
        <v>0</v>
      </c>
      <c r="AE879" s="364">
        <v>0</v>
      </c>
      <c r="AF879" s="364">
        <v>0</v>
      </c>
      <c r="AG879" s="364">
        <v>0</v>
      </c>
      <c r="AH879" s="364">
        <v>0</v>
      </c>
      <c r="AI879" s="364">
        <v>0</v>
      </c>
      <c r="AJ879" s="364">
        <v>0</v>
      </c>
      <c r="AK879" s="364">
        <v>0</v>
      </c>
      <c r="AL879" s="364">
        <v>0</v>
      </c>
      <c r="AM879" s="364">
        <v>0</v>
      </c>
      <c r="AN879" s="364">
        <v>1</v>
      </c>
      <c r="AO879" s="364">
        <v>0</v>
      </c>
      <c r="AP879" s="364">
        <v>0</v>
      </c>
      <c r="AS879" s="7">
        <v>721191</v>
      </c>
      <c r="AT879" s="7" t="s">
        <v>909</v>
      </c>
      <c r="AU879" s="8">
        <v>0.14373086882170807</v>
      </c>
      <c r="AV879" s="8">
        <v>3.0101342783980172E-2</v>
      </c>
      <c r="AW879" s="8">
        <v>0.27552761000449988</v>
      </c>
      <c r="AX879" s="8">
        <v>0.15879256095671612</v>
      </c>
      <c r="AY879" s="8">
        <v>3.0524553782697895E-2</v>
      </c>
      <c r="AZ879" s="8">
        <v>0.17625870539409355</v>
      </c>
      <c r="BA879" s="8">
        <v>0.23602455785108387</v>
      </c>
      <c r="BB879" s="8">
        <v>4.5024742276201624E-2</v>
      </c>
      <c r="BC879" s="8">
        <v>0.30722666299345164</v>
      </c>
      <c r="BD879" s="8">
        <v>0.1338455558987113</v>
      </c>
      <c r="BE879" s="8">
        <v>2.6552027575436281E-2</v>
      </c>
      <c r="BF879" s="8">
        <v>0.2701070055973388</v>
      </c>
      <c r="BG879" s="8">
        <v>0.61959796322074201</v>
      </c>
      <c r="BH879" s="8">
        <v>8.1795509488258046E-6</v>
      </c>
      <c r="BI879" s="8">
        <v>0.2384260996785165</v>
      </c>
      <c r="BJ879" s="8">
        <v>1.4493598216100001</v>
      </c>
      <c r="BK879" s="8">
        <v>1.3494467878756453</v>
      </c>
      <c r="BL879" s="8">
        <v>1.5721485437658065</v>
      </c>
    </row>
    <row r="880" spans="1:64" x14ac:dyDescent="0.25">
      <c r="A880" s="7">
        <v>721199</v>
      </c>
      <c r="B880" s="7" t="s">
        <v>910</v>
      </c>
      <c r="C880" s="8">
        <f t="shared" si="234"/>
        <v>0.13951731640010973</v>
      </c>
      <c r="D880" s="8">
        <f t="shared" si="235"/>
        <v>2.944535550429226E-2</v>
      </c>
      <c r="E880" s="8">
        <f t="shared" si="236"/>
        <v>0.26934020068208059</v>
      </c>
      <c r="F880" s="8">
        <f t="shared" si="237"/>
        <v>0.2829137656831468</v>
      </c>
      <c r="G880" s="8">
        <f t="shared" si="238"/>
        <v>5.2500946944192904E-2</v>
      </c>
      <c r="H880" s="8">
        <f t="shared" si="239"/>
        <v>0.31029099278382261</v>
      </c>
      <c r="I880" s="8">
        <f t="shared" si="240"/>
        <v>0.23036851819851129</v>
      </c>
      <c r="J880" s="8">
        <f t="shared" si="241"/>
        <v>4.4423362611737099E-2</v>
      </c>
      <c r="K880" s="8">
        <f t="shared" si="242"/>
        <v>0.3034653456243388</v>
      </c>
      <c r="L880" s="8">
        <f t="shared" si="243"/>
        <v>0.12979792733403384</v>
      </c>
      <c r="M880" s="8">
        <f t="shared" si="244"/>
        <v>2.5936722409672576E-2</v>
      </c>
      <c r="N880" s="8">
        <f t="shared" si="245"/>
        <v>0.26316942709451607</v>
      </c>
      <c r="O880" s="8">
        <f t="shared" si="246"/>
        <v>0.60027969344348397</v>
      </c>
      <c r="P880" s="8">
        <f t="shared" si="247"/>
        <v>3.9174958026564514E-6</v>
      </c>
      <c r="Q880" s="8">
        <f t="shared" si="248"/>
        <v>0.22875602324632274</v>
      </c>
      <c r="R880" s="8">
        <f t="shared" si="249"/>
        <v>1</v>
      </c>
      <c r="S880" s="8">
        <f t="shared" si="250"/>
        <v>1.5973186086367746</v>
      </c>
      <c r="T880" s="8">
        <f t="shared" si="251"/>
        <v>1.5298685167575805</v>
      </c>
      <c r="W880" s="7">
        <v>721199</v>
      </c>
      <c r="X880" s="7" t="s">
        <v>910</v>
      </c>
      <c r="Y880" s="364">
        <v>0</v>
      </c>
      <c r="Z880" s="364">
        <v>0</v>
      </c>
      <c r="AA880" s="364">
        <v>0</v>
      </c>
      <c r="AB880" s="364">
        <v>0</v>
      </c>
      <c r="AC880" s="364">
        <v>0</v>
      </c>
      <c r="AD880" s="364">
        <v>0</v>
      </c>
      <c r="AE880" s="364">
        <v>0</v>
      </c>
      <c r="AF880" s="364">
        <v>0</v>
      </c>
      <c r="AG880" s="364">
        <v>0</v>
      </c>
      <c r="AH880" s="364">
        <v>0</v>
      </c>
      <c r="AI880" s="364">
        <v>0</v>
      </c>
      <c r="AJ880" s="364">
        <v>0</v>
      </c>
      <c r="AK880" s="364">
        <v>0</v>
      </c>
      <c r="AL880" s="364">
        <v>0</v>
      </c>
      <c r="AM880" s="364">
        <v>0</v>
      </c>
      <c r="AN880" s="364">
        <v>1</v>
      </c>
      <c r="AO880" s="364">
        <v>0</v>
      </c>
      <c r="AP880" s="364">
        <v>0</v>
      </c>
      <c r="AS880" s="7">
        <v>721199</v>
      </c>
      <c r="AT880" s="7" t="s">
        <v>910</v>
      </c>
      <c r="AU880" s="8">
        <v>0.13951731640010973</v>
      </c>
      <c r="AV880" s="8">
        <v>2.944535550429226E-2</v>
      </c>
      <c r="AW880" s="8">
        <v>0.26934020068208059</v>
      </c>
      <c r="AX880" s="8">
        <v>0.2829137656831468</v>
      </c>
      <c r="AY880" s="8">
        <v>5.2500946944192904E-2</v>
      </c>
      <c r="AZ880" s="8">
        <v>0.31029099278382261</v>
      </c>
      <c r="BA880" s="8">
        <v>0.23036851819851129</v>
      </c>
      <c r="BB880" s="8">
        <v>4.4423362611737099E-2</v>
      </c>
      <c r="BC880" s="8">
        <v>0.3034653456243388</v>
      </c>
      <c r="BD880" s="8">
        <v>0.12979792733403384</v>
      </c>
      <c r="BE880" s="8">
        <v>2.5936722409672576E-2</v>
      </c>
      <c r="BF880" s="8">
        <v>0.26316942709451607</v>
      </c>
      <c r="BG880" s="8">
        <v>0.60027969344348397</v>
      </c>
      <c r="BH880" s="8">
        <v>3.9174958026564514E-6</v>
      </c>
      <c r="BI880" s="8">
        <v>0.22875602324632274</v>
      </c>
      <c r="BJ880" s="8">
        <v>1.4383028725866127</v>
      </c>
      <c r="BK880" s="8">
        <v>1.5973186086367746</v>
      </c>
      <c r="BL880" s="8">
        <v>1.5298685167575805</v>
      </c>
    </row>
    <row r="881" spans="1:64" x14ac:dyDescent="0.25">
      <c r="A881" s="7">
        <v>721211</v>
      </c>
      <c r="B881" s="7" t="s">
        <v>911</v>
      </c>
      <c r="C881" s="8">
        <f t="shared" si="234"/>
        <v>0.100905600426</v>
      </c>
      <c r="D881" s="8">
        <f t="shared" si="235"/>
        <v>1.39226688206E-2</v>
      </c>
      <c r="E881" s="8">
        <f t="shared" si="236"/>
        <v>0.116299566678</v>
      </c>
      <c r="F881" s="8">
        <f t="shared" si="237"/>
        <v>0.19674111243199999</v>
      </c>
      <c r="G881" s="8">
        <f t="shared" si="238"/>
        <v>2.23386423929E-2</v>
      </c>
      <c r="H881" s="8">
        <f t="shared" si="239"/>
        <v>8.7973838121E-2</v>
      </c>
      <c r="I881" s="8">
        <f t="shared" si="240"/>
        <v>0.158758440615</v>
      </c>
      <c r="J881" s="8">
        <f t="shared" si="241"/>
        <v>1.85732906668E-2</v>
      </c>
      <c r="K881" s="8">
        <f t="shared" si="242"/>
        <v>7.8457469117899997E-2</v>
      </c>
      <c r="L881" s="8">
        <f t="shared" si="243"/>
        <v>9.2034448755600004E-2</v>
      </c>
      <c r="M881" s="8">
        <f t="shared" si="244"/>
        <v>1.15910010718E-2</v>
      </c>
      <c r="N881" s="8">
        <f t="shared" si="245"/>
        <v>0.13209711414200001</v>
      </c>
      <c r="O881" s="8">
        <f t="shared" si="246"/>
        <v>0.62979337520699996</v>
      </c>
      <c r="P881" s="8">
        <f t="shared" si="247"/>
        <v>4.4675453996999999E-6</v>
      </c>
      <c r="Q881" s="8">
        <f t="shared" si="248"/>
        <v>0.23931816117900001</v>
      </c>
      <c r="R881" s="8">
        <f t="shared" si="249"/>
        <v>1.23112783592</v>
      </c>
      <c r="S881" s="8">
        <f t="shared" si="250"/>
        <v>1.30705359295</v>
      </c>
      <c r="T881" s="8">
        <f t="shared" si="251"/>
        <v>1.2557892004</v>
      </c>
      <c r="W881" s="7">
        <v>721211</v>
      </c>
      <c r="X881" s="7" t="s">
        <v>911</v>
      </c>
      <c r="Y881" s="364">
        <v>0.100905600426</v>
      </c>
      <c r="Z881" s="364">
        <v>1.39226688206E-2</v>
      </c>
      <c r="AA881" s="364">
        <v>0.116299566678</v>
      </c>
      <c r="AB881" s="364">
        <v>0.19674111243199999</v>
      </c>
      <c r="AC881" s="364">
        <v>2.23386423929E-2</v>
      </c>
      <c r="AD881" s="364">
        <v>8.7973838121E-2</v>
      </c>
      <c r="AE881" s="364">
        <v>0.158758440615</v>
      </c>
      <c r="AF881" s="364">
        <v>1.85732906668E-2</v>
      </c>
      <c r="AG881" s="364">
        <v>7.8457469117899997E-2</v>
      </c>
      <c r="AH881" s="364">
        <v>9.2034448755600004E-2</v>
      </c>
      <c r="AI881" s="364">
        <v>1.15910010718E-2</v>
      </c>
      <c r="AJ881" s="364">
        <v>0.13209711414200001</v>
      </c>
      <c r="AK881" s="364">
        <v>0.62979337520699996</v>
      </c>
      <c r="AL881" s="364">
        <v>4.4675453996999999E-6</v>
      </c>
      <c r="AM881" s="364">
        <v>0.23931816117900001</v>
      </c>
      <c r="AN881" s="364">
        <v>1.23112783592</v>
      </c>
      <c r="AO881" s="364">
        <v>1.30705359295</v>
      </c>
      <c r="AP881" s="364">
        <v>1.2557892004</v>
      </c>
      <c r="AS881" s="7">
        <v>721211</v>
      </c>
      <c r="AT881" s="7" t="s">
        <v>911</v>
      </c>
      <c r="AU881" s="8">
        <v>0.13500863904844676</v>
      </c>
      <c r="AV881" s="8">
        <v>2.8842893428271291E-2</v>
      </c>
      <c r="AW881" s="8">
        <v>0.25585311090843554</v>
      </c>
      <c r="AX881" s="8">
        <v>0.1384351125757903</v>
      </c>
      <c r="AY881" s="8">
        <v>2.4972214194925804E-2</v>
      </c>
      <c r="AZ881" s="8">
        <v>0.1476321127000032</v>
      </c>
      <c r="BA881" s="8">
        <v>0.22465125847155329</v>
      </c>
      <c r="BB881" s="8">
        <v>4.3680907474164525E-2</v>
      </c>
      <c r="BC881" s="8">
        <v>0.28825646657572418</v>
      </c>
      <c r="BD881" s="8">
        <v>0.12549879498483066</v>
      </c>
      <c r="BE881" s="8">
        <v>2.5444792815430328E-2</v>
      </c>
      <c r="BF881" s="8">
        <v>0.25065972424669358</v>
      </c>
      <c r="BG881" s="8">
        <v>0.57900390743835539</v>
      </c>
      <c r="BH881" s="8">
        <v>6.7621889159504827E-6</v>
      </c>
      <c r="BI881" s="8">
        <v>0.22001743070429022</v>
      </c>
      <c r="BJ881" s="8">
        <v>1.4197062562879035</v>
      </c>
      <c r="BK881" s="8">
        <v>1.2303942781801616</v>
      </c>
      <c r="BL881" s="8">
        <v>1.4759434712309678</v>
      </c>
    </row>
    <row r="882" spans="1:64" x14ac:dyDescent="0.25">
      <c r="A882" s="7">
        <v>721214</v>
      </c>
      <c r="B882" s="7" t="s">
        <v>912</v>
      </c>
      <c r="C882" s="8">
        <f t="shared" si="234"/>
        <v>0.10091772386800001</v>
      </c>
      <c r="D882" s="8">
        <f t="shared" si="235"/>
        <v>1.39266912353E-2</v>
      </c>
      <c r="E882" s="8">
        <f t="shared" si="236"/>
        <v>0.116997200615</v>
      </c>
      <c r="F882" s="8">
        <f t="shared" si="237"/>
        <v>8.03388114382E-2</v>
      </c>
      <c r="G882" s="8">
        <f t="shared" si="238"/>
        <v>9.1220863172599993E-3</v>
      </c>
      <c r="H882" s="8">
        <f t="shared" si="239"/>
        <v>3.6385919366800003E-2</v>
      </c>
      <c r="I882" s="8">
        <f t="shared" si="240"/>
        <v>0.15932219146599999</v>
      </c>
      <c r="J882" s="8">
        <f t="shared" si="241"/>
        <v>1.8629801565299999E-2</v>
      </c>
      <c r="K882" s="8">
        <f t="shared" si="242"/>
        <v>7.9553050890300001E-2</v>
      </c>
      <c r="L882" s="8">
        <f t="shared" si="243"/>
        <v>9.2025123546099999E-2</v>
      </c>
      <c r="M882" s="8">
        <f t="shared" si="244"/>
        <v>1.15935850371E-2</v>
      </c>
      <c r="N882" s="8">
        <f t="shared" si="245"/>
        <v>0.132744794601</v>
      </c>
      <c r="O882" s="8">
        <f t="shared" si="246"/>
        <v>0.62984681407999998</v>
      </c>
      <c r="P882" s="8">
        <f t="shared" si="247"/>
        <v>1.09452984273E-5</v>
      </c>
      <c r="Q882" s="8">
        <f t="shared" si="248"/>
        <v>0.238690974103</v>
      </c>
      <c r="R882" s="8">
        <f t="shared" si="249"/>
        <v>1.2318416157200001</v>
      </c>
      <c r="S882" s="8">
        <f t="shared" si="250"/>
        <v>1.12584681712</v>
      </c>
      <c r="T882" s="8">
        <f t="shared" si="251"/>
        <v>1.25750504392</v>
      </c>
      <c r="W882" s="7">
        <v>721214</v>
      </c>
      <c r="X882" s="7" t="s">
        <v>912</v>
      </c>
      <c r="Y882" s="364">
        <v>0.10091772386800001</v>
      </c>
      <c r="Z882" s="364">
        <v>1.39266912353E-2</v>
      </c>
      <c r="AA882" s="364">
        <v>0.116997200615</v>
      </c>
      <c r="AB882" s="364">
        <v>8.03388114382E-2</v>
      </c>
      <c r="AC882" s="364">
        <v>9.1220863172599993E-3</v>
      </c>
      <c r="AD882" s="364">
        <v>3.6385919366800003E-2</v>
      </c>
      <c r="AE882" s="364">
        <v>0.15932219146599999</v>
      </c>
      <c r="AF882" s="364">
        <v>1.8629801565299999E-2</v>
      </c>
      <c r="AG882" s="364">
        <v>7.9553050890300001E-2</v>
      </c>
      <c r="AH882" s="364">
        <v>9.2025123546099999E-2</v>
      </c>
      <c r="AI882" s="364">
        <v>1.15935850371E-2</v>
      </c>
      <c r="AJ882" s="364">
        <v>0.132744794601</v>
      </c>
      <c r="AK882" s="364">
        <v>0.62984681407999998</v>
      </c>
      <c r="AL882" s="364">
        <v>1.09452984273E-5</v>
      </c>
      <c r="AM882" s="364">
        <v>0.238690974103</v>
      </c>
      <c r="AN882" s="364">
        <v>1.2318416157200001</v>
      </c>
      <c r="AO882" s="364">
        <v>1.12584681712</v>
      </c>
      <c r="AP882" s="364">
        <v>1.25750504392</v>
      </c>
      <c r="AS882" s="7">
        <v>721214</v>
      </c>
      <c r="AT882" s="7" t="s">
        <v>912</v>
      </c>
      <c r="AU882" s="8">
        <v>0.13405633341764031</v>
      </c>
      <c r="AV882" s="8">
        <v>2.8596270975930153E-2</v>
      </c>
      <c r="AW882" s="8">
        <v>0.25605216498470962</v>
      </c>
      <c r="AX882" s="8">
        <v>0.14186140658722743</v>
      </c>
      <c r="AY882" s="8">
        <v>2.6862937999394192E-2</v>
      </c>
      <c r="AZ882" s="8">
        <v>0.15169034362870967</v>
      </c>
      <c r="BA882" s="8">
        <v>0.22370654674951457</v>
      </c>
      <c r="BB882" s="8">
        <v>4.346245130567742E-2</v>
      </c>
      <c r="BC882" s="8">
        <v>0.28931463251656941</v>
      </c>
      <c r="BD882" s="8">
        <v>0.12458974836642579</v>
      </c>
      <c r="BE882" s="8">
        <v>2.5228174899373224E-2</v>
      </c>
      <c r="BF882" s="8">
        <v>0.25050146457091926</v>
      </c>
      <c r="BG882" s="8">
        <v>0.5790504509729032</v>
      </c>
      <c r="BH882" s="8">
        <v>6.6086318907972562E-6</v>
      </c>
      <c r="BI882" s="8">
        <v>0.21944213873487073</v>
      </c>
      <c r="BJ882" s="8">
        <v>1.4187047693780643</v>
      </c>
      <c r="BK882" s="8">
        <v>1.2397711398279032</v>
      </c>
      <c r="BL882" s="8">
        <v>1.4758368563783866</v>
      </c>
    </row>
    <row r="883" spans="1:64" x14ac:dyDescent="0.25">
      <c r="A883" s="7">
        <v>721310</v>
      </c>
      <c r="B883" s="7" t="s">
        <v>913</v>
      </c>
      <c r="C883" s="8">
        <f t="shared" si="234"/>
        <v>0.12996165460715159</v>
      </c>
      <c r="D883" s="8">
        <f t="shared" si="235"/>
        <v>2.8025421446114671E-2</v>
      </c>
      <c r="E883" s="8">
        <f t="shared" si="236"/>
        <v>0.25331410796112902</v>
      </c>
      <c r="F883" s="8">
        <f t="shared" si="237"/>
        <v>0.12379592722125803</v>
      </c>
      <c r="G883" s="8">
        <f t="shared" si="238"/>
        <v>2.3414610151489833E-2</v>
      </c>
      <c r="H883" s="8">
        <f t="shared" si="239"/>
        <v>0.13986231042632907</v>
      </c>
      <c r="I883" s="8">
        <f t="shared" si="240"/>
        <v>0.21641587608295162</v>
      </c>
      <c r="J883" s="8">
        <f t="shared" si="241"/>
        <v>4.2273502811717739E-2</v>
      </c>
      <c r="K883" s="8">
        <f t="shared" si="242"/>
        <v>0.28708878707875801</v>
      </c>
      <c r="L883" s="8">
        <f t="shared" si="243"/>
        <v>0.12075733490304839</v>
      </c>
      <c r="M883" s="8">
        <f t="shared" si="244"/>
        <v>2.4737553651760478E-2</v>
      </c>
      <c r="N883" s="8">
        <f t="shared" si="245"/>
        <v>0.24649971221087094</v>
      </c>
      <c r="O883" s="8">
        <f t="shared" si="246"/>
        <v>0.54922399669283872</v>
      </c>
      <c r="P883" s="8">
        <f t="shared" si="247"/>
        <v>8.7878705206541957E-6</v>
      </c>
      <c r="Q883" s="8">
        <f t="shared" si="248"/>
        <v>0.21042321879070958</v>
      </c>
      <c r="R883" s="8">
        <f t="shared" si="249"/>
        <v>1</v>
      </c>
      <c r="S883" s="8">
        <f t="shared" si="250"/>
        <v>1.1580438155412907</v>
      </c>
      <c r="T883" s="8">
        <f t="shared" si="251"/>
        <v>1.4167459079090319</v>
      </c>
      <c r="W883" s="7">
        <v>721310</v>
      </c>
      <c r="X883" s="7" t="s">
        <v>913</v>
      </c>
      <c r="Y883" s="364">
        <v>0</v>
      </c>
      <c r="Z883" s="364">
        <v>0</v>
      </c>
      <c r="AA883" s="364">
        <v>0</v>
      </c>
      <c r="AB883" s="364">
        <v>0</v>
      </c>
      <c r="AC883" s="364">
        <v>0</v>
      </c>
      <c r="AD883" s="364">
        <v>0</v>
      </c>
      <c r="AE883" s="364">
        <v>0</v>
      </c>
      <c r="AF883" s="364">
        <v>0</v>
      </c>
      <c r="AG883" s="364">
        <v>0</v>
      </c>
      <c r="AH883" s="364">
        <v>0</v>
      </c>
      <c r="AI883" s="364">
        <v>0</v>
      </c>
      <c r="AJ883" s="364">
        <v>0</v>
      </c>
      <c r="AK883" s="364">
        <v>0</v>
      </c>
      <c r="AL883" s="364">
        <v>0</v>
      </c>
      <c r="AM883" s="364">
        <v>0</v>
      </c>
      <c r="AN883" s="364">
        <v>1</v>
      </c>
      <c r="AO883" s="364">
        <v>0</v>
      </c>
      <c r="AP883" s="364">
        <v>0</v>
      </c>
      <c r="AS883" s="7">
        <v>721310</v>
      </c>
      <c r="AT883" s="7" t="s">
        <v>913</v>
      </c>
      <c r="AU883" s="8">
        <v>0.12996165460715159</v>
      </c>
      <c r="AV883" s="8">
        <v>2.8025421446114671E-2</v>
      </c>
      <c r="AW883" s="8">
        <v>0.25331410796112902</v>
      </c>
      <c r="AX883" s="8">
        <v>0.12379592722125803</v>
      </c>
      <c r="AY883" s="8">
        <v>2.3414610151489833E-2</v>
      </c>
      <c r="AZ883" s="8">
        <v>0.13986231042632907</v>
      </c>
      <c r="BA883" s="8">
        <v>0.21641587608295162</v>
      </c>
      <c r="BB883" s="8">
        <v>4.2273502811717739E-2</v>
      </c>
      <c r="BC883" s="8">
        <v>0.28708878707875801</v>
      </c>
      <c r="BD883" s="8">
        <v>0.12075733490304839</v>
      </c>
      <c r="BE883" s="8">
        <v>2.4737553651760478E-2</v>
      </c>
      <c r="BF883" s="8">
        <v>0.24649971221087094</v>
      </c>
      <c r="BG883" s="8">
        <v>0.54922399669283872</v>
      </c>
      <c r="BH883" s="8">
        <v>8.7878705206541957E-6</v>
      </c>
      <c r="BI883" s="8">
        <v>0.21042321879070958</v>
      </c>
      <c r="BJ883" s="8">
        <v>1.411301184014194</v>
      </c>
      <c r="BK883" s="8">
        <v>1.1580438155412907</v>
      </c>
      <c r="BL883" s="8">
        <v>1.4167459079090319</v>
      </c>
    </row>
    <row r="884" spans="1:64" x14ac:dyDescent="0.25">
      <c r="A884" s="7">
        <v>722310</v>
      </c>
      <c r="B884" s="7" t="s">
        <v>914</v>
      </c>
      <c r="C884" s="8">
        <f t="shared" si="234"/>
        <v>0.118903023929</v>
      </c>
      <c r="D884" s="8">
        <f t="shared" si="235"/>
        <v>1.9356133700799999E-2</v>
      </c>
      <c r="E884" s="8">
        <f t="shared" si="236"/>
        <v>6.5751575372599999E-2</v>
      </c>
      <c r="F884" s="8">
        <f t="shared" si="237"/>
        <v>6.8292819098500004E-2</v>
      </c>
      <c r="G884" s="8">
        <f t="shared" si="238"/>
        <v>1.07306913606E-2</v>
      </c>
      <c r="H884" s="8">
        <f t="shared" si="239"/>
        <v>3.4754486455800003E-2</v>
      </c>
      <c r="I884" s="8">
        <f t="shared" si="240"/>
        <v>8.9699782914599999E-2</v>
      </c>
      <c r="J884" s="8">
        <f t="shared" si="241"/>
        <v>1.21683391558E-2</v>
      </c>
      <c r="K884" s="8">
        <f t="shared" si="242"/>
        <v>3.7755111761999999E-2</v>
      </c>
      <c r="L884" s="8">
        <f t="shared" si="243"/>
        <v>0.109488106797</v>
      </c>
      <c r="M884" s="8">
        <f t="shared" si="244"/>
        <v>1.71423247102E-2</v>
      </c>
      <c r="N884" s="8">
        <f t="shared" si="245"/>
        <v>6.8556647455700004E-2</v>
      </c>
      <c r="O884" s="8">
        <f t="shared" si="246"/>
        <v>0.57705042350000002</v>
      </c>
      <c r="P884" s="8">
        <f t="shared" si="247"/>
        <v>1.31828401657E-5</v>
      </c>
      <c r="Q884" s="8">
        <f t="shared" si="248"/>
        <v>0.49787648652400002</v>
      </c>
      <c r="R884" s="8">
        <f t="shared" si="249"/>
        <v>1.2040107330000001</v>
      </c>
      <c r="S884" s="8">
        <f t="shared" si="250"/>
        <v>1.1137779969099999</v>
      </c>
      <c r="T884" s="8">
        <f t="shared" si="251"/>
        <v>1.1396232338300001</v>
      </c>
      <c r="W884" s="7">
        <v>722310</v>
      </c>
      <c r="X884" s="7" t="s">
        <v>914</v>
      </c>
      <c r="Y884" s="364">
        <v>0.118903023929</v>
      </c>
      <c r="Z884" s="364">
        <v>1.9356133700799999E-2</v>
      </c>
      <c r="AA884" s="364">
        <v>6.5751575372599999E-2</v>
      </c>
      <c r="AB884" s="364">
        <v>6.8292819098500004E-2</v>
      </c>
      <c r="AC884" s="364">
        <v>1.07306913606E-2</v>
      </c>
      <c r="AD884" s="364">
        <v>3.4754486455800003E-2</v>
      </c>
      <c r="AE884" s="364">
        <v>8.9699782914599999E-2</v>
      </c>
      <c r="AF884" s="364">
        <v>1.21683391558E-2</v>
      </c>
      <c r="AG884" s="364">
        <v>3.7755111761999999E-2</v>
      </c>
      <c r="AH884" s="364">
        <v>0.109488106797</v>
      </c>
      <c r="AI884" s="364">
        <v>1.71423247102E-2</v>
      </c>
      <c r="AJ884" s="364">
        <v>6.8556647455700004E-2</v>
      </c>
      <c r="AK884" s="364">
        <v>0.57705042350000002</v>
      </c>
      <c r="AL884" s="364">
        <v>1.31828401657E-5</v>
      </c>
      <c r="AM884" s="364">
        <v>0.49787648652400002</v>
      </c>
      <c r="AN884" s="364">
        <v>1.2040107330000001</v>
      </c>
      <c r="AO884" s="364">
        <v>1.1137779969099999</v>
      </c>
      <c r="AP884" s="364">
        <v>1.1396232338300001</v>
      </c>
      <c r="AS884" s="7">
        <v>722310</v>
      </c>
      <c r="AT884" s="7" t="s">
        <v>914</v>
      </c>
      <c r="AU884" s="8">
        <v>0.17083924316264024</v>
      </c>
      <c r="AV884" s="8">
        <v>4.0180315256632258E-2</v>
      </c>
      <c r="AW884" s="8">
        <v>0.19167082099953064</v>
      </c>
      <c r="AX884" s="8">
        <v>7.1787153358958036E-2</v>
      </c>
      <c r="AY884" s="8">
        <v>1.7697813429818549E-2</v>
      </c>
      <c r="AZ884" s="8">
        <v>7.409708608724197E-2</v>
      </c>
      <c r="BA884" s="8">
        <v>0.14219793706576939</v>
      </c>
      <c r="BB884" s="8">
        <v>2.9187081650937578E-2</v>
      </c>
      <c r="BC884" s="8">
        <v>0.13121532395824517</v>
      </c>
      <c r="BD884" s="8">
        <v>0.16700877888404678</v>
      </c>
      <c r="BE884" s="8">
        <v>3.8240383509511276E-2</v>
      </c>
      <c r="BF884" s="8">
        <v>0.19099931330287584</v>
      </c>
      <c r="BG884" s="8">
        <v>0.56774555746774213</v>
      </c>
      <c r="BH884" s="8">
        <v>1.5190241781010484E-5</v>
      </c>
      <c r="BI884" s="8">
        <v>0.489847358361161</v>
      </c>
      <c r="BJ884" s="8">
        <v>1.4026903794190324</v>
      </c>
      <c r="BK884" s="8">
        <v>1.1474530206175806</v>
      </c>
      <c r="BL884" s="8">
        <v>1.2864696975132257</v>
      </c>
    </row>
    <row r="885" spans="1:64" x14ac:dyDescent="0.25">
      <c r="A885" s="7">
        <v>722320</v>
      </c>
      <c r="B885" s="7" t="s">
        <v>915</v>
      </c>
      <c r="C885" s="8">
        <f t="shared" si="234"/>
        <v>0.11904729949200001</v>
      </c>
      <c r="D885" s="8">
        <f t="shared" si="235"/>
        <v>1.9357242427200001E-2</v>
      </c>
      <c r="E885" s="8">
        <f t="shared" si="236"/>
        <v>6.5875813692999996E-2</v>
      </c>
      <c r="F885" s="8">
        <f t="shared" si="237"/>
        <v>5.7597909676800001E-2</v>
      </c>
      <c r="G885" s="8">
        <f t="shared" si="238"/>
        <v>9.0566438471799994E-3</v>
      </c>
      <c r="H885" s="8">
        <f t="shared" si="239"/>
        <v>2.9463622604300001E-2</v>
      </c>
      <c r="I885" s="8">
        <f t="shared" si="240"/>
        <v>8.9471028542200001E-2</v>
      </c>
      <c r="J885" s="8">
        <f t="shared" si="241"/>
        <v>1.2142591685999999E-2</v>
      </c>
      <c r="K885" s="8">
        <f t="shared" si="242"/>
        <v>3.7784617144500002E-2</v>
      </c>
      <c r="L885" s="8">
        <f t="shared" si="243"/>
        <v>0.10974136955</v>
      </c>
      <c r="M885" s="8">
        <f t="shared" si="244"/>
        <v>1.7141897997099999E-2</v>
      </c>
      <c r="N885" s="8">
        <f t="shared" si="245"/>
        <v>6.8654140027800001E-2</v>
      </c>
      <c r="O885" s="8">
        <f t="shared" si="246"/>
        <v>0.57704553159100003</v>
      </c>
      <c r="P885" s="8">
        <f t="shared" si="247"/>
        <v>1.5615636361200001E-5</v>
      </c>
      <c r="Q885" s="8">
        <f t="shared" si="248"/>
        <v>0.49883440760100001</v>
      </c>
      <c r="R885" s="8">
        <f t="shared" si="249"/>
        <v>1.2042803556099999</v>
      </c>
      <c r="S885" s="8">
        <f t="shared" si="250"/>
        <v>1.0961181761300001</v>
      </c>
      <c r="T885" s="8">
        <f t="shared" si="251"/>
        <v>1.13939823737</v>
      </c>
      <c r="W885" s="7">
        <v>722320</v>
      </c>
      <c r="X885" s="7" t="s">
        <v>915</v>
      </c>
      <c r="Y885" s="364">
        <v>0.11904729949200001</v>
      </c>
      <c r="Z885" s="364">
        <v>1.9357242427200001E-2</v>
      </c>
      <c r="AA885" s="364">
        <v>6.5875813692999996E-2</v>
      </c>
      <c r="AB885" s="364">
        <v>5.7597909676800001E-2</v>
      </c>
      <c r="AC885" s="364">
        <v>9.0566438471799994E-3</v>
      </c>
      <c r="AD885" s="364">
        <v>2.9463622604300001E-2</v>
      </c>
      <c r="AE885" s="364">
        <v>8.9471028542200001E-2</v>
      </c>
      <c r="AF885" s="364">
        <v>1.2142591685999999E-2</v>
      </c>
      <c r="AG885" s="364">
        <v>3.7784617144500002E-2</v>
      </c>
      <c r="AH885" s="364">
        <v>0.10974136955</v>
      </c>
      <c r="AI885" s="364">
        <v>1.7141897997099999E-2</v>
      </c>
      <c r="AJ885" s="364">
        <v>6.8654140027800001E-2</v>
      </c>
      <c r="AK885" s="364">
        <v>0.57704553159100003</v>
      </c>
      <c r="AL885" s="364">
        <v>1.5615636361200001E-5</v>
      </c>
      <c r="AM885" s="364">
        <v>0.49883440760100001</v>
      </c>
      <c r="AN885" s="364">
        <v>1.2042803556099999</v>
      </c>
      <c r="AO885" s="364">
        <v>1.0961181761300001</v>
      </c>
      <c r="AP885" s="364">
        <v>1.13939823737</v>
      </c>
      <c r="AS885" s="7">
        <v>722320</v>
      </c>
      <c r="AT885" s="7" t="s">
        <v>915</v>
      </c>
      <c r="AU885" s="8">
        <v>0.17099293047192088</v>
      </c>
      <c r="AV885" s="8">
        <v>4.0173624477012899E-2</v>
      </c>
      <c r="AW885" s="8">
        <v>0.19248617379834351</v>
      </c>
      <c r="AX885" s="8">
        <v>5.2929363823082255E-2</v>
      </c>
      <c r="AY885" s="8">
        <v>1.3170750271660158E-2</v>
      </c>
      <c r="AZ885" s="8">
        <v>5.4797252101233859E-2</v>
      </c>
      <c r="BA885" s="8">
        <v>0.14187250821308708</v>
      </c>
      <c r="BB885" s="8">
        <v>2.9122854071757104E-2</v>
      </c>
      <c r="BC885" s="8">
        <v>0.13159540939830966</v>
      </c>
      <c r="BD885" s="8">
        <v>0.16727813176611769</v>
      </c>
      <c r="BE885" s="8">
        <v>3.8234314660475791E-2</v>
      </c>
      <c r="BF885" s="8">
        <v>0.19185176963469189</v>
      </c>
      <c r="BG885" s="8">
        <v>0.56773614245609694</v>
      </c>
      <c r="BH885" s="8">
        <v>2.1383498282988707E-5</v>
      </c>
      <c r="BI885" s="8">
        <v>0.49078702646545114</v>
      </c>
      <c r="BJ885" s="8">
        <v>1.403654341650161</v>
      </c>
      <c r="BK885" s="8">
        <v>1.1047683339375811</v>
      </c>
      <c r="BL885" s="8">
        <v>1.2864617394248388</v>
      </c>
    </row>
    <row r="886" spans="1:64" x14ac:dyDescent="0.25">
      <c r="A886" s="7">
        <v>722330</v>
      </c>
      <c r="B886" s="7" t="s">
        <v>916</v>
      </c>
      <c r="C886" s="8">
        <f t="shared" si="234"/>
        <v>0.119319953921</v>
      </c>
      <c r="D886" s="8">
        <f t="shared" si="235"/>
        <v>1.9328491327699999E-2</v>
      </c>
      <c r="E886" s="8">
        <f t="shared" si="236"/>
        <v>6.7427472681799994E-2</v>
      </c>
      <c r="F886" s="8">
        <f t="shared" si="237"/>
        <v>6.2524538162100005E-2</v>
      </c>
      <c r="G886" s="8">
        <f t="shared" si="238"/>
        <v>9.8471409426899997E-3</v>
      </c>
      <c r="H886" s="8">
        <f t="shared" si="239"/>
        <v>3.2939013556500002E-2</v>
      </c>
      <c r="I886" s="8">
        <f t="shared" si="240"/>
        <v>8.9564457009399995E-2</v>
      </c>
      <c r="J886" s="8">
        <f t="shared" si="241"/>
        <v>1.2154667846900001E-2</v>
      </c>
      <c r="K886" s="8">
        <f t="shared" si="242"/>
        <v>3.8867293869000001E-2</v>
      </c>
      <c r="L886" s="8">
        <f t="shared" si="243"/>
        <v>0.110336318765</v>
      </c>
      <c r="M886" s="8">
        <f t="shared" si="244"/>
        <v>1.7111966415199999E-2</v>
      </c>
      <c r="N886" s="8">
        <f t="shared" si="245"/>
        <v>7.0173881595900003E-2</v>
      </c>
      <c r="O886" s="8">
        <f t="shared" si="246"/>
        <v>0.57715134696199999</v>
      </c>
      <c r="P886" s="8">
        <f t="shared" si="247"/>
        <v>1.43327216418E-5</v>
      </c>
      <c r="Q886" s="8">
        <f t="shared" si="248"/>
        <v>0.49729032198000001</v>
      </c>
      <c r="R886" s="8">
        <f t="shared" si="249"/>
        <v>1.20607591793</v>
      </c>
      <c r="S886" s="8">
        <f t="shared" si="250"/>
        <v>1.10531069266</v>
      </c>
      <c r="T886" s="8">
        <f t="shared" si="251"/>
        <v>1.1405864187300001</v>
      </c>
      <c r="W886" s="7">
        <v>722330</v>
      </c>
      <c r="X886" s="7" t="s">
        <v>916</v>
      </c>
      <c r="Y886" s="364">
        <v>0.119319953921</v>
      </c>
      <c r="Z886" s="364">
        <v>1.9328491327699999E-2</v>
      </c>
      <c r="AA886" s="364">
        <v>6.7427472681799994E-2</v>
      </c>
      <c r="AB886" s="364">
        <v>6.2524538162100005E-2</v>
      </c>
      <c r="AC886" s="364">
        <v>9.8471409426899997E-3</v>
      </c>
      <c r="AD886" s="364">
        <v>3.2939013556500002E-2</v>
      </c>
      <c r="AE886" s="364">
        <v>8.9564457009399995E-2</v>
      </c>
      <c r="AF886" s="364">
        <v>1.2154667846900001E-2</v>
      </c>
      <c r="AG886" s="364">
        <v>3.8867293869000001E-2</v>
      </c>
      <c r="AH886" s="364">
        <v>0.110336318765</v>
      </c>
      <c r="AI886" s="364">
        <v>1.7111966415199999E-2</v>
      </c>
      <c r="AJ886" s="364">
        <v>7.0173881595900003E-2</v>
      </c>
      <c r="AK886" s="364">
        <v>0.57715134696199999</v>
      </c>
      <c r="AL886" s="364">
        <v>1.43327216418E-5</v>
      </c>
      <c r="AM886" s="364">
        <v>0.49729032198000001</v>
      </c>
      <c r="AN886" s="364">
        <v>1.20607591793</v>
      </c>
      <c r="AO886" s="364">
        <v>1.10531069266</v>
      </c>
      <c r="AP886" s="364">
        <v>1.1405864187300001</v>
      </c>
      <c r="AS886" s="7">
        <v>722330</v>
      </c>
      <c r="AT886" s="7" t="s">
        <v>916</v>
      </c>
      <c r="AU886" s="8">
        <v>0.17112468038370163</v>
      </c>
      <c r="AV886" s="8">
        <v>4.0113643958432262E-2</v>
      </c>
      <c r="AW886" s="8">
        <v>0.19402023351507899</v>
      </c>
      <c r="AX886" s="8">
        <v>5.1785739374798412E-2</v>
      </c>
      <c r="AY886" s="8">
        <v>1.2556466604494354E-2</v>
      </c>
      <c r="AZ886" s="8">
        <v>5.4263717489746781E-2</v>
      </c>
      <c r="BA886" s="8">
        <v>0.14192697582615002</v>
      </c>
      <c r="BB886" s="8">
        <v>2.9161132212719678E-2</v>
      </c>
      <c r="BC886" s="8">
        <v>0.13301922466120647</v>
      </c>
      <c r="BD886" s="8">
        <v>0.16766224407569685</v>
      </c>
      <c r="BE886" s="8">
        <v>3.8169087659990331E-2</v>
      </c>
      <c r="BF886" s="8">
        <v>0.19323963298183225</v>
      </c>
      <c r="BG886" s="8">
        <v>0.56784480844832275</v>
      </c>
      <c r="BH886" s="8">
        <v>2.1427822055206458E-5</v>
      </c>
      <c r="BI886" s="8">
        <v>0.48926997862645127</v>
      </c>
      <c r="BJ886" s="8">
        <v>1.4052569449537091</v>
      </c>
      <c r="BK886" s="8">
        <v>1.1024768912111294</v>
      </c>
      <c r="BL886" s="8">
        <v>1.2879799133453229</v>
      </c>
    </row>
    <row r="887" spans="1:64" x14ac:dyDescent="0.25">
      <c r="A887" s="7">
        <v>722410</v>
      </c>
      <c r="B887" s="7" t="s">
        <v>917</v>
      </c>
      <c r="C887" s="8">
        <f t="shared" si="234"/>
        <v>0.119048647892</v>
      </c>
      <c r="D887" s="8">
        <f t="shared" si="235"/>
        <v>1.9364192556600001E-2</v>
      </c>
      <c r="E887" s="8">
        <f t="shared" si="236"/>
        <v>6.9856030731200003E-2</v>
      </c>
      <c r="F887" s="8">
        <f t="shared" si="237"/>
        <v>3.1958189110999999E-2</v>
      </c>
      <c r="G887" s="8">
        <f t="shared" si="238"/>
        <v>5.0230125491000002E-3</v>
      </c>
      <c r="H887" s="8">
        <f t="shared" si="239"/>
        <v>1.7563279903700001E-2</v>
      </c>
      <c r="I887" s="8">
        <f t="shared" si="240"/>
        <v>8.9756037186500007E-2</v>
      </c>
      <c r="J887" s="8">
        <f t="shared" si="241"/>
        <v>1.21806084781E-2</v>
      </c>
      <c r="K887" s="8">
        <f t="shared" si="242"/>
        <v>4.0598917008000002E-2</v>
      </c>
      <c r="L887" s="8">
        <f t="shared" si="243"/>
        <v>0.109713148942</v>
      </c>
      <c r="M887" s="8">
        <f t="shared" si="244"/>
        <v>1.7150721320399999E-2</v>
      </c>
      <c r="N887" s="8">
        <f t="shared" si="245"/>
        <v>7.2502460108000003E-2</v>
      </c>
      <c r="O887" s="8">
        <f t="shared" si="246"/>
        <v>0.57699573927600001</v>
      </c>
      <c r="P887" s="8">
        <f t="shared" si="247"/>
        <v>2.8171594007999999E-5</v>
      </c>
      <c r="Q887" s="8">
        <f t="shared" si="248"/>
        <v>0.49754753224300002</v>
      </c>
      <c r="R887" s="8">
        <f t="shared" si="249"/>
        <v>1.20826887118</v>
      </c>
      <c r="S887" s="8">
        <f t="shared" si="250"/>
        <v>1.05454448156</v>
      </c>
      <c r="T887" s="8">
        <f t="shared" si="251"/>
        <v>1.14253556267</v>
      </c>
      <c r="W887" s="7">
        <v>722410</v>
      </c>
      <c r="X887" s="7" t="s">
        <v>917</v>
      </c>
      <c r="Y887" s="364">
        <v>0.119048647892</v>
      </c>
      <c r="Z887" s="364">
        <v>1.9364192556600001E-2</v>
      </c>
      <c r="AA887" s="364">
        <v>6.9856030731200003E-2</v>
      </c>
      <c r="AB887" s="364">
        <v>3.1958189110999999E-2</v>
      </c>
      <c r="AC887" s="364">
        <v>5.0230125491000002E-3</v>
      </c>
      <c r="AD887" s="364">
        <v>1.7563279903700001E-2</v>
      </c>
      <c r="AE887" s="364">
        <v>8.9756037186500007E-2</v>
      </c>
      <c r="AF887" s="364">
        <v>1.21806084781E-2</v>
      </c>
      <c r="AG887" s="364">
        <v>4.0598917008000002E-2</v>
      </c>
      <c r="AH887" s="364">
        <v>0.109713148942</v>
      </c>
      <c r="AI887" s="364">
        <v>1.7150721320399999E-2</v>
      </c>
      <c r="AJ887" s="364">
        <v>7.2502460108000003E-2</v>
      </c>
      <c r="AK887" s="364">
        <v>0.57699573927600001</v>
      </c>
      <c r="AL887" s="364">
        <v>2.8171594007999999E-5</v>
      </c>
      <c r="AM887" s="364">
        <v>0.49754753224300002</v>
      </c>
      <c r="AN887" s="364">
        <v>1.20826887118</v>
      </c>
      <c r="AO887" s="364">
        <v>1.05454448156</v>
      </c>
      <c r="AP887" s="364">
        <v>1.14253556267</v>
      </c>
      <c r="AS887" s="7">
        <v>722410</v>
      </c>
      <c r="AT887" s="7" t="s">
        <v>917</v>
      </c>
      <c r="AU887" s="8">
        <v>0.17101238104924837</v>
      </c>
      <c r="AV887" s="8">
        <v>4.0193387715327412E-2</v>
      </c>
      <c r="AW887" s="8">
        <v>0.19496976001018876</v>
      </c>
      <c r="AX887" s="8">
        <v>5.3827928219301616E-2</v>
      </c>
      <c r="AY887" s="8">
        <v>1.341792445962871E-2</v>
      </c>
      <c r="AZ887" s="8">
        <v>5.6904825746256472E-2</v>
      </c>
      <c r="BA887" s="8">
        <v>0.14231703631463707</v>
      </c>
      <c r="BB887" s="8">
        <v>2.9212490630964202E-2</v>
      </c>
      <c r="BC887" s="8">
        <v>0.13376975876303068</v>
      </c>
      <c r="BD887" s="8">
        <v>0.16727478398998058</v>
      </c>
      <c r="BE887" s="8">
        <v>3.8255113114630653E-2</v>
      </c>
      <c r="BF887" s="8">
        <v>0.19419137368590164</v>
      </c>
      <c r="BG887" s="8">
        <v>0.56768956254851644</v>
      </c>
      <c r="BH887" s="8">
        <v>1.9823368213680801E-5</v>
      </c>
      <c r="BI887" s="8">
        <v>0.4895202720982908</v>
      </c>
      <c r="BJ887" s="8">
        <v>1.4061755287748385</v>
      </c>
      <c r="BK887" s="8">
        <v>1.108020033264516</v>
      </c>
      <c r="BL887" s="8">
        <v>1.2891718663535483</v>
      </c>
    </row>
    <row r="888" spans="1:64" x14ac:dyDescent="0.25">
      <c r="A888" s="7">
        <v>722511</v>
      </c>
      <c r="B888" s="7" t="s">
        <v>918</v>
      </c>
      <c r="C888" s="8">
        <f t="shared" si="234"/>
        <v>0.144521717956</v>
      </c>
      <c r="D888" s="8">
        <f t="shared" si="235"/>
        <v>2.4093615542599998E-2</v>
      </c>
      <c r="E888" s="8">
        <f t="shared" si="236"/>
        <v>8.2359954509800007E-2</v>
      </c>
      <c r="F888" s="8">
        <f t="shared" si="237"/>
        <v>6.3890743958100002E-2</v>
      </c>
      <c r="G888" s="8">
        <f t="shared" si="238"/>
        <v>1.32655009843E-2</v>
      </c>
      <c r="H888" s="8">
        <f t="shared" si="239"/>
        <v>2.97280476333E-2</v>
      </c>
      <c r="I888" s="8">
        <f t="shared" si="240"/>
        <v>0.13516121922300001</v>
      </c>
      <c r="J888" s="8">
        <f t="shared" si="241"/>
        <v>2.2756983841999999E-2</v>
      </c>
      <c r="K888" s="8">
        <f t="shared" si="242"/>
        <v>5.35504397085E-2</v>
      </c>
      <c r="L888" s="8">
        <f t="shared" si="243"/>
        <v>0.14075253209899999</v>
      </c>
      <c r="M888" s="8">
        <f t="shared" si="244"/>
        <v>2.3359030923199998E-2</v>
      </c>
      <c r="N888" s="8">
        <f t="shared" si="245"/>
        <v>0.104938711637</v>
      </c>
      <c r="O888" s="8">
        <f t="shared" si="246"/>
        <v>0.522571498538</v>
      </c>
      <c r="P888" s="8">
        <f t="shared" si="247"/>
        <v>1.3508221427E-5</v>
      </c>
      <c r="Q888" s="8">
        <f t="shared" si="248"/>
        <v>0.329646616148</v>
      </c>
      <c r="R888" s="8">
        <f t="shared" si="249"/>
        <v>1.25097528801</v>
      </c>
      <c r="S888" s="8">
        <f t="shared" si="250"/>
        <v>1.10688429258</v>
      </c>
      <c r="T888" s="8">
        <f t="shared" si="251"/>
        <v>1.2114686427700001</v>
      </c>
      <c r="W888" s="7">
        <v>722511</v>
      </c>
      <c r="X888" s="7" t="s">
        <v>918</v>
      </c>
      <c r="Y888" s="364">
        <v>0.144521717956</v>
      </c>
      <c r="Z888" s="364">
        <v>2.4093615542599998E-2</v>
      </c>
      <c r="AA888" s="364">
        <v>8.2359954509800007E-2</v>
      </c>
      <c r="AB888" s="364">
        <v>6.3890743958100002E-2</v>
      </c>
      <c r="AC888" s="364">
        <v>1.32655009843E-2</v>
      </c>
      <c r="AD888" s="364">
        <v>2.97280476333E-2</v>
      </c>
      <c r="AE888" s="364">
        <v>0.13516121922300001</v>
      </c>
      <c r="AF888" s="364">
        <v>2.2756983841999999E-2</v>
      </c>
      <c r="AG888" s="364">
        <v>5.35504397085E-2</v>
      </c>
      <c r="AH888" s="364">
        <v>0.14075253209899999</v>
      </c>
      <c r="AI888" s="364">
        <v>2.3359030923199998E-2</v>
      </c>
      <c r="AJ888" s="364">
        <v>0.104938711637</v>
      </c>
      <c r="AK888" s="364">
        <v>0.522571498538</v>
      </c>
      <c r="AL888" s="364">
        <v>1.3508221427E-5</v>
      </c>
      <c r="AM888" s="364">
        <v>0.329646616148</v>
      </c>
      <c r="AN888" s="364">
        <v>1.25097528801</v>
      </c>
      <c r="AO888" s="364">
        <v>1.10688429258</v>
      </c>
      <c r="AP888" s="364">
        <v>1.2114686427700001</v>
      </c>
      <c r="AS888" s="7">
        <v>722511</v>
      </c>
      <c r="AT888" s="7" t="s">
        <v>918</v>
      </c>
      <c r="AU888" s="8">
        <v>0.18313415970056449</v>
      </c>
      <c r="AV888" s="8">
        <v>4.6247611916864544E-2</v>
      </c>
      <c r="AW888" s="8">
        <v>0.21266507193502746</v>
      </c>
      <c r="AX888" s="8">
        <v>9.4487094246406472E-2</v>
      </c>
      <c r="AY888" s="8">
        <v>2.9245895635379028E-2</v>
      </c>
      <c r="AZ888" s="8">
        <v>9.8036574781767777E-2</v>
      </c>
      <c r="BA888" s="8">
        <v>0.1767469765245806</v>
      </c>
      <c r="BB888" s="8">
        <v>4.889712380689356E-2</v>
      </c>
      <c r="BC888" s="8">
        <v>0.19514580070730961</v>
      </c>
      <c r="BD888" s="8">
        <v>0.18302322363532261</v>
      </c>
      <c r="BE888" s="8">
        <v>4.7833614828366115E-2</v>
      </c>
      <c r="BF888" s="8">
        <v>0.24185901946062904</v>
      </c>
      <c r="BG888" s="8">
        <v>0.52257287764099969</v>
      </c>
      <c r="BH888" s="8">
        <v>1.0411425952301451E-5</v>
      </c>
      <c r="BI888" s="8">
        <v>0.32964436052793572</v>
      </c>
      <c r="BJ888" s="8">
        <v>1.4420484564559677</v>
      </c>
      <c r="BK888" s="8">
        <v>1.2217711775664513</v>
      </c>
      <c r="BL888" s="8">
        <v>1.4207866752324192</v>
      </c>
    </row>
    <row r="889" spans="1:64" x14ac:dyDescent="0.25">
      <c r="A889" s="7">
        <v>722513</v>
      </c>
      <c r="B889" s="7" t="s">
        <v>919</v>
      </c>
      <c r="C889" s="8">
        <f t="shared" si="234"/>
        <v>0.18977317482100001</v>
      </c>
      <c r="D889" s="8">
        <f t="shared" si="235"/>
        <v>3.2239017032000002E-2</v>
      </c>
      <c r="E889" s="8">
        <f t="shared" si="236"/>
        <v>7.1520179915899998E-2</v>
      </c>
      <c r="F889" s="8">
        <f t="shared" si="237"/>
        <v>0.130148778523</v>
      </c>
      <c r="G889" s="8">
        <f t="shared" si="238"/>
        <v>2.9146964778900001E-2</v>
      </c>
      <c r="H889" s="8">
        <f t="shared" si="239"/>
        <v>3.40949391815E-2</v>
      </c>
      <c r="I889" s="8">
        <f t="shared" si="240"/>
        <v>0.254396913522</v>
      </c>
      <c r="J889" s="8">
        <f t="shared" si="241"/>
        <v>4.85839966809E-2</v>
      </c>
      <c r="K889" s="8">
        <f t="shared" si="242"/>
        <v>6.3324543228499994E-2</v>
      </c>
      <c r="L889" s="8">
        <f t="shared" si="243"/>
        <v>0.237894320662</v>
      </c>
      <c r="M889" s="8">
        <f t="shared" si="244"/>
        <v>4.1306043200000003E-2</v>
      </c>
      <c r="N889" s="8">
        <f t="shared" si="245"/>
        <v>0.12460899887</v>
      </c>
      <c r="O889" s="8">
        <f t="shared" si="246"/>
        <v>0.39675544811300001</v>
      </c>
      <c r="P889" s="8">
        <f t="shared" si="247"/>
        <v>8.4202896081199992E-6</v>
      </c>
      <c r="Q889" s="8">
        <f t="shared" si="248"/>
        <v>0.20981704129500001</v>
      </c>
      <c r="R889" s="8">
        <f t="shared" si="249"/>
        <v>1.29353237177</v>
      </c>
      <c r="S889" s="8">
        <f t="shared" si="250"/>
        <v>1.19339068248</v>
      </c>
      <c r="T889" s="8">
        <f t="shared" si="251"/>
        <v>1.3663054534300001</v>
      </c>
      <c r="W889" s="7">
        <v>722513</v>
      </c>
      <c r="X889" s="7" t="s">
        <v>919</v>
      </c>
      <c r="Y889" s="364">
        <v>0.18977317482100001</v>
      </c>
      <c r="Z889" s="364">
        <v>3.2239017032000002E-2</v>
      </c>
      <c r="AA889" s="364">
        <v>7.1520179915899998E-2</v>
      </c>
      <c r="AB889" s="364">
        <v>0.130148778523</v>
      </c>
      <c r="AC889" s="364">
        <v>2.9146964778900001E-2</v>
      </c>
      <c r="AD889" s="364">
        <v>3.40949391815E-2</v>
      </c>
      <c r="AE889" s="364">
        <v>0.254396913522</v>
      </c>
      <c r="AF889" s="364">
        <v>4.85839966809E-2</v>
      </c>
      <c r="AG889" s="364">
        <v>6.3324543228499994E-2</v>
      </c>
      <c r="AH889" s="364">
        <v>0.237894320662</v>
      </c>
      <c r="AI889" s="364">
        <v>4.1306043200000003E-2</v>
      </c>
      <c r="AJ889" s="364">
        <v>0.12460899887</v>
      </c>
      <c r="AK889" s="364">
        <v>0.39675544811300001</v>
      </c>
      <c r="AL889" s="364">
        <v>8.4202896081199992E-6</v>
      </c>
      <c r="AM889" s="364">
        <v>0.20981704129500001</v>
      </c>
      <c r="AN889" s="364">
        <v>1.29353237177</v>
      </c>
      <c r="AO889" s="364">
        <v>1.19339068248</v>
      </c>
      <c r="AP889" s="364">
        <v>1.3663054534300001</v>
      </c>
      <c r="AS889" s="7">
        <v>722513</v>
      </c>
      <c r="AT889" s="7" t="s">
        <v>919</v>
      </c>
      <c r="AU889" s="8">
        <v>0.2384250057780484</v>
      </c>
      <c r="AV889" s="8">
        <v>6.1616192494340319E-2</v>
      </c>
      <c r="AW889" s="8">
        <v>0.19091303221143061</v>
      </c>
      <c r="AX889" s="8">
        <v>0.17160486301249997</v>
      </c>
      <c r="AY889" s="8">
        <v>5.4102529183953224E-2</v>
      </c>
      <c r="AZ889" s="8">
        <v>0.11219927420553545</v>
      </c>
      <c r="BA889" s="8">
        <v>0.34441357499909681</v>
      </c>
      <c r="BB889" s="8">
        <v>0.10347600609175327</v>
      </c>
      <c r="BC889" s="8">
        <v>0.26300940756982255</v>
      </c>
      <c r="BD889" s="8">
        <v>0.30956395001251602</v>
      </c>
      <c r="BE889" s="8">
        <v>8.4002274769469337E-2</v>
      </c>
      <c r="BF889" s="8">
        <v>0.28971888287048381</v>
      </c>
      <c r="BG889" s="8">
        <v>0.39675760384946818</v>
      </c>
      <c r="BH889" s="8">
        <v>7.3636028763112905E-6</v>
      </c>
      <c r="BI889" s="8">
        <v>0.20981621671620998</v>
      </c>
      <c r="BJ889" s="8">
        <v>1.4909526175809678</v>
      </c>
      <c r="BK889" s="8">
        <v>1.3379066664019357</v>
      </c>
      <c r="BL889" s="8">
        <v>1.7108989886606449</v>
      </c>
    </row>
    <row r="890" spans="1:64" x14ac:dyDescent="0.25">
      <c r="A890" s="7">
        <v>722514</v>
      </c>
      <c r="B890" s="7" t="s">
        <v>920</v>
      </c>
      <c r="C890" s="8">
        <f t="shared" si="234"/>
        <v>0.11994272520599999</v>
      </c>
      <c r="D890" s="8">
        <f t="shared" si="235"/>
        <v>1.94495099361E-2</v>
      </c>
      <c r="E890" s="8">
        <f t="shared" si="236"/>
        <v>6.5541377515500002E-2</v>
      </c>
      <c r="F890" s="8">
        <f t="shared" si="237"/>
        <v>2.70687322216E-2</v>
      </c>
      <c r="G890" s="8">
        <f t="shared" si="238"/>
        <v>4.2848618444700001E-3</v>
      </c>
      <c r="H890" s="8">
        <f t="shared" si="239"/>
        <v>1.37231632459E-2</v>
      </c>
      <c r="I890" s="8">
        <f t="shared" si="240"/>
        <v>8.9934202264899996E-2</v>
      </c>
      <c r="J890" s="8">
        <f t="shared" si="241"/>
        <v>1.22550333362E-2</v>
      </c>
      <c r="K890" s="8">
        <f t="shared" si="242"/>
        <v>3.76436878472E-2</v>
      </c>
      <c r="L890" s="8">
        <f t="shared" si="243"/>
        <v>0.11099857789000001</v>
      </c>
      <c r="M890" s="8">
        <f t="shared" si="244"/>
        <v>1.72344758262E-2</v>
      </c>
      <c r="N890" s="8">
        <f t="shared" si="245"/>
        <v>6.8384139728099994E-2</v>
      </c>
      <c r="O890" s="8">
        <f t="shared" si="246"/>
        <v>0.57661391166099996</v>
      </c>
      <c r="P890" s="8">
        <f t="shared" si="247"/>
        <v>3.3165752017000001E-5</v>
      </c>
      <c r="Q890" s="8">
        <f t="shared" si="248"/>
        <v>0.49643090339200002</v>
      </c>
      <c r="R890" s="8">
        <f t="shared" si="249"/>
        <v>1.2049336126600001</v>
      </c>
      <c r="S890" s="8">
        <f t="shared" si="250"/>
        <v>1.0450767573099999</v>
      </c>
      <c r="T890" s="8">
        <f t="shared" si="251"/>
        <v>1.13983292345</v>
      </c>
      <c r="W890" s="7">
        <v>722514</v>
      </c>
      <c r="X890" s="7" t="s">
        <v>920</v>
      </c>
      <c r="Y890" s="364">
        <v>0.11994272520599999</v>
      </c>
      <c r="Z890" s="364">
        <v>1.94495099361E-2</v>
      </c>
      <c r="AA890" s="364">
        <v>6.5541377515500002E-2</v>
      </c>
      <c r="AB890" s="364">
        <v>2.70687322216E-2</v>
      </c>
      <c r="AC890" s="364">
        <v>4.2848618444700001E-3</v>
      </c>
      <c r="AD890" s="364">
        <v>1.37231632459E-2</v>
      </c>
      <c r="AE890" s="364">
        <v>8.9934202264899996E-2</v>
      </c>
      <c r="AF890" s="364">
        <v>1.22550333362E-2</v>
      </c>
      <c r="AG890" s="364">
        <v>3.76436878472E-2</v>
      </c>
      <c r="AH890" s="364">
        <v>0.11099857789000001</v>
      </c>
      <c r="AI890" s="364">
        <v>1.72344758262E-2</v>
      </c>
      <c r="AJ890" s="364">
        <v>6.8384139728099994E-2</v>
      </c>
      <c r="AK890" s="364">
        <v>0.57661391166099996</v>
      </c>
      <c r="AL890" s="364">
        <v>3.3165752017000001E-5</v>
      </c>
      <c r="AM890" s="364">
        <v>0.49643090339200002</v>
      </c>
      <c r="AN890" s="364">
        <v>1.2049336126600001</v>
      </c>
      <c r="AO890" s="364">
        <v>1.0450767573099999</v>
      </c>
      <c r="AP890" s="364">
        <v>1.13983292345</v>
      </c>
      <c r="AS890" s="7">
        <v>722514</v>
      </c>
      <c r="AT890" s="7" t="s">
        <v>920</v>
      </c>
      <c r="AU890" s="8">
        <v>0.13811300878806285</v>
      </c>
      <c r="AV890" s="8">
        <v>3.3520005027259672E-2</v>
      </c>
      <c r="AW890" s="8">
        <v>0.15471804680409357</v>
      </c>
      <c r="AX890" s="8">
        <v>4.827523189747903E-2</v>
      </c>
      <c r="AY890" s="8">
        <v>1.2122833426536134E-2</v>
      </c>
      <c r="AZ890" s="8">
        <v>5.1689578384199991E-2</v>
      </c>
      <c r="BA890" s="8">
        <v>0.11687236834422741</v>
      </c>
      <c r="BB890" s="8">
        <v>2.4629341864256447E-2</v>
      </c>
      <c r="BC890" s="8">
        <v>0.1066850367703564</v>
      </c>
      <c r="BD890" s="8">
        <v>0.13674334795054191</v>
      </c>
      <c r="BE890" s="8">
        <v>3.2176492348353236E-2</v>
      </c>
      <c r="BF890" s="8">
        <v>0.15408316442333708</v>
      </c>
      <c r="BG890" s="8">
        <v>0.42780964841004798</v>
      </c>
      <c r="BH890" s="8">
        <v>1.2421651256880645E-5</v>
      </c>
      <c r="BI890" s="8">
        <v>0.3683182071912256</v>
      </c>
      <c r="BJ890" s="8">
        <v>1.3263510606188706</v>
      </c>
      <c r="BK890" s="8">
        <v>0.85402151467645171</v>
      </c>
      <c r="BL890" s="8">
        <v>0.99012061794677431</v>
      </c>
    </row>
    <row r="891" spans="1:64" x14ac:dyDescent="0.25">
      <c r="A891" s="7">
        <v>722515</v>
      </c>
      <c r="B891" s="7" t="s">
        <v>921</v>
      </c>
      <c r="C891" s="8">
        <f t="shared" si="234"/>
        <v>0.11886416068400001</v>
      </c>
      <c r="D891" s="8">
        <f t="shared" si="235"/>
        <v>1.93422923036E-2</v>
      </c>
      <c r="E891" s="8">
        <f t="shared" si="236"/>
        <v>6.1874243686200002E-2</v>
      </c>
      <c r="F891" s="8">
        <f t="shared" si="237"/>
        <v>4.0078296612399998E-2</v>
      </c>
      <c r="G891" s="8">
        <f t="shared" si="238"/>
        <v>6.2979454678299997E-3</v>
      </c>
      <c r="H891" s="8">
        <f t="shared" si="239"/>
        <v>1.8939276164199999E-2</v>
      </c>
      <c r="I891" s="8">
        <f t="shared" si="240"/>
        <v>8.94562264069E-2</v>
      </c>
      <c r="J891" s="8">
        <f t="shared" si="241"/>
        <v>1.21315080381E-2</v>
      </c>
      <c r="K891" s="8">
        <f t="shared" si="242"/>
        <v>3.5056503621199997E-2</v>
      </c>
      <c r="L891" s="8">
        <f t="shared" si="243"/>
        <v>0.109474263852</v>
      </c>
      <c r="M891" s="8">
        <f t="shared" si="244"/>
        <v>1.7125827491000001E-2</v>
      </c>
      <c r="N891" s="8">
        <f t="shared" si="245"/>
        <v>6.4709115210900003E-2</v>
      </c>
      <c r="O891" s="8">
        <f t="shared" si="246"/>
        <v>0.57714128239999996</v>
      </c>
      <c r="P891" s="8">
        <f t="shared" si="247"/>
        <v>2.2438437066000001E-5</v>
      </c>
      <c r="Q891" s="8">
        <f t="shared" si="248"/>
        <v>0.498911707398</v>
      </c>
      <c r="R891" s="8">
        <f t="shared" si="249"/>
        <v>1.2000806966699999</v>
      </c>
      <c r="S891" s="8">
        <f t="shared" si="250"/>
        <v>1.06531551824</v>
      </c>
      <c r="T891" s="8">
        <f t="shared" si="251"/>
        <v>1.1366442380699999</v>
      </c>
      <c r="W891" s="7">
        <v>722515</v>
      </c>
      <c r="X891" s="7" t="s">
        <v>921</v>
      </c>
      <c r="Y891" s="364">
        <v>0.11886416068400001</v>
      </c>
      <c r="Z891" s="364">
        <v>1.93422923036E-2</v>
      </c>
      <c r="AA891" s="364">
        <v>6.1874243686200002E-2</v>
      </c>
      <c r="AB891" s="364">
        <v>4.0078296612399998E-2</v>
      </c>
      <c r="AC891" s="364">
        <v>6.2979454678299997E-3</v>
      </c>
      <c r="AD891" s="364">
        <v>1.8939276164199999E-2</v>
      </c>
      <c r="AE891" s="364">
        <v>8.94562264069E-2</v>
      </c>
      <c r="AF891" s="364">
        <v>1.21315080381E-2</v>
      </c>
      <c r="AG891" s="364">
        <v>3.5056503621199997E-2</v>
      </c>
      <c r="AH891" s="364">
        <v>0.109474263852</v>
      </c>
      <c r="AI891" s="364">
        <v>1.7125827491000001E-2</v>
      </c>
      <c r="AJ891" s="364">
        <v>6.4709115210900003E-2</v>
      </c>
      <c r="AK891" s="364">
        <v>0.57714128239999996</v>
      </c>
      <c r="AL891" s="364">
        <v>2.2438437066000001E-5</v>
      </c>
      <c r="AM891" s="364">
        <v>0.498911707398</v>
      </c>
      <c r="AN891" s="364">
        <v>1.2000806966699999</v>
      </c>
      <c r="AO891" s="364">
        <v>1.06531551824</v>
      </c>
      <c r="AP891" s="364">
        <v>1.1366442380699999</v>
      </c>
      <c r="AS891" s="7">
        <v>722515</v>
      </c>
      <c r="AT891" s="7" t="s">
        <v>921</v>
      </c>
      <c r="AU891" s="8">
        <v>0.17227807191917746</v>
      </c>
      <c r="AV891" s="8">
        <v>4.0416386522866131E-2</v>
      </c>
      <c r="AW891" s="8">
        <v>0.18792482684173867</v>
      </c>
      <c r="AX891" s="8">
        <v>5.7251321315911284E-2</v>
      </c>
      <c r="AY891" s="8">
        <v>1.3908473096994514E-2</v>
      </c>
      <c r="AZ891" s="8">
        <v>5.8082174116033849E-2</v>
      </c>
      <c r="BA891" s="8">
        <v>0.14278327333074034</v>
      </c>
      <c r="BB891" s="8">
        <v>2.9281641162702425E-2</v>
      </c>
      <c r="BC891" s="8">
        <v>0.12794717957855001</v>
      </c>
      <c r="BD891" s="8">
        <v>0.16827448692992261</v>
      </c>
      <c r="BE891" s="8">
        <v>3.8438888992377407E-2</v>
      </c>
      <c r="BF891" s="8">
        <v>0.18719246925765803</v>
      </c>
      <c r="BG891" s="8">
        <v>0.57713928486451571</v>
      </c>
      <c r="BH891" s="8">
        <v>1.8584513049983868E-5</v>
      </c>
      <c r="BI891" s="8">
        <v>0.49891114091100042</v>
      </c>
      <c r="BJ891" s="8">
        <v>1.4006192852832255</v>
      </c>
      <c r="BK891" s="8">
        <v>1.1292435814320967</v>
      </c>
      <c r="BL891" s="8">
        <v>1.3000137069745159</v>
      </c>
    </row>
    <row r="892" spans="1:64" x14ac:dyDescent="0.25">
      <c r="A892" s="7">
        <v>811111</v>
      </c>
      <c r="B892" s="7" t="s">
        <v>922</v>
      </c>
      <c r="C892" s="8">
        <f t="shared" si="234"/>
        <v>5.1771302627900001E-2</v>
      </c>
      <c r="D892" s="8">
        <f t="shared" si="235"/>
        <v>8.3468227226700005E-3</v>
      </c>
      <c r="E892" s="8">
        <f t="shared" si="236"/>
        <v>3.9659524951800001E-2</v>
      </c>
      <c r="F892" s="8">
        <f t="shared" si="237"/>
        <v>3.60445806912E-2</v>
      </c>
      <c r="G892" s="8">
        <f t="shared" si="238"/>
        <v>7.4659565752499997E-3</v>
      </c>
      <c r="H892" s="8">
        <f t="shared" si="239"/>
        <v>3.0254843219400002E-2</v>
      </c>
      <c r="I892" s="8">
        <f t="shared" si="240"/>
        <v>4.68746614959E-2</v>
      </c>
      <c r="J892" s="8">
        <f t="shared" si="241"/>
        <v>7.7431721524900002E-3</v>
      </c>
      <c r="K892" s="8">
        <f t="shared" si="242"/>
        <v>3.3063392284699997E-2</v>
      </c>
      <c r="L892" s="8">
        <f t="shared" si="243"/>
        <v>5.8929621917900001E-2</v>
      </c>
      <c r="M892" s="8">
        <f t="shared" si="244"/>
        <v>1.0039270221000001E-2</v>
      </c>
      <c r="N892" s="8">
        <f t="shared" si="245"/>
        <v>5.3351943779800001E-2</v>
      </c>
      <c r="O892" s="8">
        <f t="shared" si="246"/>
        <v>0.43254952099400001</v>
      </c>
      <c r="P892" s="8">
        <f t="shared" si="247"/>
        <v>9.1241859810200007E-6</v>
      </c>
      <c r="Q892" s="8">
        <f t="shared" si="248"/>
        <v>0.36097910961500002</v>
      </c>
      <c r="R892" s="8">
        <f t="shared" si="249"/>
        <v>1.0997776503000001</v>
      </c>
      <c r="S892" s="8">
        <f t="shared" si="250"/>
        <v>1.07376538049</v>
      </c>
      <c r="T892" s="8">
        <f t="shared" si="251"/>
        <v>1.0876812259299999</v>
      </c>
      <c r="W892" s="7">
        <v>811111</v>
      </c>
      <c r="X892" s="7" t="s">
        <v>922</v>
      </c>
      <c r="Y892" s="364">
        <v>5.1771302627900001E-2</v>
      </c>
      <c r="Z892" s="364">
        <v>8.3468227226700005E-3</v>
      </c>
      <c r="AA892" s="364">
        <v>3.9659524951800001E-2</v>
      </c>
      <c r="AB892" s="364">
        <v>3.60445806912E-2</v>
      </c>
      <c r="AC892" s="364">
        <v>7.4659565752499997E-3</v>
      </c>
      <c r="AD892" s="364">
        <v>3.0254843219400002E-2</v>
      </c>
      <c r="AE892" s="364">
        <v>4.68746614959E-2</v>
      </c>
      <c r="AF892" s="364">
        <v>7.7431721524900002E-3</v>
      </c>
      <c r="AG892" s="364">
        <v>3.3063392284699997E-2</v>
      </c>
      <c r="AH892" s="364">
        <v>5.8929621917900001E-2</v>
      </c>
      <c r="AI892" s="364">
        <v>1.0039270221000001E-2</v>
      </c>
      <c r="AJ892" s="364">
        <v>5.3351943779800001E-2</v>
      </c>
      <c r="AK892" s="364">
        <v>0.43254952099400001</v>
      </c>
      <c r="AL892" s="364">
        <v>9.1241859810200007E-6</v>
      </c>
      <c r="AM892" s="364">
        <v>0.36097910961500002</v>
      </c>
      <c r="AN892" s="364">
        <v>1.0997776503000001</v>
      </c>
      <c r="AO892" s="364">
        <v>1.07376538049</v>
      </c>
      <c r="AP892" s="364">
        <v>1.0876812259299999</v>
      </c>
      <c r="AS892" s="7">
        <v>811111</v>
      </c>
      <c r="AT892" s="7" t="s">
        <v>922</v>
      </c>
      <c r="AU892" s="8">
        <v>6.9460943542245149E-2</v>
      </c>
      <c r="AV892" s="8">
        <v>1.8479497299132577E-2</v>
      </c>
      <c r="AW892" s="8">
        <v>0.12574062508872905</v>
      </c>
      <c r="AX892" s="8">
        <v>5.6461235511891937E-2</v>
      </c>
      <c r="AY892" s="8">
        <v>1.8460695171589676E-2</v>
      </c>
      <c r="AZ892" s="8">
        <v>0.10501392448610324</v>
      </c>
      <c r="BA892" s="8">
        <v>6.3307147725756449E-2</v>
      </c>
      <c r="BB892" s="8">
        <v>1.835682080250968E-2</v>
      </c>
      <c r="BC892" s="8">
        <v>0.12156418890996128</v>
      </c>
      <c r="BD892" s="8">
        <v>8.187828667604681E-2</v>
      </c>
      <c r="BE892" s="8">
        <v>2.3126223497158701E-2</v>
      </c>
      <c r="BF892" s="8">
        <v>0.16137981234206455</v>
      </c>
      <c r="BG892" s="8">
        <v>0.43254712481687152</v>
      </c>
      <c r="BH892" s="8">
        <v>6.7612135176935493E-6</v>
      </c>
      <c r="BI892" s="8">
        <v>0.36098012044008027</v>
      </c>
      <c r="BJ892" s="8">
        <v>1.2136826788335486</v>
      </c>
      <c r="BK892" s="8">
        <v>1.1799374680729029</v>
      </c>
      <c r="BL892" s="8">
        <v>1.2032265445346775</v>
      </c>
    </row>
    <row r="893" spans="1:64" x14ac:dyDescent="0.25">
      <c r="A893" s="7">
        <v>811114</v>
      </c>
      <c r="B893" s="7" t="s">
        <v>1259</v>
      </c>
      <c r="C893" s="8">
        <f t="shared" si="234"/>
        <v>5.14829883169E-2</v>
      </c>
      <c r="D893" s="8">
        <f t="shared" si="235"/>
        <v>8.3021424127799996E-3</v>
      </c>
      <c r="E893" s="8">
        <f t="shared" si="236"/>
        <v>3.9521576555E-2</v>
      </c>
      <c r="F893" s="8">
        <f t="shared" si="237"/>
        <v>2.76500240467E-2</v>
      </c>
      <c r="G893" s="8">
        <f t="shared" si="238"/>
        <v>5.7564699094599997E-3</v>
      </c>
      <c r="H893" s="8">
        <f t="shared" si="239"/>
        <v>2.3295654582199999E-2</v>
      </c>
      <c r="I893" s="8">
        <f t="shared" si="240"/>
        <v>4.6690237368099997E-2</v>
      </c>
      <c r="J893" s="8">
        <f t="shared" si="241"/>
        <v>7.7203746774900002E-3</v>
      </c>
      <c r="K893" s="8">
        <f t="shared" si="242"/>
        <v>3.3028433718600002E-2</v>
      </c>
      <c r="L893" s="8">
        <f t="shared" si="243"/>
        <v>5.8669236519099999E-2</v>
      </c>
      <c r="M893" s="8">
        <f t="shared" si="244"/>
        <v>9.9923252202899996E-3</v>
      </c>
      <c r="N893" s="8">
        <f t="shared" si="245"/>
        <v>5.3178829009999998E-2</v>
      </c>
      <c r="O893" s="8">
        <f t="shared" si="246"/>
        <v>0.432349058663</v>
      </c>
      <c r="P893" s="8">
        <f t="shared" si="247"/>
        <v>1.17790517013E-5</v>
      </c>
      <c r="Q893" s="8">
        <f t="shared" si="248"/>
        <v>0.36008115522700002</v>
      </c>
      <c r="R893" s="8">
        <f t="shared" si="249"/>
        <v>1.09930670728</v>
      </c>
      <c r="S893" s="8">
        <f t="shared" si="250"/>
        <v>1.0567021485400001</v>
      </c>
      <c r="T893" s="8">
        <f t="shared" si="251"/>
        <v>1.0874390457600001</v>
      </c>
      <c r="W893" s="7">
        <v>811114</v>
      </c>
      <c r="X893" s="7" t="s">
        <v>1259</v>
      </c>
      <c r="Y893" s="364">
        <v>5.14829883169E-2</v>
      </c>
      <c r="Z893" s="364">
        <v>8.3021424127799996E-3</v>
      </c>
      <c r="AA893" s="364">
        <v>3.9521576555E-2</v>
      </c>
      <c r="AB893" s="364">
        <v>2.76500240467E-2</v>
      </c>
      <c r="AC893" s="364">
        <v>5.7564699094599997E-3</v>
      </c>
      <c r="AD893" s="364">
        <v>2.3295654582199999E-2</v>
      </c>
      <c r="AE893" s="364">
        <v>4.6690237368099997E-2</v>
      </c>
      <c r="AF893" s="364">
        <v>7.7203746774900002E-3</v>
      </c>
      <c r="AG893" s="364">
        <v>3.3028433718600002E-2</v>
      </c>
      <c r="AH893" s="364">
        <v>5.8669236519099999E-2</v>
      </c>
      <c r="AI893" s="364">
        <v>9.9923252202899996E-3</v>
      </c>
      <c r="AJ893" s="364">
        <v>5.3178829009999998E-2</v>
      </c>
      <c r="AK893" s="364">
        <v>0.432349058663</v>
      </c>
      <c r="AL893" s="364">
        <v>1.17790517013E-5</v>
      </c>
      <c r="AM893" s="364">
        <v>0.36008115522700002</v>
      </c>
      <c r="AN893" s="364">
        <v>1.09930670728</v>
      </c>
      <c r="AO893" s="364">
        <v>1.0567021485400001</v>
      </c>
      <c r="AP893" s="364">
        <v>1.0874390457600001</v>
      </c>
      <c r="AS893" s="7">
        <v>811114</v>
      </c>
      <c r="AT893" s="7" t="s">
        <v>1259</v>
      </c>
      <c r="AU893" s="8">
        <v>6.8542835638338739E-2</v>
      </c>
      <c r="AV893" s="8">
        <v>1.8258406392483714E-2</v>
      </c>
      <c r="AW893" s="8">
        <v>0.12414871864939198</v>
      </c>
      <c r="AX893" s="8">
        <v>5.6157144277088726E-2</v>
      </c>
      <c r="AY893" s="8">
        <v>1.8466999729618544E-2</v>
      </c>
      <c r="AZ893" s="8">
        <v>0.10560407277503872</v>
      </c>
      <c r="BA893" s="8">
        <v>6.2615531753862919E-2</v>
      </c>
      <c r="BB893" s="8">
        <v>1.8182244559648873E-2</v>
      </c>
      <c r="BC893" s="8">
        <v>0.12049581553531775</v>
      </c>
      <c r="BD893" s="8">
        <v>8.0954974232562898E-2</v>
      </c>
      <c r="BE893" s="8">
        <v>2.2875393561075801E-2</v>
      </c>
      <c r="BF893" s="8">
        <v>0.15942497676141135</v>
      </c>
      <c r="BG893" s="8">
        <v>0.4253733129428065</v>
      </c>
      <c r="BH893" s="8">
        <v>7.0479665834514513E-6</v>
      </c>
      <c r="BI893" s="8">
        <v>0.35427430650267761</v>
      </c>
      <c r="BJ893" s="8">
        <v>1.2109499606803225</v>
      </c>
      <c r="BK893" s="8">
        <v>1.1640975716206452</v>
      </c>
      <c r="BL893" s="8">
        <v>1.1851645595904838</v>
      </c>
    </row>
    <row r="894" spans="1:64" x14ac:dyDescent="0.25">
      <c r="A894" s="7">
        <v>811121</v>
      </c>
      <c r="B894" s="7" t="s">
        <v>923</v>
      </c>
      <c r="C894" s="8">
        <f t="shared" si="234"/>
        <v>5.16872050613E-2</v>
      </c>
      <c r="D894" s="8">
        <f t="shared" si="235"/>
        <v>8.3349325233199999E-3</v>
      </c>
      <c r="E894" s="8">
        <f t="shared" si="236"/>
        <v>4.3875798034199998E-2</v>
      </c>
      <c r="F894" s="8">
        <f t="shared" si="237"/>
        <v>4.9103514254299999E-2</v>
      </c>
      <c r="G894" s="8">
        <f t="shared" si="238"/>
        <v>1.0172953985699999E-2</v>
      </c>
      <c r="H894" s="8">
        <f t="shared" si="239"/>
        <v>4.6838686974899998E-2</v>
      </c>
      <c r="I894" s="8">
        <f t="shared" si="240"/>
        <v>4.6823870965799999E-2</v>
      </c>
      <c r="J894" s="8">
        <f t="shared" si="241"/>
        <v>7.7364444525899996E-3</v>
      </c>
      <c r="K894" s="8">
        <f t="shared" si="242"/>
        <v>3.7055418945699997E-2</v>
      </c>
      <c r="L894" s="8">
        <f t="shared" si="243"/>
        <v>5.8850040200200002E-2</v>
      </c>
      <c r="M894" s="8">
        <f t="shared" si="244"/>
        <v>1.0027611981899999E-2</v>
      </c>
      <c r="N894" s="8">
        <f t="shared" si="245"/>
        <v>5.8827165191200001E-2</v>
      </c>
      <c r="O894" s="8">
        <f t="shared" si="246"/>
        <v>0.43246021116099997</v>
      </c>
      <c r="P894" s="8">
        <f t="shared" si="247"/>
        <v>6.6887559965900002E-6</v>
      </c>
      <c r="Q894" s="8">
        <f t="shared" si="248"/>
        <v>0.36082656147300002</v>
      </c>
      <c r="R894" s="8">
        <f t="shared" si="249"/>
        <v>1.10389793562</v>
      </c>
      <c r="S894" s="8">
        <f t="shared" si="250"/>
        <v>1.1061151552099999</v>
      </c>
      <c r="T894" s="8">
        <f t="shared" si="251"/>
        <v>1.0916157343599999</v>
      </c>
      <c r="W894" s="7">
        <v>811121</v>
      </c>
      <c r="X894" s="7" t="s">
        <v>923</v>
      </c>
      <c r="Y894" s="364">
        <v>5.16872050613E-2</v>
      </c>
      <c r="Z894" s="364">
        <v>8.3349325233199999E-3</v>
      </c>
      <c r="AA894" s="364">
        <v>4.3875798034199998E-2</v>
      </c>
      <c r="AB894" s="364">
        <v>4.9103514254299999E-2</v>
      </c>
      <c r="AC894" s="364">
        <v>1.0172953985699999E-2</v>
      </c>
      <c r="AD894" s="364">
        <v>4.6838686974899998E-2</v>
      </c>
      <c r="AE894" s="364">
        <v>4.6823870965799999E-2</v>
      </c>
      <c r="AF894" s="364">
        <v>7.7364444525899996E-3</v>
      </c>
      <c r="AG894" s="364">
        <v>3.7055418945699997E-2</v>
      </c>
      <c r="AH894" s="364">
        <v>5.8850040200200002E-2</v>
      </c>
      <c r="AI894" s="364">
        <v>1.0027611981899999E-2</v>
      </c>
      <c r="AJ894" s="364">
        <v>5.8827165191200001E-2</v>
      </c>
      <c r="AK894" s="364">
        <v>0.43246021116099997</v>
      </c>
      <c r="AL894" s="364">
        <v>6.6887559965900002E-6</v>
      </c>
      <c r="AM894" s="364">
        <v>0.36082656147300002</v>
      </c>
      <c r="AN894" s="364">
        <v>1.10389793562</v>
      </c>
      <c r="AO894" s="364">
        <v>1.1061151552099999</v>
      </c>
      <c r="AP894" s="364">
        <v>1.0916157343599999</v>
      </c>
      <c r="AS894" s="7">
        <v>811121</v>
      </c>
      <c r="AT894" s="7" t="s">
        <v>923</v>
      </c>
      <c r="AU894" s="8">
        <v>6.8581674846111287E-2</v>
      </c>
      <c r="AV894" s="8">
        <v>1.8318265796604033E-2</v>
      </c>
      <c r="AW894" s="8">
        <v>0.13254776265262905</v>
      </c>
      <c r="AX894" s="8">
        <v>6.2872846175111297E-2</v>
      </c>
      <c r="AY894" s="8">
        <v>2.075874524271629E-2</v>
      </c>
      <c r="AZ894" s="8">
        <v>0.12765922329400647</v>
      </c>
      <c r="BA894" s="8">
        <v>6.2582036865541965E-2</v>
      </c>
      <c r="BB894" s="8">
        <v>1.8216775104447903E-2</v>
      </c>
      <c r="BC894" s="8">
        <v>0.12870444764249034</v>
      </c>
      <c r="BD894" s="8">
        <v>8.0880736846804857E-2</v>
      </c>
      <c r="BE894" s="8">
        <v>2.2935839278080811E-2</v>
      </c>
      <c r="BF894" s="8">
        <v>0.17042466319874353</v>
      </c>
      <c r="BG894" s="8">
        <v>0.42548697173125838</v>
      </c>
      <c r="BH894" s="8">
        <v>6.0627352533580614E-6</v>
      </c>
      <c r="BI894" s="8">
        <v>0.35500549299087147</v>
      </c>
      <c r="BJ894" s="8">
        <v>1.2194477032953224</v>
      </c>
      <c r="BK894" s="8">
        <v>1.1951617824541934</v>
      </c>
      <c r="BL894" s="8">
        <v>1.1933742273554844</v>
      </c>
    </row>
    <row r="895" spans="1:64" x14ac:dyDescent="0.25">
      <c r="A895" s="7">
        <v>811122</v>
      </c>
      <c r="B895" s="7" t="s">
        <v>924</v>
      </c>
      <c r="C895" s="8">
        <f t="shared" si="234"/>
        <v>5.1767348127500001E-2</v>
      </c>
      <c r="D895" s="8">
        <f t="shared" si="235"/>
        <v>8.3376430344000007E-3</v>
      </c>
      <c r="E895" s="8">
        <f t="shared" si="236"/>
        <v>4.2932623179199998E-2</v>
      </c>
      <c r="F895" s="8">
        <f t="shared" si="237"/>
        <v>5.1376226621799997E-2</v>
      </c>
      <c r="G895" s="8">
        <f t="shared" si="238"/>
        <v>1.06988698133E-2</v>
      </c>
      <c r="H895" s="8">
        <f t="shared" si="239"/>
        <v>4.7872667838699999E-2</v>
      </c>
      <c r="I895" s="8">
        <f t="shared" si="240"/>
        <v>4.6920273542999998E-2</v>
      </c>
      <c r="J895" s="8">
        <f t="shared" si="241"/>
        <v>7.7491885769899998E-3</v>
      </c>
      <c r="K895" s="8">
        <f t="shared" si="242"/>
        <v>3.62242826009E-2</v>
      </c>
      <c r="L895" s="8">
        <f t="shared" si="243"/>
        <v>5.9007930323499998E-2</v>
      </c>
      <c r="M895" s="8">
        <f t="shared" si="244"/>
        <v>1.0030719665900001E-2</v>
      </c>
      <c r="N895" s="8">
        <f t="shared" si="245"/>
        <v>5.7584432962199998E-2</v>
      </c>
      <c r="O895" s="8">
        <f t="shared" si="246"/>
        <v>0.432532432696</v>
      </c>
      <c r="P895" s="8">
        <f t="shared" si="247"/>
        <v>6.3594508817700002E-6</v>
      </c>
      <c r="Q895" s="8">
        <f t="shared" si="248"/>
        <v>0.36017522739000002</v>
      </c>
      <c r="R895" s="8">
        <f t="shared" si="249"/>
        <v>1.10303761434</v>
      </c>
      <c r="S895" s="8">
        <f t="shared" si="250"/>
        <v>1.10994776427</v>
      </c>
      <c r="T895" s="8">
        <f t="shared" si="251"/>
        <v>1.09089374472</v>
      </c>
      <c r="W895" s="7">
        <v>811122</v>
      </c>
      <c r="X895" s="7" t="s">
        <v>924</v>
      </c>
      <c r="Y895" s="364">
        <v>5.1767348127500001E-2</v>
      </c>
      <c r="Z895" s="364">
        <v>8.3376430344000007E-3</v>
      </c>
      <c r="AA895" s="364">
        <v>4.2932623179199998E-2</v>
      </c>
      <c r="AB895" s="364">
        <v>5.1376226621799997E-2</v>
      </c>
      <c r="AC895" s="364">
        <v>1.06988698133E-2</v>
      </c>
      <c r="AD895" s="364">
        <v>4.7872667838699999E-2</v>
      </c>
      <c r="AE895" s="364">
        <v>4.6920273542999998E-2</v>
      </c>
      <c r="AF895" s="364">
        <v>7.7491885769899998E-3</v>
      </c>
      <c r="AG895" s="364">
        <v>3.62242826009E-2</v>
      </c>
      <c r="AH895" s="364">
        <v>5.9007930323499998E-2</v>
      </c>
      <c r="AI895" s="364">
        <v>1.0030719665900001E-2</v>
      </c>
      <c r="AJ895" s="364">
        <v>5.7584432962199998E-2</v>
      </c>
      <c r="AK895" s="364">
        <v>0.432532432696</v>
      </c>
      <c r="AL895" s="364">
        <v>6.3594508817700002E-6</v>
      </c>
      <c r="AM895" s="364">
        <v>0.36017522739000002</v>
      </c>
      <c r="AN895" s="364">
        <v>1.10303761434</v>
      </c>
      <c r="AO895" s="364">
        <v>1.10994776427</v>
      </c>
      <c r="AP895" s="364">
        <v>1.09089374472</v>
      </c>
      <c r="AS895" s="7">
        <v>811122</v>
      </c>
      <c r="AT895" s="7" t="s">
        <v>924</v>
      </c>
      <c r="AU895" s="8">
        <v>6.7257093847856442E-2</v>
      </c>
      <c r="AV895" s="8">
        <v>1.8049528236889354E-2</v>
      </c>
      <c r="AW895" s="8">
        <v>0.1273799553166387</v>
      </c>
      <c r="AX895" s="8">
        <v>5.5741369117101605E-2</v>
      </c>
      <c r="AY895" s="8">
        <v>1.8494080102779673E-2</v>
      </c>
      <c r="AZ895" s="8">
        <v>0.11279449859444678</v>
      </c>
      <c r="BA895" s="8">
        <v>6.1418473082193545E-2</v>
      </c>
      <c r="BB895" s="8">
        <v>1.7980967837691129E-2</v>
      </c>
      <c r="BC895" s="8">
        <v>0.12398064477242257</v>
      </c>
      <c r="BD895" s="8">
        <v>7.940504440478223E-2</v>
      </c>
      <c r="BE895" s="8">
        <v>2.2611590897509842E-2</v>
      </c>
      <c r="BF895" s="8">
        <v>0.16375779461627574</v>
      </c>
      <c r="BG895" s="8">
        <v>0.41160187469316134</v>
      </c>
      <c r="BH895" s="8">
        <v>6.9002263963787102E-6</v>
      </c>
      <c r="BI895" s="8">
        <v>0.34274859248128992</v>
      </c>
      <c r="BJ895" s="8">
        <v>1.2126881903040323</v>
      </c>
      <c r="BK895" s="8">
        <v>1.1386428510406452</v>
      </c>
      <c r="BL895" s="8">
        <v>1.1549978276274195</v>
      </c>
    </row>
    <row r="896" spans="1:64" x14ac:dyDescent="0.25">
      <c r="A896" s="7">
        <v>811191</v>
      </c>
      <c r="B896" s="7" t="s">
        <v>925</v>
      </c>
      <c r="C896" s="8">
        <f t="shared" si="234"/>
        <v>5.17316809881E-2</v>
      </c>
      <c r="D896" s="8">
        <f t="shared" si="235"/>
        <v>8.3372396206999998E-3</v>
      </c>
      <c r="E896" s="8">
        <f t="shared" si="236"/>
        <v>4.2141894445299997E-2</v>
      </c>
      <c r="F896" s="8">
        <f t="shared" si="237"/>
        <v>4.6600241971600002E-2</v>
      </c>
      <c r="G896" s="8">
        <f t="shared" si="238"/>
        <v>9.6947782723299999E-3</v>
      </c>
      <c r="H896" s="8">
        <f t="shared" si="239"/>
        <v>4.2332650002199997E-2</v>
      </c>
      <c r="I896" s="8">
        <f t="shared" si="240"/>
        <v>4.7038554557500001E-2</v>
      </c>
      <c r="J896" s="8">
        <f t="shared" si="241"/>
        <v>7.7745500374200001E-3</v>
      </c>
      <c r="K896" s="8">
        <f t="shared" si="242"/>
        <v>3.56044807448E-2</v>
      </c>
      <c r="L896" s="8">
        <f t="shared" si="243"/>
        <v>5.8913112300299997E-2</v>
      </c>
      <c r="M896" s="8">
        <f t="shared" si="244"/>
        <v>1.00290231418E-2</v>
      </c>
      <c r="N896" s="8">
        <f t="shared" si="245"/>
        <v>5.6516214467699999E-2</v>
      </c>
      <c r="O896" s="8">
        <f t="shared" si="246"/>
        <v>0.43255929574599999</v>
      </c>
      <c r="P896" s="8">
        <f t="shared" si="247"/>
        <v>7.0184980870300004E-6</v>
      </c>
      <c r="Q896" s="8">
        <f t="shared" si="248"/>
        <v>0.359027010225</v>
      </c>
      <c r="R896" s="8">
        <f t="shared" si="249"/>
        <v>1.1022108150500001</v>
      </c>
      <c r="S896" s="8">
        <f t="shared" si="250"/>
        <v>1.09862767025</v>
      </c>
      <c r="T896" s="8">
        <f t="shared" si="251"/>
        <v>1.09041758534</v>
      </c>
      <c r="W896" s="7">
        <v>811191</v>
      </c>
      <c r="X896" s="7" t="s">
        <v>925</v>
      </c>
      <c r="Y896" s="364">
        <v>5.17316809881E-2</v>
      </c>
      <c r="Z896" s="364">
        <v>8.3372396206999998E-3</v>
      </c>
      <c r="AA896" s="364">
        <v>4.2141894445299997E-2</v>
      </c>
      <c r="AB896" s="364">
        <v>4.6600241971600002E-2</v>
      </c>
      <c r="AC896" s="364">
        <v>9.6947782723299999E-3</v>
      </c>
      <c r="AD896" s="364">
        <v>4.2332650002199997E-2</v>
      </c>
      <c r="AE896" s="364">
        <v>4.7038554557500001E-2</v>
      </c>
      <c r="AF896" s="364">
        <v>7.7745500374200001E-3</v>
      </c>
      <c r="AG896" s="364">
        <v>3.56044807448E-2</v>
      </c>
      <c r="AH896" s="364">
        <v>5.8913112300299997E-2</v>
      </c>
      <c r="AI896" s="364">
        <v>1.00290231418E-2</v>
      </c>
      <c r="AJ896" s="364">
        <v>5.6516214467699999E-2</v>
      </c>
      <c r="AK896" s="364">
        <v>0.43255929574599999</v>
      </c>
      <c r="AL896" s="364">
        <v>7.0184980870300004E-6</v>
      </c>
      <c r="AM896" s="364">
        <v>0.359027010225</v>
      </c>
      <c r="AN896" s="364">
        <v>1.1022108150500001</v>
      </c>
      <c r="AO896" s="364">
        <v>1.09862767025</v>
      </c>
      <c r="AP896" s="364">
        <v>1.09041758534</v>
      </c>
      <c r="AS896" s="7">
        <v>811191</v>
      </c>
      <c r="AT896" s="7" t="s">
        <v>925</v>
      </c>
      <c r="AU896" s="8">
        <v>6.880950368967903E-2</v>
      </c>
      <c r="AV896" s="8">
        <v>1.8321895594593223E-2</v>
      </c>
      <c r="AW896" s="8">
        <v>0.12650041403785001</v>
      </c>
      <c r="AX896" s="8">
        <v>4.7711544958283711E-2</v>
      </c>
      <c r="AY896" s="8">
        <v>1.5478363464389839E-2</v>
      </c>
      <c r="AZ896" s="8">
        <v>9.050518622787114E-2</v>
      </c>
      <c r="BA896" s="8">
        <v>6.3036193230217766E-2</v>
      </c>
      <c r="BB896" s="8">
        <v>1.829810076353371E-2</v>
      </c>
      <c r="BC896" s="8">
        <v>0.12326069102474675</v>
      </c>
      <c r="BD896" s="8">
        <v>8.1229397652043553E-2</v>
      </c>
      <c r="BE896" s="8">
        <v>2.2942656557949359E-2</v>
      </c>
      <c r="BF896" s="8">
        <v>0.16227241449009197</v>
      </c>
      <c r="BG896" s="8">
        <v>0.42558450247206425</v>
      </c>
      <c r="BH896" s="8">
        <v>9.2653565853804861E-6</v>
      </c>
      <c r="BI896" s="8">
        <v>0.35323494504919339</v>
      </c>
      <c r="BJ896" s="8">
        <v>1.2136334262246777</v>
      </c>
      <c r="BK896" s="8">
        <v>1.1375660623927422</v>
      </c>
      <c r="BL896" s="8">
        <v>1.1884643398569354</v>
      </c>
    </row>
    <row r="897" spans="1:64" x14ac:dyDescent="0.25">
      <c r="A897" s="7">
        <v>811192</v>
      </c>
      <c r="B897" s="7" t="s">
        <v>926</v>
      </c>
      <c r="C897" s="8">
        <f t="shared" si="234"/>
        <v>5.1740620325E-2</v>
      </c>
      <c r="D897" s="8">
        <f t="shared" si="235"/>
        <v>8.3416908339999998E-3</v>
      </c>
      <c r="E897" s="8">
        <f t="shared" si="236"/>
        <v>4.4115746104299997E-2</v>
      </c>
      <c r="F897" s="8">
        <f t="shared" si="237"/>
        <v>3.3973334323400002E-2</v>
      </c>
      <c r="G897" s="8">
        <f t="shared" si="238"/>
        <v>7.0500607685400002E-3</v>
      </c>
      <c r="H897" s="8">
        <f t="shared" si="239"/>
        <v>3.2710914852799998E-2</v>
      </c>
      <c r="I897" s="8">
        <f t="shared" si="240"/>
        <v>4.6825184103400003E-2</v>
      </c>
      <c r="J897" s="8">
        <f t="shared" si="241"/>
        <v>7.7391720245499999E-3</v>
      </c>
      <c r="K897" s="8">
        <f t="shared" si="242"/>
        <v>3.7293433203100003E-2</v>
      </c>
      <c r="L897" s="8">
        <f t="shared" si="243"/>
        <v>5.89013580592E-2</v>
      </c>
      <c r="M897" s="8">
        <f t="shared" si="244"/>
        <v>1.00337426857E-2</v>
      </c>
      <c r="N897" s="8">
        <f t="shared" si="245"/>
        <v>5.9093794995899999E-2</v>
      </c>
      <c r="O897" s="8">
        <f t="shared" si="246"/>
        <v>0.43258240448099999</v>
      </c>
      <c r="P897" s="8">
        <f t="shared" si="247"/>
        <v>9.6578135779600006E-6</v>
      </c>
      <c r="Q897" s="8">
        <f t="shared" si="248"/>
        <v>0.36097486257599998</v>
      </c>
      <c r="R897" s="8">
        <f t="shared" si="249"/>
        <v>1.1041980572600001</v>
      </c>
      <c r="S897" s="8">
        <f t="shared" si="250"/>
        <v>1.0737343099400001</v>
      </c>
      <c r="T897" s="8">
        <f t="shared" si="251"/>
        <v>1.0918577893300001</v>
      </c>
      <c r="W897" s="7">
        <v>811192</v>
      </c>
      <c r="X897" s="7" t="s">
        <v>926</v>
      </c>
      <c r="Y897" s="364">
        <v>5.1740620325E-2</v>
      </c>
      <c r="Z897" s="364">
        <v>8.3416908339999998E-3</v>
      </c>
      <c r="AA897" s="364">
        <v>4.4115746104299997E-2</v>
      </c>
      <c r="AB897" s="364">
        <v>3.3973334323400002E-2</v>
      </c>
      <c r="AC897" s="364">
        <v>7.0500607685400002E-3</v>
      </c>
      <c r="AD897" s="364">
        <v>3.2710914852799998E-2</v>
      </c>
      <c r="AE897" s="364">
        <v>4.6825184103400003E-2</v>
      </c>
      <c r="AF897" s="364">
        <v>7.7391720245499999E-3</v>
      </c>
      <c r="AG897" s="364">
        <v>3.7293433203100003E-2</v>
      </c>
      <c r="AH897" s="364">
        <v>5.89013580592E-2</v>
      </c>
      <c r="AI897" s="364">
        <v>1.00337426857E-2</v>
      </c>
      <c r="AJ897" s="364">
        <v>5.9093794995899999E-2</v>
      </c>
      <c r="AK897" s="364">
        <v>0.43258240448099999</v>
      </c>
      <c r="AL897" s="364">
        <v>9.6578135779600006E-6</v>
      </c>
      <c r="AM897" s="364">
        <v>0.36097486257599998</v>
      </c>
      <c r="AN897" s="364">
        <v>1.1041980572600001</v>
      </c>
      <c r="AO897" s="364">
        <v>1.0737343099400001</v>
      </c>
      <c r="AP897" s="364">
        <v>1.0918577893300001</v>
      </c>
      <c r="AS897" s="7">
        <v>811192</v>
      </c>
      <c r="AT897" s="7" t="s">
        <v>926</v>
      </c>
      <c r="AU897" s="8">
        <v>6.8588836553117732E-2</v>
      </c>
      <c r="AV897" s="8">
        <v>1.8275248964862736E-2</v>
      </c>
      <c r="AW897" s="8">
        <v>0.12794142737129194</v>
      </c>
      <c r="AX897" s="8">
        <v>3.6276933705554196E-2</v>
      </c>
      <c r="AY897" s="8">
        <v>1.1827992831634675E-2</v>
      </c>
      <c r="AZ897" s="8">
        <v>7.0065010510429696E-2</v>
      </c>
      <c r="BA897" s="8">
        <v>6.2469925433598389E-2</v>
      </c>
      <c r="BB897" s="8">
        <v>1.8148877712938872E-2</v>
      </c>
      <c r="BC897" s="8">
        <v>0.1238683954886613</v>
      </c>
      <c r="BD897" s="8">
        <v>8.0915804617582229E-2</v>
      </c>
      <c r="BE897" s="8">
        <v>2.2883855108488234E-2</v>
      </c>
      <c r="BF897" s="8">
        <v>0.16430440991879675</v>
      </c>
      <c r="BG897" s="8">
        <v>0.42560612032093537</v>
      </c>
      <c r="BH897" s="8">
        <v>1.1800260080675485E-5</v>
      </c>
      <c r="BI897" s="8">
        <v>0.35515390370012928</v>
      </c>
      <c r="BJ897" s="8">
        <v>1.2148055128893551</v>
      </c>
      <c r="BK897" s="8">
        <v>1.1020409047896773</v>
      </c>
      <c r="BL897" s="8">
        <v>1.1883565534738709</v>
      </c>
    </row>
    <row r="898" spans="1:64" x14ac:dyDescent="0.25">
      <c r="A898" s="7">
        <v>811198</v>
      </c>
      <c r="B898" s="7" t="s">
        <v>927</v>
      </c>
      <c r="C898" s="8">
        <f t="shared" si="234"/>
        <v>5.18785540002E-2</v>
      </c>
      <c r="D898" s="8">
        <f t="shared" si="235"/>
        <v>8.3522546793400008E-3</v>
      </c>
      <c r="E898" s="8">
        <f t="shared" si="236"/>
        <v>4.0141871630599998E-2</v>
      </c>
      <c r="F898" s="8">
        <f t="shared" si="237"/>
        <v>9.0901529746499996E-2</v>
      </c>
      <c r="G898" s="8">
        <f t="shared" si="238"/>
        <v>1.8921982527E-2</v>
      </c>
      <c r="H898" s="8">
        <f t="shared" si="239"/>
        <v>7.7745300132200004E-2</v>
      </c>
      <c r="I898" s="8">
        <f t="shared" si="240"/>
        <v>4.68832392608E-2</v>
      </c>
      <c r="J898" s="8">
        <f t="shared" si="241"/>
        <v>7.7399924350200003E-3</v>
      </c>
      <c r="K898" s="8">
        <f t="shared" si="242"/>
        <v>3.3466775644200003E-2</v>
      </c>
      <c r="L898" s="8">
        <f t="shared" si="243"/>
        <v>5.9118861612200001E-2</v>
      </c>
      <c r="M898" s="8">
        <f t="shared" si="244"/>
        <v>1.00458233235E-2</v>
      </c>
      <c r="N898" s="8">
        <f t="shared" si="245"/>
        <v>5.4006905819000001E-2</v>
      </c>
      <c r="O898" s="8">
        <f t="shared" si="246"/>
        <v>0.43262465933499999</v>
      </c>
      <c r="P898" s="8">
        <f t="shared" si="247"/>
        <v>3.6010258761399999E-6</v>
      </c>
      <c r="Q898" s="8">
        <f t="shared" si="248"/>
        <v>0.361189799857</v>
      </c>
      <c r="R898" s="8">
        <f t="shared" si="249"/>
        <v>1.10037268031</v>
      </c>
      <c r="S898" s="8">
        <f t="shared" si="250"/>
        <v>1.1875688124099999</v>
      </c>
      <c r="T898" s="8">
        <f t="shared" si="251"/>
        <v>1.0880900073399999</v>
      </c>
      <c r="W898" s="7">
        <v>811198</v>
      </c>
      <c r="X898" s="7" t="s">
        <v>927</v>
      </c>
      <c r="Y898" s="364">
        <v>5.18785540002E-2</v>
      </c>
      <c r="Z898" s="364">
        <v>8.3522546793400008E-3</v>
      </c>
      <c r="AA898" s="364">
        <v>4.0141871630599998E-2</v>
      </c>
      <c r="AB898" s="364">
        <v>9.0901529746499996E-2</v>
      </c>
      <c r="AC898" s="364">
        <v>1.8921982527E-2</v>
      </c>
      <c r="AD898" s="364">
        <v>7.7745300132200004E-2</v>
      </c>
      <c r="AE898" s="364">
        <v>4.68832392608E-2</v>
      </c>
      <c r="AF898" s="364">
        <v>7.7399924350200003E-3</v>
      </c>
      <c r="AG898" s="364">
        <v>3.3466775644200003E-2</v>
      </c>
      <c r="AH898" s="364">
        <v>5.9118861612200001E-2</v>
      </c>
      <c r="AI898" s="364">
        <v>1.00458233235E-2</v>
      </c>
      <c r="AJ898" s="364">
        <v>5.4006905819000001E-2</v>
      </c>
      <c r="AK898" s="364">
        <v>0.43262465933499999</v>
      </c>
      <c r="AL898" s="364">
        <v>3.6010258761399999E-6</v>
      </c>
      <c r="AM898" s="364">
        <v>0.361189799857</v>
      </c>
      <c r="AN898" s="364">
        <v>1.10037268031</v>
      </c>
      <c r="AO898" s="364">
        <v>1.1875688124099999</v>
      </c>
      <c r="AP898" s="364">
        <v>1.0880900073399999</v>
      </c>
      <c r="AS898" s="7">
        <v>811198</v>
      </c>
      <c r="AT898" s="7" t="s">
        <v>927</v>
      </c>
      <c r="AU898" s="8">
        <v>6.8785359314227426E-2</v>
      </c>
      <c r="AV898" s="8">
        <v>1.8296444344266142E-2</v>
      </c>
      <c r="AW898" s="8">
        <v>0.1242474568590258</v>
      </c>
      <c r="AX898" s="8">
        <v>5.2164518988857732E-2</v>
      </c>
      <c r="AY898" s="8">
        <v>1.6972811291712901E-2</v>
      </c>
      <c r="AZ898" s="8">
        <v>9.5275233345479812E-2</v>
      </c>
      <c r="BA898" s="8">
        <v>6.257091758123709E-2</v>
      </c>
      <c r="BB898" s="8">
        <v>1.8149154807276777E-2</v>
      </c>
      <c r="BC898" s="8">
        <v>0.11998437635668227</v>
      </c>
      <c r="BD898" s="8">
        <v>8.1199627093825832E-2</v>
      </c>
      <c r="BE898" s="8">
        <v>2.2908846805800485E-2</v>
      </c>
      <c r="BF898" s="8">
        <v>0.15954255922589197</v>
      </c>
      <c r="BG898" s="8">
        <v>0.42564564905532298</v>
      </c>
      <c r="BH898" s="8">
        <v>8.9482619119504827E-6</v>
      </c>
      <c r="BI898" s="8">
        <v>0.35536465147912932</v>
      </c>
      <c r="BJ898" s="8">
        <v>1.2113308734208059</v>
      </c>
      <c r="BK898" s="8">
        <v>1.1482819184645161</v>
      </c>
      <c r="BL898" s="8">
        <v>1.1845754164870965</v>
      </c>
    </row>
    <row r="899" spans="1:64" x14ac:dyDescent="0.25">
      <c r="A899" s="7">
        <v>811210</v>
      </c>
      <c r="B899" s="7" t="s">
        <v>1260</v>
      </c>
      <c r="C899" s="8">
        <f t="shared" ref="C899:C948" si="252">IF(Y899=0,VLOOKUP(A899,$AS$2:$BL$948,3,FALSE),Y899)</f>
        <v>0.1276838194744403</v>
      </c>
      <c r="D899" s="8">
        <f t="shared" ref="D899:D948" si="253">IF(Z899=0,VLOOKUP(A899,$AS$2:$BL$948,4,FALSE),Z899)</f>
        <v>3.1003080800785482E-2</v>
      </c>
      <c r="E899" s="8">
        <f t="shared" ref="E899:E948" si="254">IF(AA899=0,VLOOKUP(A899,$AS$2:$BL$948,5,FALSE),AA899)</f>
        <v>0.18069429063043224</v>
      </c>
      <c r="F899" s="8">
        <f t="shared" ref="F899:F948" si="255">IF(AB899=0,VLOOKUP($A899,$AS$2:$BL$948,6,FALSE),AB899)</f>
        <v>9.6704390588048431E-2</v>
      </c>
      <c r="G899" s="8">
        <f t="shared" ref="G899:G948" si="256">IF(AC899=0,VLOOKUP($A899,$AS$2:$BL$948,7,FALSE),AC899)</f>
        <v>2.5184874776757578E-2</v>
      </c>
      <c r="H899" s="8">
        <f t="shared" ref="H899:H948" si="257">IF(AD899=0,VLOOKUP($A899,$AS$2:$BL$948,8,FALSE),AD899)</f>
        <v>0.11678387446818225</v>
      </c>
      <c r="I899" s="8">
        <f t="shared" ref="I899:I948" si="258">IF(AE899=0,VLOOKUP($A899,$AS$2:$BL$948,9,FALSE),AE899)</f>
        <v>0.11942634297377748</v>
      </c>
      <c r="J899" s="8">
        <f t="shared" ref="J899:J948" si="259">IF(AF899=0,VLOOKUP($A899,$AS$2:$BL$948,10,FALSE),AF899)</f>
        <v>2.5989680738387096E-2</v>
      </c>
      <c r="K899" s="8">
        <f t="shared" ref="K899:K948" si="260">IF(AG899=0,VLOOKUP($A899,$AS$2:$BL$948,11,FALSE),AG899)</f>
        <v>0.13648796063051127</v>
      </c>
      <c r="L899" s="8">
        <f t="shared" ref="L899:L948" si="261">IF(AH899=0,VLOOKUP($A899,$AS$2:$BL$948,12,FALSE),AH899)</f>
        <v>0.13317739391818387</v>
      </c>
      <c r="M899" s="8">
        <f t="shared" ref="M899:M948" si="262">IF(AI899=0,VLOOKUP($A899,$AS$2:$BL$948,13,FALSE),AI899)</f>
        <v>3.0911022911872581E-2</v>
      </c>
      <c r="N899" s="8">
        <f t="shared" ref="N899:N948" si="263">IF(AJ899=0,VLOOKUP($A899,$AS$2:$BL$948,14,FALSE),AJ899)</f>
        <v>0.18805687742737581</v>
      </c>
      <c r="O899" s="8">
        <f t="shared" ref="O899:O948" si="264">IF(AK899=0,VLOOKUP($A899,$AS$2:$BL$948,15,FALSE),AK899)</f>
        <v>0.49330276994548361</v>
      </c>
      <c r="P899" s="8">
        <f t="shared" ref="P899:P948" si="265">IF(AL899=0,VLOOKUP($A899,$AS$2:$BL$948,16,FALSE),AL899)</f>
        <v>9.7995211130527411E-6</v>
      </c>
      <c r="Q899" s="8">
        <f t="shared" ref="Q899:Q948" si="266">IF(AM899=0,VLOOKUP($A899,$AS$2:$BL$948,17,FALSE),AM899)</f>
        <v>0.39027148517193549</v>
      </c>
      <c r="R899" s="8">
        <f t="shared" ref="R899:R948" si="267">IF(AN899=0,VLOOKUP($A899,$AS$2:$BL$948,18,FALSE),AN899)</f>
        <v>1</v>
      </c>
      <c r="S899" s="8">
        <f t="shared" ref="S899:S948" si="268">IF(AO899=0,VLOOKUP($A899,$AS$2:$BL$948,19,FALSE),AO899)</f>
        <v>1.1257683011230648</v>
      </c>
      <c r="T899" s="8">
        <f t="shared" ref="T899:T948" si="269">IF(AP899=0,VLOOKUP($A899,$AS$2:$BL$948,20,FALSE),AP899)</f>
        <v>1.1690007585358066</v>
      </c>
      <c r="W899" s="7">
        <v>811210</v>
      </c>
      <c r="X899" s="7" t="s">
        <v>1260</v>
      </c>
      <c r="Y899" s="364">
        <v>0</v>
      </c>
      <c r="Z899" s="364">
        <v>0</v>
      </c>
      <c r="AA899" s="364">
        <v>0</v>
      </c>
      <c r="AB899" s="364">
        <v>0</v>
      </c>
      <c r="AC899" s="364">
        <v>0</v>
      </c>
      <c r="AD899" s="364">
        <v>0</v>
      </c>
      <c r="AE899" s="364">
        <v>0</v>
      </c>
      <c r="AF899" s="364">
        <v>0</v>
      </c>
      <c r="AG899" s="364">
        <v>0</v>
      </c>
      <c r="AH899" s="364">
        <v>0</v>
      </c>
      <c r="AI899" s="364">
        <v>0</v>
      </c>
      <c r="AJ899" s="364">
        <v>0</v>
      </c>
      <c r="AK899" s="364">
        <v>0</v>
      </c>
      <c r="AL899" s="364">
        <v>0</v>
      </c>
      <c r="AM899" s="364">
        <v>0</v>
      </c>
      <c r="AN899" s="364">
        <v>1</v>
      </c>
      <c r="AO899" s="364">
        <v>0</v>
      </c>
      <c r="AP899" s="364">
        <v>0</v>
      </c>
      <c r="AS899" s="7">
        <v>811210</v>
      </c>
      <c r="AT899" s="7" t="s">
        <v>1260</v>
      </c>
      <c r="AU899" s="8">
        <v>0.1276838194744403</v>
      </c>
      <c r="AV899" s="8">
        <v>3.1003080800785482E-2</v>
      </c>
      <c r="AW899" s="8">
        <v>0.18069429063043224</v>
      </c>
      <c r="AX899" s="8">
        <v>9.6704390588048431E-2</v>
      </c>
      <c r="AY899" s="8">
        <v>2.5184874776757578E-2</v>
      </c>
      <c r="AZ899" s="8">
        <v>0.11678387446818225</v>
      </c>
      <c r="BA899" s="8">
        <v>0.11942634297377748</v>
      </c>
      <c r="BB899" s="8">
        <v>2.5989680738387096E-2</v>
      </c>
      <c r="BC899" s="8">
        <v>0.13648796063051127</v>
      </c>
      <c r="BD899" s="8">
        <v>0.13317739391818387</v>
      </c>
      <c r="BE899" s="8">
        <v>3.0911022911872581E-2</v>
      </c>
      <c r="BF899" s="8">
        <v>0.18805687742737581</v>
      </c>
      <c r="BG899" s="8">
        <v>0.49330276994548361</v>
      </c>
      <c r="BH899" s="8">
        <v>9.7995211130527411E-6</v>
      </c>
      <c r="BI899" s="8">
        <v>0.39027148517193549</v>
      </c>
      <c r="BJ899" s="8">
        <v>1.3393828038085482</v>
      </c>
      <c r="BK899" s="8">
        <v>1.1257683011230648</v>
      </c>
      <c r="BL899" s="8">
        <v>1.1690007585358066</v>
      </c>
    </row>
    <row r="900" spans="1:64" x14ac:dyDescent="0.25">
      <c r="A900" s="7">
        <v>811310</v>
      </c>
      <c r="B900" s="7" t="s">
        <v>928</v>
      </c>
      <c r="C900" s="8">
        <f t="shared" si="252"/>
        <v>7.0674449424900004E-2</v>
      </c>
      <c r="D900" s="8">
        <f t="shared" si="253"/>
        <v>1.0685083098E-2</v>
      </c>
      <c r="E900" s="8">
        <f t="shared" si="254"/>
        <v>5.6625249325099998E-2</v>
      </c>
      <c r="F900" s="8">
        <f t="shared" si="255"/>
        <v>7.4385546797999996E-2</v>
      </c>
      <c r="G900" s="8">
        <f t="shared" si="256"/>
        <v>1.2542278563199999E-2</v>
      </c>
      <c r="H900" s="8">
        <f t="shared" si="257"/>
        <v>5.0604906862800003E-2</v>
      </c>
      <c r="I900" s="8">
        <f t="shared" si="258"/>
        <v>6.74046375319E-2</v>
      </c>
      <c r="J900" s="8">
        <f t="shared" si="259"/>
        <v>9.3197746949900007E-3</v>
      </c>
      <c r="K900" s="8">
        <f t="shared" si="260"/>
        <v>3.8121625073200001E-2</v>
      </c>
      <c r="L900" s="8">
        <f t="shared" si="261"/>
        <v>7.5739555310100001E-2</v>
      </c>
      <c r="M900" s="8">
        <f t="shared" si="262"/>
        <v>1.14508500743E-2</v>
      </c>
      <c r="N900" s="8">
        <f t="shared" si="263"/>
        <v>7.2624737967299999E-2</v>
      </c>
      <c r="O900" s="8">
        <f t="shared" si="264"/>
        <v>0.48801111040599998</v>
      </c>
      <c r="P900" s="8">
        <f t="shared" si="265"/>
        <v>6.8879527555600004E-6</v>
      </c>
      <c r="Q900" s="8">
        <f t="shared" si="266"/>
        <v>0.385547289663</v>
      </c>
      <c r="R900" s="8">
        <f t="shared" si="267"/>
        <v>1.13798478185</v>
      </c>
      <c r="S900" s="8">
        <f t="shared" si="268"/>
        <v>1.13753273222</v>
      </c>
      <c r="T900" s="8">
        <f t="shared" si="269"/>
        <v>1.1148460373</v>
      </c>
      <c r="W900" s="7">
        <v>811310</v>
      </c>
      <c r="X900" s="7" t="s">
        <v>928</v>
      </c>
      <c r="Y900" s="364">
        <v>7.0674449424900004E-2</v>
      </c>
      <c r="Z900" s="364">
        <v>1.0685083098E-2</v>
      </c>
      <c r="AA900" s="364">
        <v>5.6625249325099998E-2</v>
      </c>
      <c r="AB900" s="364">
        <v>7.4385546797999996E-2</v>
      </c>
      <c r="AC900" s="364">
        <v>1.2542278563199999E-2</v>
      </c>
      <c r="AD900" s="364">
        <v>5.0604906862800003E-2</v>
      </c>
      <c r="AE900" s="364">
        <v>6.74046375319E-2</v>
      </c>
      <c r="AF900" s="364">
        <v>9.3197746949900007E-3</v>
      </c>
      <c r="AG900" s="364">
        <v>3.8121625073200001E-2</v>
      </c>
      <c r="AH900" s="364">
        <v>7.5739555310100001E-2</v>
      </c>
      <c r="AI900" s="364">
        <v>1.14508500743E-2</v>
      </c>
      <c r="AJ900" s="364">
        <v>7.2624737967299999E-2</v>
      </c>
      <c r="AK900" s="364">
        <v>0.48801111040599998</v>
      </c>
      <c r="AL900" s="364">
        <v>6.8879527555600004E-6</v>
      </c>
      <c r="AM900" s="364">
        <v>0.385547289663</v>
      </c>
      <c r="AN900" s="364">
        <v>1.13798478185</v>
      </c>
      <c r="AO900" s="364">
        <v>1.13753273222</v>
      </c>
      <c r="AP900" s="364">
        <v>1.1148460373</v>
      </c>
      <c r="AS900" s="7">
        <v>811310</v>
      </c>
      <c r="AT900" s="7" t="s">
        <v>928</v>
      </c>
      <c r="AU900" s="8">
        <v>0.11187522128194195</v>
      </c>
      <c r="AV900" s="8">
        <v>2.7530815700624184E-2</v>
      </c>
      <c r="AW900" s="8">
        <v>0.16132262485908544</v>
      </c>
      <c r="AX900" s="8">
        <v>0.12662374691496936</v>
      </c>
      <c r="AY900" s="8">
        <v>3.476253636758548E-2</v>
      </c>
      <c r="AZ900" s="8">
        <v>0.1628604746297791</v>
      </c>
      <c r="BA900" s="8">
        <v>0.10732239995412259</v>
      </c>
      <c r="BB900" s="8">
        <v>2.6185631467583712E-2</v>
      </c>
      <c r="BC900" s="8">
        <v>0.13679797542862257</v>
      </c>
      <c r="BD900" s="8">
        <v>0.12611000710458062</v>
      </c>
      <c r="BE900" s="8">
        <v>3.1072852302443558E-2</v>
      </c>
      <c r="BF900" s="8">
        <v>0.1926030556024371</v>
      </c>
      <c r="BG900" s="8">
        <v>0.48013942586367686</v>
      </c>
      <c r="BH900" s="8">
        <v>5.8343368903366143E-6</v>
      </c>
      <c r="BI900" s="8">
        <v>0.3793264967815157</v>
      </c>
      <c r="BJ900" s="8">
        <v>1.3007286618419351</v>
      </c>
      <c r="BK900" s="8">
        <v>1.3081177256546777</v>
      </c>
      <c r="BL900" s="8">
        <v>1.254176974592258</v>
      </c>
    </row>
    <row r="901" spans="1:64" x14ac:dyDescent="0.25">
      <c r="A901" s="7">
        <v>811411</v>
      </c>
      <c r="B901" s="7" t="s">
        <v>929</v>
      </c>
      <c r="C901" s="8">
        <f t="shared" si="252"/>
        <v>9.3763841138699996E-2</v>
      </c>
      <c r="D901" s="8">
        <f t="shared" si="253"/>
        <v>1.52431565111E-2</v>
      </c>
      <c r="E901" s="8">
        <f t="shared" si="254"/>
        <v>7.7097108036199999E-2</v>
      </c>
      <c r="F901" s="8">
        <f t="shared" si="255"/>
        <v>3.3234510424699999E-2</v>
      </c>
      <c r="G901" s="8">
        <f t="shared" si="256"/>
        <v>6.4341330838600004E-3</v>
      </c>
      <c r="H901" s="8">
        <f t="shared" si="257"/>
        <v>3.05014213278E-2</v>
      </c>
      <c r="I901" s="8">
        <f t="shared" si="258"/>
        <v>7.2335405076999995E-2</v>
      </c>
      <c r="J901" s="8">
        <f t="shared" si="259"/>
        <v>1.0884452472200001E-2</v>
      </c>
      <c r="K901" s="8">
        <f t="shared" si="260"/>
        <v>5.3029659974300002E-2</v>
      </c>
      <c r="L901" s="8">
        <f t="shared" si="261"/>
        <v>8.7198582915900005E-2</v>
      </c>
      <c r="M901" s="8">
        <f t="shared" si="262"/>
        <v>1.4572744068800001E-2</v>
      </c>
      <c r="N901" s="8">
        <f t="shared" si="263"/>
        <v>8.0410799365499996E-2</v>
      </c>
      <c r="O901" s="8">
        <f t="shared" si="264"/>
        <v>0.54531770362300003</v>
      </c>
      <c r="P901" s="8">
        <f t="shared" si="265"/>
        <v>1.9669719791599999E-5</v>
      </c>
      <c r="Q901" s="8">
        <f t="shared" si="266"/>
        <v>0.469133521587</v>
      </c>
      <c r="R901" s="8">
        <f t="shared" si="267"/>
        <v>1.1861041056899999</v>
      </c>
      <c r="S901" s="8">
        <f t="shared" si="268"/>
        <v>1.0701700648400001</v>
      </c>
      <c r="T901" s="8">
        <f t="shared" si="269"/>
        <v>1.13624951752</v>
      </c>
      <c r="W901" s="7">
        <v>811411</v>
      </c>
      <c r="X901" s="7" t="s">
        <v>929</v>
      </c>
      <c r="Y901" s="364">
        <v>9.3763841138699996E-2</v>
      </c>
      <c r="Z901" s="364">
        <v>1.52431565111E-2</v>
      </c>
      <c r="AA901" s="364">
        <v>7.7097108036199999E-2</v>
      </c>
      <c r="AB901" s="364">
        <v>3.3234510424699999E-2</v>
      </c>
      <c r="AC901" s="364">
        <v>6.4341330838600004E-3</v>
      </c>
      <c r="AD901" s="364">
        <v>3.05014213278E-2</v>
      </c>
      <c r="AE901" s="364">
        <v>7.2335405076999995E-2</v>
      </c>
      <c r="AF901" s="364">
        <v>1.0884452472200001E-2</v>
      </c>
      <c r="AG901" s="364">
        <v>5.3029659974300002E-2</v>
      </c>
      <c r="AH901" s="364">
        <v>8.7198582915900005E-2</v>
      </c>
      <c r="AI901" s="364">
        <v>1.4572744068800001E-2</v>
      </c>
      <c r="AJ901" s="364">
        <v>8.0410799365499996E-2</v>
      </c>
      <c r="AK901" s="364">
        <v>0.54531770362300003</v>
      </c>
      <c r="AL901" s="364">
        <v>1.9669719791599999E-5</v>
      </c>
      <c r="AM901" s="364">
        <v>0.469133521587</v>
      </c>
      <c r="AN901" s="364">
        <v>1.1861041056899999</v>
      </c>
      <c r="AO901" s="364">
        <v>1.0701700648400001</v>
      </c>
      <c r="AP901" s="364">
        <v>1.13624951752</v>
      </c>
      <c r="AS901" s="7">
        <v>811411</v>
      </c>
      <c r="AT901" s="7" t="s">
        <v>929</v>
      </c>
      <c r="AU901" s="8">
        <v>0.12597126962722416</v>
      </c>
      <c r="AV901" s="8">
        <v>3.4008469495814535E-2</v>
      </c>
      <c r="AW901" s="8">
        <v>0.19600528525714994</v>
      </c>
      <c r="AX901" s="8">
        <v>4.2783979733591285E-2</v>
      </c>
      <c r="AY901" s="8">
        <v>1.3537095246546938E-2</v>
      </c>
      <c r="AZ901" s="8">
        <v>6.7271821658046752E-2</v>
      </c>
      <c r="BA901" s="8">
        <v>9.5821720511408068E-2</v>
      </c>
      <c r="BB901" s="8">
        <v>2.6112393905543548E-2</v>
      </c>
      <c r="BC901" s="8">
        <v>0.14867726596975328</v>
      </c>
      <c r="BD901" s="8">
        <v>0.12068567812345643</v>
      </c>
      <c r="BE901" s="8">
        <v>3.3845119008903239E-2</v>
      </c>
      <c r="BF901" s="8">
        <v>0.20020807991803868</v>
      </c>
      <c r="BG901" s="8">
        <v>0.53652140016345118</v>
      </c>
      <c r="BH901" s="8">
        <v>2.0100488161564676E-5</v>
      </c>
      <c r="BI901" s="8">
        <v>0.46156522987170995</v>
      </c>
      <c r="BJ901" s="8">
        <v>1.3559866372837097</v>
      </c>
      <c r="BK901" s="8">
        <v>1.1074638643801615</v>
      </c>
      <c r="BL901" s="8">
        <v>1.2544823481285485</v>
      </c>
    </row>
    <row r="902" spans="1:64" x14ac:dyDescent="0.25">
      <c r="A902" s="7">
        <v>811412</v>
      </c>
      <c r="B902" s="7" t="s">
        <v>930</v>
      </c>
      <c r="C902" s="8">
        <f t="shared" si="252"/>
        <v>9.2995341423300001E-2</v>
      </c>
      <c r="D902" s="8">
        <f t="shared" si="253"/>
        <v>1.51419891724E-2</v>
      </c>
      <c r="E902" s="8">
        <f t="shared" si="254"/>
        <v>7.6651227981400005E-2</v>
      </c>
      <c r="F902" s="8">
        <f t="shared" si="255"/>
        <v>3.24192761252E-2</v>
      </c>
      <c r="G902" s="8">
        <f t="shared" si="256"/>
        <v>6.18585622823E-3</v>
      </c>
      <c r="H902" s="8">
        <f t="shared" si="257"/>
        <v>2.9367197951300002E-2</v>
      </c>
      <c r="I902" s="8">
        <f t="shared" si="258"/>
        <v>7.1687233945299994E-2</v>
      </c>
      <c r="J902" s="8">
        <f t="shared" si="259"/>
        <v>1.07917579074E-2</v>
      </c>
      <c r="K902" s="8">
        <f t="shared" si="260"/>
        <v>5.2608601335100001E-2</v>
      </c>
      <c r="L902" s="8">
        <f t="shared" si="261"/>
        <v>8.6312470586900003E-2</v>
      </c>
      <c r="M902" s="8">
        <f t="shared" si="262"/>
        <v>1.4475989518E-2</v>
      </c>
      <c r="N902" s="8">
        <f t="shared" si="263"/>
        <v>7.9910578126200005E-2</v>
      </c>
      <c r="O902" s="8">
        <f t="shared" si="264"/>
        <v>0.54531499927000004</v>
      </c>
      <c r="P902" s="8">
        <f t="shared" si="265"/>
        <v>2.0353795832600002E-5</v>
      </c>
      <c r="Q902" s="8">
        <f t="shared" si="266"/>
        <v>0.47044719566600002</v>
      </c>
      <c r="R902" s="8">
        <f t="shared" si="267"/>
        <v>1.18478855858</v>
      </c>
      <c r="S902" s="8">
        <f t="shared" si="268"/>
        <v>1.0679723302999999</v>
      </c>
      <c r="T902" s="8">
        <f t="shared" si="269"/>
        <v>1.13508759319</v>
      </c>
      <c r="W902" s="7">
        <v>811412</v>
      </c>
      <c r="X902" s="7" t="s">
        <v>930</v>
      </c>
      <c r="Y902" s="364">
        <v>9.2995341423300001E-2</v>
      </c>
      <c r="Z902" s="364">
        <v>1.51419891724E-2</v>
      </c>
      <c r="AA902" s="364">
        <v>7.6651227981400005E-2</v>
      </c>
      <c r="AB902" s="364">
        <v>3.24192761252E-2</v>
      </c>
      <c r="AC902" s="364">
        <v>6.18585622823E-3</v>
      </c>
      <c r="AD902" s="364">
        <v>2.9367197951300002E-2</v>
      </c>
      <c r="AE902" s="364">
        <v>7.1687233945299994E-2</v>
      </c>
      <c r="AF902" s="364">
        <v>1.07917579074E-2</v>
      </c>
      <c r="AG902" s="364">
        <v>5.2608601335100001E-2</v>
      </c>
      <c r="AH902" s="364">
        <v>8.6312470586900003E-2</v>
      </c>
      <c r="AI902" s="364">
        <v>1.4475989518E-2</v>
      </c>
      <c r="AJ902" s="364">
        <v>7.9910578126200005E-2</v>
      </c>
      <c r="AK902" s="364">
        <v>0.54531499927000004</v>
      </c>
      <c r="AL902" s="364">
        <v>2.0353795832600002E-5</v>
      </c>
      <c r="AM902" s="364">
        <v>0.47044719566600002</v>
      </c>
      <c r="AN902" s="364">
        <v>1.18478855858</v>
      </c>
      <c r="AO902" s="364">
        <v>1.0679723302999999</v>
      </c>
      <c r="AP902" s="364">
        <v>1.13508759319</v>
      </c>
      <c r="AS902" s="7">
        <v>811412</v>
      </c>
      <c r="AT902" s="7" t="s">
        <v>930</v>
      </c>
      <c r="AU902" s="8">
        <v>0.12508644624183546</v>
      </c>
      <c r="AV902" s="8">
        <v>3.3869516817967737E-2</v>
      </c>
      <c r="AW902" s="8">
        <v>0.19320160605519351</v>
      </c>
      <c r="AX902" s="8">
        <v>4.7356694571530654E-2</v>
      </c>
      <c r="AY902" s="8">
        <v>1.5475879151353227E-2</v>
      </c>
      <c r="AZ902" s="8">
        <v>7.3017278646664519E-2</v>
      </c>
      <c r="BA902" s="8">
        <v>9.517323023191776E-2</v>
      </c>
      <c r="BB902" s="8">
        <v>2.5951278087537093E-2</v>
      </c>
      <c r="BC902" s="8">
        <v>0.14612332436189029</v>
      </c>
      <c r="BD902" s="8">
        <v>0.11969705837772414</v>
      </c>
      <c r="BE902" s="8">
        <v>3.3701992173508069E-2</v>
      </c>
      <c r="BF902" s="8">
        <v>0.19736130572954355</v>
      </c>
      <c r="BG902" s="8">
        <v>0.53651887028483913</v>
      </c>
      <c r="BH902" s="8">
        <v>1.8430934679214189E-5</v>
      </c>
      <c r="BI902" s="8">
        <v>0.46285705401012955</v>
      </c>
      <c r="BJ902" s="8">
        <v>1.3521591820182255</v>
      </c>
      <c r="BK902" s="8">
        <v>1.1197208201122577</v>
      </c>
      <c r="BL902" s="8">
        <v>1.2511204133267735</v>
      </c>
    </row>
    <row r="903" spans="1:64" x14ac:dyDescent="0.25">
      <c r="A903" s="7">
        <v>811420</v>
      </c>
      <c r="B903" s="7" t="s">
        <v>931</v>
      </c>
      <c r="C903" s="8">
        <f t="shared" si="252"/>
        <v>9.3665666958400007E-2</v>
      </c>
      <c r="D903" s="8">
        <f t="shared" si="253"/>
        <v>1.5251362515E-2</v>
      </c>
      <c r="E903" s="8">
        <f t="shared" si="254"/>
        <v>7.8560681094700005E-2</v>
      </c>
      <c r="F903" s="8">
        <f t="shared" si="255"/>
        <v>1.03900527098E-2</v>
      </c>
      <c r="G903" s="8">
        <f t="shared" si="256"/>
        <v>1.9972796440899999E-3</v>
      </c>
      <c r="H903" s="8">
        <f t="shared" si="257"/>
        <v>9.6856255294700006E-3</v>
      </c>
      <c r="I903" s="8">
        <f t="shared" si="258"/>
        <v>7.1834854896E-2</v>
      </c>
      <c r="J903" s="8">
        <f t="shared" si="259"/>
        <v>1.0831304344E-2</v>
      </c>
      <c r="K903" s="8">
        <f t="shared" si="260"/>
        <v>5.3793864842499997E-2</v>
      </c>
      <c r="L903" s="8">
        <f t="shared" si="261"/>
        <v>8.6879134394399996E-2</v>
      </c>
      <c r="M903" s="8">
        <f t="shared" si="262"/>
        <v>1.4571522519100001E-2</v>
      </c>
      <c r="N903" s="8">
        <f t="shared" si="263"/>
        <v>8.1971462940100007E-2</v>
      </c>
      <c r="O903" s="8">
        <f t="shared" si="264"/>
        <v>0.54537334802899995</v>
      </c>
      <c r="P903" s="8">
        <f t="shared" si="265"/>
        <v>6.3359817681900001E-5</v>
      </c>
      <c r="Q903" s="8">
        <f t="shared" si="266"/>
        <v>0.47162184303400001</v>
      </c>
      <c r="R903" s="8">
        <f t="shared" si="267"/>
        <v>1.1874777105700001</v>
      </c>
      <c r="S903" s="8">
        <f t="shared" si="268"/>
        <v>1.0220729578800001</v>
      </c>
      <c r="T903" s="8">
        <f t="shared" si="269"/>
        <v>1.13646002408</v>
      </c>
      <c r="W903" s="7">
        <v>811420</v>
      </c>
      <c r="X903" s="7" t="s">
        <v>931</v>
      </c>
      <c r="Y903" s="364">
        <v>9.3665666958400007E-2</v>
      </c>
      <c r="Z903" s="364">
        <v>1.5251362515E-2</v>
      </c>
      <c r="AA903" s="364">
        <v>7.8560681094700005E-2</v>
      </c>
      <c r="AB903" s="364">
        <v>1.03900527098E-2</v>
      </c>
      <c r="AC903" s="364">
        <v>1.9972796440899999E-3</v>
      </c>
      <c r="AD903" s="364">
        <v>9.6856255294700006E-3</v>
      </c>
      <c r="AE903" s="364">
        <v>7.1834854896E-2</v>
      </c>
      <c r="AF903" s="364">
        <v>1.0831304344E-2</v>
      </c>
      <c r="AG903" s="364">
        <v>5.3793864842499997E-2</v>
      </c>
      <c r="AH903" s="364">
        <v>8.6879134394399996E-2</v>
      </c>
      <c r="AI903" s="364">
        <v>1.4571522519100001E-2</v>
      </c>
      <c r="AJ903" s="364">
        <v>8.1971462940100007E-2</v>
      </c>
      <c r="AK903" s="364">
        <v>0.54537334802899995</v>
      </c>
      <c r="AL903" s="364">
        <v>6.3359817681900001E-5</v>
      </c>
      <c r="AM903" s="364">
        <v>0.47162184303400001</v>
      </c>
      <c r="AN903" s="364">
        <v>1.1874777105700001</v>
      </c>
      <c r="AO903" s="364">
        <v>1.0220729578800001</v>
      </c>
      <c r="AP903" s="364">
        <v>1.13646002408</v>
      </c>
      <c r="AS903" s="7">
        <v>811420</v>
      </c>
      <c r="AT903" s="7" t="s">
        <v>931</v>
      </c>
      <c r="AU903" s="8">
        <v>0.1142454041781371</v>
      </c>
      <c r="AV903" s="8">
        <v>3.1629883115661291E-2</v>
      </c>
      <c r="AW903" s="8">
        <v>0.17505543599762582</v>
      </c>
      <c r="AX903" s="8">
        <v>4.2726390090620327E-2</v>
      </c>
      <c r="AY903" s="8">
        <v>1.4192871175845483E-2</v>
      </c>
      <c r="AZ903" s="8">
        <v>6.2318347669097912E-2</v>
      </c>
      <c r="BA903" s="8">
        <v>8.6830965272180649E-2</v>
      </c>
      <c r="BB903" s="8">
        <v>2.4251725119399999E-2</v>
      </c>
      <c r="BC903" s="8">
        <v>0.13178460846807422</v>
      </c>
      <c r="BD903" s="8">
        <v>0.10970357547792747</v>
      </c>
      <c r="BE903" s="8">
        <v>3.1536366794048393E-2</v>
      </c>
      <c r="BF903" s="8">
        <v>0.17942863990535651</v>
      </c>
      <c r="BG903" s="8">
        <v>0.47500345318561232</v>
      </c>
      <c r="BH903" s="8">
        <v>1.8960215389061131E-5</v>
      </c>
      <c r="BI903" s="8">
        <v>0.41076670706077456</v>
      </c>
      <c r="BJ903" s="8">
        <v>1.3209307232912899</v>
      </c>
      <c r="BK903" s="8">
        <v>0.99020373796725836</v>
      </c>
      <c r="BL903" s="8">
        <v>1.1138350407953221</v>
      </c>
    </row>
    <row r="904" spans="1:64" x14ac:dyDescent="0.25">
      <c r="A904" s="7">
        <v>811430</v>
      </c>
      <c r="B904" s="7" t="s">
        <v>932</v>
      </c>
      <c r="C904" s="8">
        <f t="shared" si="252"/>
        <v>4.9511151964096778E-2</v>
      </c>
      <c r="D904" s="8">
        <f t="shared" si="253"/>
        <v>1.6530650814049998E-2</v>
      </c>
      <c r="E904" s="8">
        <f t="shared" si="254"/>
        <v>7.7118137686709665E-2</v>
      </c>
      <c r="F904" s="8">
        <f t="shared" si="255"/>
        <v>1.4618501214690322E-2</v>
      </c>
      <c r="G904" s="8">
        <f t="shared" si="256"/>
        <v>5.8036245014403218E-3</v>
      </c>
      <c r="H904" s="8">
        <f t="shared" si="257"/>
        <v>2.3450360307311287E-2</v>
      </c>
      <c r="I904" s="8">
        <f t="shared" si="258"/>
        <v>3.7680837052572573E-2</v>
      </c>
      <c r="J904" s="8">
        <f t="shared" si="259"/>
        <v>1.2889746872598386E-2</v>
      </c>
      <c r="K904" s="8">
        <f t="shared" si="260"/>
        <v>5.7694083939708055E-2</v>
      </c>
      <c r="L904" s="8">
        <f t="shared" si="261"/>
        <v>4.8973454124645155E-2</v>
      </c>
      <c r="M904" s="8">
        <f t="shared" si="262"/>
        <v>1.6788564172645164E-2</v>
      </c>
      <c r="N904" s="8">
        <f t="shared" si="263"/>
        <v>8.002279666603225E-2</v>
      </c>
      <c r="O904" s="8">
        <f t="shared" si="264"/>
        <v>0.1583130623318226</v>
      </c>
      <c r="P904" s="8">
        <f t="shared" si="265"/>
        <v>5.0089503570217756E-6</v>
      </c>
      <c r="Q904" s="8">
        <f t="shared" si="266"/>
        <v>0.13749733077930651</v>
      </c>
      <c r="R904" s="8">
        <f t="shared" si="267"/>
        <v>1</v>
      </c>
      <c r="S904" s="8">
        <f t="shared" si="268"/>
        <v>0.33419667957177418</v>
      </c>
      <c r="T904" s="8">
        <f t="shared" si="269"/>
        <v>0.39858724851048383</v>
      </c>
      <c r="W904" s="7">
        <v>811430</v>
      </c>
      <c r="X904" s="7" t="s">
        <v>932</v>
      </c>
      <c r="Y904" s="364">
        <v>0</v>
      </c>
      <c r="Z904" s="364">
        <v>0</v>
      </c>
      <c r="AA904" s="364">
        <v>0</v>
      </c>
      <c r="AB904" s="364">
        <v>0</v>
      </c>
      <c r="AC904" s="364">
        <v>0</v>
      </c>
      <c r="AD904" s="364">
        <v>0</v>
      </c>
      <c r="AE904" s="364">
        <v>0</v>
      </c>
      <c r="AF904" s="364">
        <v>0</v>
      </c>
      <c r="AG904" s="364">
        <v>0</v>
      </c>
      <c r="AH904" s="364">
        <v>0</v>
      </c>
      <c r="AI904" s="364">
        <v>0</v>
      </c>
      <c r="AJ904" s="364">
        <v>0</v>
      </c>
      <c r="AK904" s="364">
        <v>0</v>
      </c>
      <c r="AL904" s="364">
        <v>0</v>
      </c>
      <c r="AM904" s="364">
        <v>0</v>
      </c>
      <c r="AN904" s="364">
        <v>1</v>
      </c>
      <c r="AO904" s="364">
        <v>0</v>
      </c>
      <c r="AP904" s="364">
        <v>0</v>
      </c>
      <c r="AS904" s="7">
        <v>811430</v>
      </c>
      <c r="AT904" s="7" t="s">
        <v>932</v>
      </c>
      <c r="AU904" s="8">
        <v>4.9511151964096778E-2</v>
      </c>
      <c r="AV904" s="8">
        <v>1.6530650814049998E-2</v>
      </c>
      <c r="AW904" s="8">
        <v>7.7118137686709665E-2</v>
      </c>
      <c r="AX904" s="8">
        <v>1.4618501214690322E-2</v>
      </c>
      <c r="AY904" s="8">
        <v>5.8036245014403218E-3</v>
      </c>
      <c r="AZ904" s="8">
        <v>2.3450360307311287E-2</v>
      </c>
      <c r="BA904" s="8">
        <v>3.7680837052572573E-2</v>
      </c>
      <c r="BB904" s="8">
        <v>1.2889746872598386E-2</v>
      </c>
      <c r="BC904" s="8">
        <v>5.7694083939708055E-2</v>
      </c>
      <c r="BD904" s="8">
        <v>4.8973454124645155E-2</v>
      </c>
      <c r="BE904" s="8">
        <v>1.6788564172645164E-2</v>
      </c>
      <c r="BF904" s="8">
        <v>8.002279666603225E-2</v>
      </c>
      <c r="BG904" s="8">
        <v>0.1583130623318226</v>
      </c>
      <c r="BH904" s="8">
        <v>5.0089503570217756E-6</v>
      </c>
      <c r="BI904" s="8">
        <v>0.13749733077930651</v>
      </c>
      <c r="BJ904" s="8">
        <v>1.1431615533679036</v>
      </c>
      <c r="BK904" s="8">
        <v>0.33419667957177418</v>
      </c>
      <c r="BL904" s="8">
        <v>0.39858724851048383</v>
      </c>
    </row>
    <row r="905" spans="1:64" x14ac:dyDescent="0.25">
      <c r="A905" s="7">
        <v>811490</v>
      </c>
      <c r="B905" s="7" t="s">
        <v>933</v>
      </c>
      <c r="C905" s="8">
        <f t="shared" si="252"/>
        <v>9.3208025551899998E-2</v>
      </c>
      <c r="D905" s="8">
        <f t="shared" si="253"/>
        <v>1.5194338543000001E-2</v>
      </c>
      <c r="E905" s="8">
        <f t="shared" si="254"/>
        <v>7.7357387775600001E-2</v>
      </c>
      <c r="F905" s="8">
        <f t="shared" si="255"/>
        <v>1.25885300057E-2</v>
      </c>
      <c r="G905" s="8">
        <f t="shared" si="256"/>
        <v>2.3996292266E-3</v>
      </c>
      <c r="H905" s="8">
        <f t="shared" si="257"/>
        <v>1.14847339188E-2</v>
      </c>
      <c r="I905" s="8">
        <f t="shared" si="258"/>
        <v>7.1779986357999995E-2</v>
      </c>
      <c r="J905" s="8">
        <f t="shared" si="259"/>
        <v>1.0815147623199999E-2</v>
      </c>
      <c r="K905" s="8">
        <f t="shared" si="260"/>
        <v>5.3066211128499997E-2</v>
      </c>
      <c r="L905" s="8">
        <f t="shared" si="261"/>
        <v>8.6451045558100001E-2</v>
      </c>
      <c r="M905" s="8">
        <f t="shared" si="262"/>
        <v>1.45309076583E-2</v>
      </c>
      <c r="N905" s="8">
        <f t="shared" si="263"/>
        <v>8.0700468168600006E-2</v>
      </c>
      <c r="O905" s="8">
        <f t="shared" si="264"/>
        <v>0.54502268560300005</v>
      </c>
      <c r="P905" s="8">
        <f t="shared" si="265"/>
        <v>5.2610838380600003E-5</v>
      </c>
      <c r="Q905" s="8">
        <f t="shared" si="266"/>
        <v>0.47100093143299998</v>
      </c>
      <c r="R905" s="8">
        <f t="shared" si="267"/>
        <v>1.18575975187</v>
      </c>
      <c r="S905" s="8">
        <f t="shared" si="268"/>
        <v>1.02647289315</v>
      </c>
      <c r="T905" s="8">
        <f t="shared" si="269"/>
        <v>1.1356613451099999</v>
      </c>
      <c r="W905" s="7">
        <v>811490</v>
      </c>
      <c r="X905" s="7" t="s">
        <v>933</v>
      </c>
      <c r="Y905" s="364">
        <v>9.3208025551899998E-2</v>
      </c>
      <c r="Z905" s="364">
        <v>1.5194338543000001E-2</v>
      </c>
      <c r="AA905" s="364">
        <v>7.7357387775600001E-2</v>
      </c>
      <c r="AB905" s="364">
        <v>1.25885300057E-2</v>
      </c>
      <c r="AC905" s="364">
        <v>2.3996292266E-3</v>
      </c>
      <c r="AD905" s="364">
        <v>1.14847339188E-2</v>
      </c>
      <c r="AE905" s="364">
        <v>7.1779986357999995E-2</v>
      </c>
      <c r="AF905" s="364">
        <v>1.0815147623199999E-2</v>
      </c>
      <c r="AG905" s="364">
        <v>5.3066211128499997E-2</v>
      </c>
      <c r="AH905" s="364">
        <v>8.6451045558100001E-2</v>
      </c>
      <c r="AI905" s="364">
        <v>1.45309076583E-2</v>
      </c>
      <c r="AJ905" s="364">
        <v>8.0700468168600006E-2</v>
      </c>
      <c r="AK905" s="364">
        <v>0.54502268560300005</v>
      </c>
      <c r="AL905" s="364">
        <v>5.2610838380600003E-5</v>
      </c>
      <c r="AM905" s="364">
        <v>0.47100093143299998</v>
      </c>
      <c r="AN905" s="364">
        <v>1.18575975187</v>
      </c>
      <c r="AO905" s="364">
        <v>1.02647289315</v>
      </c>
      <c r="AP905" s="364">
        <v>1.1356613451099999</v>
      </c>
      <c r="AS905" s="7">
        <v>811490</v>
      </c>
      <c r="AT905" s="7" t="s">
        <v>933</v>
      </c>
      <c r="AU905" s="8">
        <v>0.12643489655389031</v>
      </c>
      <c r="AV905" s="8">
        <v>3.4190840718448391E-2</v>
      </c>
      <c r="AW905" s="8">
        <v>0.19510210276388057</v>
      </c>
      <c r="AX905" s="8">
        <v>4.0964952236356454E-2</v>
      </c>
      <c r="AY905" s="8">
        <v>1.2772070601909194E-2</v>
      </c>
      <c r="AZ905" s="8">
        <v>6.2713264085633866E-2</v>
      </c>
      <c r="BA905" s="8">
        <v>9.6027038769567724E-2</v>
      </c>
      <c r="BB905" s="8">
        <v>2.6159976403251621E-2</v>
      </c>
      <c r="BC905" s="8">
        <v>0.14723937608098545</v>
      </c>
      <c r="BD905" s="8">
        <v>0.1207962127596387</v>
      </c>
      <c r="BE905" s="8">
        <v>3.4011656516482254E-2</v>
      </c>
      <c r="BF905" s="8">
        <v>0.19931778540888867</v>
      </c>
      <c r="BG905" s="8">
        <v>0.54502158791253286</v>
      </c>
      <c r="BH905" s="8">
        <v>2.0407297489201614E-5</v>
      </c>
      <c r="BI905" s="8">
        <v>0.47100088636366139</v>
      </c>
      <c r="BJ905" s="8">
        <v>1.3557262271329031</v>
      </c>
      <c r="BK905" s="8">
        <v>1.1164486740204838</v>
      </c>
      <c r="BL905" s="8">
        <v>1.2694280041572577</v>
      </c>
    </row>
    <row r="906" spans="1:64" x14ac:dyDescent="0.25">
      <c r="A906" s="7">
        <v>812111</v>
      </c>
      <c r="B906" s="7" t="s">
        <v>934</v>
      </c>
      <c r="C906" s="8">
        <f t="shared" si="252"/>
        <v>0.14995818839300001</v>
      </c>
      <c r="D906" s="8">
        <f t="shared" si="253"/>
        <v>2.7948947518600002E-2</v>
      </c>
      <c r="E906" s="8">
        <f t="shared" si="254"/>
        <v>7.4399605989900003E-2</v>
      </c>
      <c r="F906" s="8">
        <f t="shared" si="255"/>
        <v>5.4819991549400003E-2</v>
      </c>
      <c r="G906" s="8">
        <f t="shared" si="256"/>
        <v>1.1278687390699999E-2</v>
      </c>
      <c r="H906" s="8">
        <f t="shared" si="257"/>
        <v>2.76420707985E-2</v>
      </c>
      <c r="I906" s="8">
        <f t="shared" si="258"/>
        <v>9.8463743463599998E-2</v>
      </c>
      <c r="J906" s="8">
        <f t="shared" si="259"/>
        <v>1.83310092489E-2</v>
      </c>
      <c r="K906" s="8">
        <f t="shared" si="260"/>
        <v>4.4849593476499999E-2</v>
      </c>
      <c r="L906" s="8">
        <f t="shared" si="261"/>
        <v>0.1222017482</v>
      </c>
      <c r="M906" s="8">
        <f t="shared" si="262"/>
        <v>2.5401419521600001E-2</v>
      </c>
      <c r="N906" s="8">
        <f t="shared" si="263"/>
        <v>7.5168412350599997E-2</v>
      </c>
      <c r="O906" s="8">
        <f t="shared" si="264"/>
        <v>0.57059972961399996</v>
      </c>
      <c r="P906" s="8">
        <f t="shared" si="265"/>
        <v>2.13253932781E-5</v>
      </c>
      <c r="Q906" s="8">
        <f t="shared" si="266"/>
        <v>0.52508473345399997</v>
      </c>
      <c r="R906" s="8">
        <f t="shared" si="267"/>
        <v>1.2523067419</v>
      </c>
      <c r="S906" s="8">
        <f t="shared" si="268"/>
        <v>1.09374074974</v>
      </c>
      <c r="T906" s="8">
        <f t="shared" si="269"/>
        <v>1.1616443461899999</v>
      </c>
      <c r="W906" s="7">
        <v>812111</v>
      </c>
      <c r="X906" s="7" t="s">
        <v>934</v>
      </c>
      <c r="Y906" s="364">
        <v>0.14995818839300001</v>
      </c>
      <c r="Z906" s="364">
        <v>2.7948947518600002E-2</v>
      </c>
      <c r="AA906" s="364">
        <v>7.4399605989900003E-2</v>
      </c>
      <c r="AB906" s="364">
        <v>5.4819991549400003E-2</v>
      </c>
      <c r="AC906" s="364">
        <v>1.1278687390699999E-2</v>
      </c>
      <c r="AD906" s="364">
        <v>2.76420707985E-2</v>
      </c>
      <c r="AE906" s="364">
        <v>9.8463743463599998E-2</v>
      </c>
      <c r="AF906" s="364">
        <v>1.83310092489E-2</v>
      </c>
      <c r="AG906" s="364">
        <v>4.4849593476499999E-2</v>
      </c>
      <c r="AH906" s="364">
        <v>0.1222017482</v>
      </c>
      <c r="AI906" s="364">
        <v>2.5401419521600001E-2</v>
      </c>
      <c r="AJ906" s="364">
        <v>7.5168412350599997E-2</v>
      </c>
      <c r="AK906" s="364">
        <v>0.57059972961399996</v>
      </c>
      <c r="AL906" s="364">
        <v>2.13253932781E-5</v>
      </c>
      <c r="AM906" s="364">
        <v>0.52508473345399997</v>
      </c>
      <c r="AN906" s="364">
        <v>1.2523067419</v>
      </c>
      <c r="AO906" s="364">
        <v>1.09374074974</v>
      </c>
      <c r="AP906" s="364">
        <v>1.1616443461899999</v>
      </c>
      <c r="AS906" s="7">
        <v>812111</v>
      </c>
      <c r="AT906" s="7" t="s">
        <v>934</v>
      </c>
      <c r="AU906" s="8">
        <v>0.18871532110662909</v>
      </c>
      <c r="AV906" s="8">
        <v>5.77419632512629E-2</v>
      </c>
      <c r="AW906" s="8">
        <v>0.20048005898453386</v>
      </c>
      <c r="AX906" s="8">
        <v>5.8597413232741931E-2</v>
      </c>
      <c r="AY906" s="8">
        <v>1.8850016021603223E-2</v>
      </c>
      <c r="AZ906" s="8">
        <v>5.6759354342241941E-2</v>
      </c>
      <c r="BA906" s="8">
        <v>0.12291952008288549</v>
      </c>
      <c r="BB906" s="8">
        <v>3.9664899697448387E-2</v>
      </c>
      <c r="BC906" s="8">
        <v>0.13448370898452261</v>
      </c>
      <c r="BD906" s="8">
        <v>0.1582508042473226</v>
      </c>
      <c r="BE906" s="8">
        <v>5.4289639000693557E-2</v>
      </c>
      <c r="BF906" s="8">
        <v>0.20041368968399031</v>
      </c>
      <c r="BG906" s="8">
        <v>0.55219329980641885</v>
      </c>
      <c r="BH906" s="8">
        <v>2.2288431211827426E-5</v>
      </c>
      <c r="BI906" s="8">
        <v>0.50814725494964563</v>
      </c>
      <c r="BJ906" s="8">
        <v>1.4469389562461286</v>
      </c>
      <c r="BK906" s="8">
        <v>1.1019471061769353</v>
      </c>
      <c r="BL906" s="8">
        <v>1.264813290054839</v>
      </c>
    </row>
    <row r="907" spans="1:64" x14ac:dyDescent="0.25">
      <c r="A907" s="7">
        <v>812112</v>
      </c>
      <c r="B907" s="7" t="s">
        <v>935</v>
      </c>
      <c r="C907" s="8">
        <f t="shared" si="252"/>
        <v>0.150023997529</v>
      </c>
      <c r="D907" s="8">
        <f t="shared" si="253"/>
        <v>2.7956533946699998E-2</v>
      </c>
      <c r="E907" s="8">
        <f t="shared" si="254"/>
        <v>6.2098253385000003E-2</v>
      </c>
      <c r="F907" s="8">
        <f t="shared" si="255"/>
        <v>5.9258546964799999E-2</v>
      </c>
      <c r="G907" s="8">
        <f t="shared" si="256"/>
        <v>1.2186160216899999E-2</v>
      </c>
      <c r="H907" s="8">
        <f t="shared" si="257"/>
        <v>2.4240884921399999E-2</v>
      </c>
      <c r="I907" s="8">
        <f t="shared" si="258"/>
        <v>9.8457221376800005E-2</v>
      </c>
      <c r="J907" s="8">
        <f t="shared" si="259"/>
        <v>1.83323754474E-2</v>
      </c>
      <c r="K907" s="8">
        <f t="shared" si="260"/>
        <v>3.6799987843099999E-2</v>
      </c>
      <c r="L907" s="8">
        <f t="shared" si="261"/>
        <v>0.122201622792</v>
      </c>
      <c r="M907" s="8">
        <f t="shared" si="262"/>
        <v>2.5412170199400001E-2</v>
      </c>
      <c r="N907" s="8">
        <f t="shared" si="263"/>
        <v>6.3205145119300005E-2</v>
      </c>
      <c r="O907" s="8">
        <f t="shared" si="264"/>
        <v>0.57050762470100003</v>
      </c>
      <c r="P907" s="8">
        <f t="shared" si="265"/>
        <v>1.97446556314E-5</v>
      </c>
      <c r="Q907" s="8">
        <f t="shared" si="266"/>
        <v>0.52520192809499999</v>
      </c>
      <c r="R907" s="8">
        <f t="shared" si="267"/>
        <v>1.2400787848599999</v>
      </c>
      <c r="S907" s="8">
        <f t="shared" si="268"/>
        <v>1.0956855920999999</v>
      </c>
      <c r="T907" s="8">
        <f t="shared" si="269"/>
        <v>1.1535895846699999</v>
      </c>
      <c r="W907" s="7">
        <v>812112</v>
      </c>
      <c r="X907" s="7" t="s">
        <v>935</v>
      </c>
      <c r="Y907" s="364">
        <v>0.150023997529</v>
      </c>
      <c r="Z907" s="364">
        <v>2.7956533946699998E-2</v>
      </c>
      <c r="AA907" s="364">
        <v>6.2098253385000003E-2</v>
      </c>
      <c r="AB907" s="364">
        <v>5.9258546964799999E-2</v>
      </c>
      <c r="AC907" s="364">
        <v>1.2186160216899999E-2</v>
      </c>
      <c r="AD907" s="364">
        <v>2.4240884921399999E-2</v>
      </c>
      <c r="AE907" s="364">
        <v>9.8457221376800005E-2</v>
      </c>
      <c r="AF907" s="364">
        <v>1.83323754474E-2</v>
      </c>
      <c r="AG907" s="364">
        <v>3.6799987843099999E-2</v>
      </c>
      <c r="AH907" s="364">
        <v>0.122201622792</v>
      </c>
      <c r="AI907" s="364">
        <v>2.5412170199400001E-2</v>
      </c>
      <c r="AJ907" s="364">
        <v>6.3205145119300005E-2</v>
      </c>
      <c r="AK907" s="364">
        <v>0.57050762470100003</v>
      </c>
      <c r="AL907" s="364">
        <v>1.97446556314E-5</v>
      </c>
      <c r="AM907" s="364">
        <v>0.52520192809499999</v>
      </c>
      <c r="AN907" s="364">
        <v>1.2400787848599999</v>
      </c>
      <c r="AO907" s="364">
        <v>1.0956855920999999</v>
      </c>
      <c r="AP907" s="364">
        <v>1.1535895846699999</v>
      </c>
      <c r="AS907" s="7">
        <v>812112</v>
      </c>
      <c r="AT907" s="7" t="s">
        <v>935</v>
      </c>
      <c r="AU907" s="8">
        <v>0.19347104921327418</v>
      </c>
      <c r="AV907" s="8">
        <v>5.8768298437380649E-2</v>
      </c>
      <c r="AW907" s="8">
        <v>0.18538518684200814</v>
      </c>
      <c r="AX907" s="8">
        <v>7.078152304867906E-2</v>
      </c>
      <c r="AY907" s="8">
        <v>2.2580124736667751E-2</v>
      </c>
      <c r="AZ907" s="8">
        <v>6.1762410732280656E-2</v>
      </c>
      <c r="BA907" s="8">
        <v>0.12592396289431612</v>
      </c>
      <c r="BB907" s="8">
        <v>4.0354558714112899E-2</v>
      </c>
      <c r="BC907" s="8">
        <v>0.1234810287496952</v>
      </c>
      <c r="BD907" s="8">
        <v>0.16201342636032251</v>
      </c>
      <c r="BE907" s="8">
        <v>5.5228720604556469E-2</v>
      </c>
      <c r="BF907" s="8">
        <v>0.18532015079073705</v>
      </c>
      <c r="BG907" s="8">
        <v>0.5705072557638553</v>
      </c>
      <c r="BH907" s="8">
        <v>1.8705958938130648E-5</v>
      </c>
      <c r="BI907" s="8">
        <v>0.52520183480008131</v>
      </c>
      <c r="BJ907" s="8">
        <v>1.4376213086859684</v>
      </c>
      <c r="BK907" s="8">
        <v>1.1551240585179028</v>
      </c>
      <c r="BL907" s="8">
        <v>1.2897579374545161</v>
      </c>
    </row>
    <row r="908" spans="1:64" x14ac:dyDescent="0.25">
      <c r="A908" s="7">
        <v>812113</v>
      </c>
      <c r="B908" s="7" t="s">
        <v>936</v>
      </c>
      <c r="C908" s="8">
        <f t="shared" si="252"/>
        <v>0.14992095502899999</v>
      </c>
      <c r="D908" s="8">
        <f t="shared" si="253"/>
        <v>2.79206938636E-2</v>
      </c>
      <c r="E908" s="8">
        <f t="shared" si="254"/>
        <v>7.3532495804300005E-2</v>
      </c>
      <c r="F908" s="8">
        <f t="shared" si="255"/>
        <v>4.4459759899299997E-2</v>
      </c>
      <c r="G908" s="8">
        <f t="shared" si="256"/>
        <v>9.12401614571E-3</v>
      </c>
      <c r="H908" s="8">
        <f t="shared" si="257"/>
        <v>2.1982306222300001E-2</v>
      </c>
      <c r="I908" s="8">
        <f t="shared" si="258"/>
        <v>9.8593351562600004E-2</v>
      </c>
      <c r="J908" s="8">
        <f t="shared" si="259"/>
        <v>1.8335949828700002E-2</v>
      </c>
      <c r="K908" s="8">
        <f t="shared" si="260"/>
        <v>4.4239252938899999E-2</v>
      </c>
      <c r="L908" s="8">
        <f t="shared" si="261"/>
        <v>0.122177488057</v>
      </c>
      <c r="M908" s="8">
        <f t="shared" si="262"/>
        <v>2.53716841082E-2</v>
      </c>
      <c r="N908" s="8">
        <f t="shared" si="263"/>
        <v>7.4405808932300005E-2</v>
      </c>
      <c r="O908" s="8">
        <f t="shared" si="264"/>
        <v>0.57068861279799998</v>
      </c>
      <c r="P908" s="8">
        <f t="shared" si="265"/>
        <v>2.6331236294900001E-5</v>
      </c>
      <c r="Q908" s="8">
        <f t="shared" si="266"/>
        <v>0.52437841159599996</v>
      </c>
      <c r="R908" s="8">
        <f t="shared" si="267"/>
        <v>1.2513741447</v>
      </c>
      <c r="S908" s="8">
        <f t="shared" si="268"/>
        <v>1.0755660822699999</v>
      </c>
      <c r="T908" s="8">
        <f t="shared" si="269"/>
        <v>1.1611685543300001</v>
      </c>
      <c r="W908" s="7">
        <v>812113</v>
      </c>
      <c r="X908" s="7" t="s">
        <v>936</v>
      </c>
      <c r="Y908" s="364">
        <v>0.14992095502899999</v>
      </c>
      <c r="Z908" s="364">
        <v>2.79206938636E-2</v>
      </c>
      <c r="AA908" s="364">
        <v>7.3532495804300005E-2</v>
      </c>
      <c r="AB908" s="364">
        <v>4.4459759899299997E-2</v>
      </c>
      <c r="AC908" s="364">
        <v>9.12401614571E-3</v>
      </c>
      <c r="AD908" s="364">
        <v>2.1982306222300001E-2</v>
      </c>
      <c r="AE908" s="364">
        <v>9.8593351562600004E-2</v>
      </c>
      <c r="AF908" s="364">
        <v>1.8335949828700002E-2</v>
      </c>
      <c r="AG908" s="364">
        <v>4.4239252938899999E-2</v>
      </c>
      <c r="AH908" s="364">
        <v>0.122177488057</v>
      </c>
      <c r="AI908" s="364">
        <v>2.53716841082E-2</v>
      </c>
      <c r="AJ908" s="364">
        <v>7.4405808932300005E-2</v>
      </c>
      <c r="AK908" s="364">
        <v>0.57068861279799998</v>
      </c>
      <c r="AL908" s="364">
        <v>2.6331236294900001E-5</v>
      </c>
      <c r="AM908" s="364">
        <v>0.52437841159599996</v>
      </c>
      <c r="AN908" s="364">
        <v>1.2513741447</v>
      </c>
      <c r="AO908" s="364">
        <v>1.0755660822699999</v>
      </c>
      <c r="AP908" s="364">
        <v>1.1611685543300001</v>
      </c>
      <c r="AS908" s="7">
        <v>812113</v>
      </c>
      <c r="AT908" s="7" t="s">
        <v>936</v>
      </c>
      <c r="AU908" s="8">
        <v>0.18601532213227426</v>
      </c>
      <c r="AV908" s="8">
        <v>5.7140917876064498E-2</v>
      </c>
      <c r="AW908" s="8">
        <v>0.18914530467821611</v>
      </c>
      <c r="AX908" s="8">
        <v>6.6775700499625779E-2</v>
      </c>
      <c r="AY908" s="8">
        <v>2.1319057687211127E-2</v>
      </c>
      <c r="AZ908" s="8">
        <v>6.2794037549390322E-2</v>
      </c>
      <c r="BA908" s="8">
        <v>0.12141785195911288</v>
      </c>
      <c r="BB908" s="8">
        <v>3.932074044003387E-2</v>
      </c>
      <c r="BC908" s="8">
        <v>0.12664253030077258</v>
      </c>
      <c r="BD908" s="8">
        <v>0.15607829081219349</v>
      </c>
      <c r="BE908" s="8">
        <v>5.3739136422898376E-2</v>
      </c>
      <c r="BF908" s="8">
        <v>0.18917929752701132</v>
      </c>
      <c r="BG908" s="8">
        <v>0.54307519865625853</v>
      </c>
      <c r="BH908" s="8">
        <v>1.7705891879816129E-5</v>
      </c>
      <c r="BI908" s="8">
        <v>0.49900630724800032</v>
      </c>
      <c r="BJ908" s="8">
        <v>1.4323047704932257</v>
      </c>
      <c r="BK908" s="8">
        <v>1.1025016989620962</v>
      </c>
      <c r="BL908" s="8">
        <v>1.2389940259251615</v>
      </c>
    </row>
    <row r="909" spans="1:64" x14ac:dyDescent="0.25">
      <c r="A909" s="7">
        <v>812191</v>
      </c>
      <c r="B909" s="7" t="s">
        <v>937</v>
      </c>
      <c r="C909" s="8">
        <f t="shared" si="252"/>
        <v>0.150838661653</v>
      </c>
      <c r="D909" s="8">
        <f t="shared" si="253"/>
        <v>2.81387641673E-2</v>
      </c>
      <c r="E909" s="8">
        <f t="shared" si="254"/>
        <v>7.1092858623499997E-2</v>
      </c>
      <c r="F909" s="8">
        <f t="shared" si="255"/>
        <v>4.4893650531299997E-2</v>
      </c>
      <c r="G909" s="8">
        <f t="shared" si="256"/>
        <v>9.2724975179E-3</v>
      </c>
      <c r="H909" s="8">
        <f t="shared" si="257"/>
        <v>2.1379106834699999E-2</v>
      </c>
      <c r="I909" s="8">
        <f t="shared" si="258"/>
        <v>9.8619536898000001E-2</v>
      </c>
      <c r="J909" s="8">
        <f t="shared" si="259"/>
        <v>1.8416141403300001E-2</v>
      </c>
      <c r="K909" s="8">
        <f t="shared" si="260"/>
        <v>4.2493473423799999E-2</v>
      </c>
      <c r="L909" s="8">
        <f t="shared" si="261"/>
        <v>0.123107664502</v>
      </c>
      <c r="M909" s="8">
        <f t="shared" si="262"/>
        <v>2.5589434983099998E-2</v>
      </c>
      <c r="N909" s="8">
        <f t="shared" si="263"/>
        <v>7.2091455638399998E-2</v>
      </c>
      <c r="O909" s="8">
        <f t="shared" si="264"/>
        <v>0.57035492351399997</v>
      </c>
      <c r="P909" s="8">
        <f t="shared" si="265"/>
        <v>2.60972608776E-5</v>
      </c>
      <c r="Q909" s="8">
        <f t="shared" si="266"/>
        <v>0.52615935445600004</v>
      </c>
      <c r="R909" s="8">
        <f t="shared" si="267"/>
        <v>1.25007028444</v>
      </c>
      <c r="S909" s="8">
        <f t="shared" si="268"/>
        <v>1.07554525488</v>
      </c>
      <c r="T909" s="8">
        <f t="shared" si="269"/>
        <v>1.1595291517299999</v>
      </c>
      <c r="W909" s="7">
        <v>812191</v>
      </c>
      <c r="X909" s="7" t="s">
        <v>937</v>
      </c>
      <c r="Y909" s="364">
        <v>0.150838661653</v>
      </c>
      <c r="Z909" s="364">
        <v>2.81387641673E-2</v>
      </c>
      <c r="AA909" s="364">
        <v>7.1092858623499997E-2</v>
      </c>
      <c r="AB909" s="364">
        <v>4.4893650531299997E-2</v>
      </c>
      <c r="AC909" s="364">
        <v>9.2724975179E-3</v>
      </c>
      <c r="AD909" s="364">
        <v>2.1379106834699999E-2</v>
      </c>
      <c r="AE909" s="364">
        <v>9.8619536898000001E-2</v>
      </c>
      <c r="AF909" s="364">
        <v>1.8416141403300001E-2</v>
      </c>
      <c r="AG909" s="364">
        <v>4.2493473423799999E-2</v>
      </c>
      <c r="AH909" s="364">
        <v>0.123107664502</v>
      </c>
      <c r="AI909" s="364">
        <v>2.5589434983099998E-2</v>
      </c>
      <c r="AJ909" s="364">
        <v>7.2091455638399998E-2</v>
      </c>
      <c r="AK909" s="364">
        <v>0.57035492351399997</v>
      </c>
      <c r="AL909" s="364">
        <v>2.60972608776E-5</v>
      </c>
      <c r="AM909" s="364">
        <v>0.52615935445600004</v>
      </c>
      <c r="AN909" s="364">
        <v>1.25007028444</v>
      </c>
      <c r="AO909" s="364">
        <v>1.07554525488</v>
      </c>
      <c r="AP909" s="364">
        <v>1.1595291517299999</v>
      </c>
      <c r="AS909" s="7">
        <v>812191</v>
      </c>
      <c r="AT909" s="7" t="s">
        <v>937</v>
      </c>
      <c r="AU909" s="8">
        <v>0.16637737079980644</v>
      </c>
      <c r="AV909" s="8">
        <v>5.253857807478711E-2</v>
      </c>
      <c r="AW909" s="8">
        <v>0.17582338775594192</v>
      </c>
      <c r="AX909" s="8">
        <v>5.0657131373533865E-2</v>
      </c>
      <c r="AY909" s="8">
        <v>1.7751270524338069E-2</v>
      </c>
      <c r="AZ909" s="8">
        <v>4.9183495766332248E-2</v>
      </c>
      <c r="BA909" s="8">
        <v>0.10824303506179032</v>
      </c>
      <c r="BB909" s="8">
        <v>3.6134089461387096E-2</v>
      </c>
      <c r="BC909" s="8">
        <v>0.11744660279758552</v>
      </c>
      <c r="BD909" s="8">
        <v>0.14058980324366124</v>
      </c>
      <c r="BE909" s="8">
        <v>4.9566951429993539E-2</v>
      </c>
      <c r="BF909" s="8">
        <v>0.17642214865012742</v>
      </c>
      <c r="BG909" s="8">
        <v>0.46916510207535456</v>
      </c>
      <c r="BH909" s="8">
        <v>2.6515572576679998E-5</v>
      </c>
      <c r="BI909" s="8">
        <v>0.43281046796593514</v>
      </c>
      <c r="BJ909" s="8">
        <v>1.3947425624362908</v>
      </c>
      <c r="BK909" s="8">
        <v>0.94017415572854834</v>
      </c>
      <c r="BL909" s="8">
        <v>1.084402759578871</v>
      </c>
    </row>
    <row r="910" spans="1:64" x14ac:dyDescent="0.25">
      <c r="A910" s="7">
        <v>812199</v>
      </c>
      <c r="B910" s="7" t="s">
        <v>938</v>
      </c>
      <c r="C910" s="8">
        <f t="shared" si="252"/>
        <v>0.149935707004</v>
      </c>
      <c r="D910" s="8">
        <f t="shared" si="253"/>
        <v>2.79262477184E-2</v>
      </c>
      <c r="E910" s="8">
        <f t="shared" si="254"/>
        <v>7.3673686719500003E-2</v>
      </c>
      <c r="F910" s="8">
        <f t="shared" si="255"/>
        <v>6.0999597046100001E-2</v>
      </c>
      <c r="G910" s="8">
        <f t="shared" si="256"/>
        <v>1.2527198246299999E-2</v>
      </c>
      <c r="H910" s="8">
        <f t="shared" si="257"/>
        <v>3.0269087640200001E-2</v>
      </c>
      <c r="I910" s="8">
        <f t="shared" si="258"/>
        <v>9.8380429495000005E-2</v>
      </c>
      <c r="J910" s="8">
        <f t="shared" si="259"/>
        <v>1.8299250734099999E-2</v>
      </c>
      <c r="K910" s="8">
        <f t="shared" si="260"/>
        <v>4.42268909473E-2</v>
      </c>
      <c r="L910" s="8">
        <f t="shared" si="261"/>
        <v>0.12219149727500001</v>
      </c>
      <c r="M910" s="8">
        <f t="shared" si="262"/>
        <v>2.5379572055899999E-2</v>
      </c>
      <c r="N910" s="8">
        <f t="shared" si="263"/>
        <v>7.4579011544900001E-2</v>
      </c>
      <c r="O910" s="8">
        <f t="shared" si="264"/>
        <v>0.57063692004099997</v>
      </c>
      <c r="P910" s="8">
        <f t="shared" si="265"/>
        <v>1.9183648440100002E-5</v>
      </c>
      <c r="Q910" s="8">
        <f t="shared" si="266"/>
        <v>0.52555779105400002</v>
      </c>
      <c r="R910" s="8">
        <f t="shared" si="267"/>
        <v>1.2515356414400001</v>
      </c>
      <c r="S910" s="8">
        <f t="shared" si="268"/>
        <v>1.1037958829300001</v>
      </c>
      <c r="T910" s="8">
        <f t="shared" si="269"/>
        <v>1.16090657118</v>
      </c>
      <c r="W910" s="7">
        <v>812199</v>
      </c>
      <c r="X910" s="7" t="s">
        <v>938</v>
      </c>
      <c r="Y910" s="364">
        <v>0.149935707004</v>
      </c>
      <c r="Z910" s="364">
        <v>2.79262477184E-2</v>
      </c>
      <c r="AA910" s="364">
        <v>7.3673686719500003E-2</v>
      </c>
      <c r="AB910" s="364">
        <v>6.0999597046100001E-2</v>
      </c>
      <c r="AC910" s="364">
        <v>1.2527198246299999E-2</v>
      </c>
      <c r="AD910" s="364">
        <v>3.0269087640200001E-2</v>
      </c>
      <c r="AE910" s="364">
        <v>9.8380429495000005E-2</v>
      </c>
      <c r="AF910" s="364">
        <v>1.8299250734099999E-2</v>
      </c>
      <c r="AG910" s="364">
        <v>4.42268909473E-2</v>
      </c>
      <c r="AH910" s="364">
        <v>0.12219149727500001</v>
      </c>
      <c r="AI910" s="364">
        <v>2.5379572055899999E-2</v>
      </c>
      <c r="AJ910" s="364">
        <v>7.4579011544900001E-2</v>
      </c>
      <c r="AK910" s="364">
        <v>0.57063692004099997</v>
      </c>
      <c r="AL910" s="364">
        <v>1.9183648440100002E-5</v>
      </c>
      <c r="AM910" s="364">
        <v>0.52555779105400002</v>
      </c>
      <c r="AN910" s="364">
        <v>1.2515356414400001</v>
      </c>
      <c r="AO910" s="364">
        <v>1.1037958829300001</v>
      </c>
      <c r="AP910" s="364">
        <v>1.16090657118</v>
      </c>
      <c r="AS910" s="7">
        <v>812199</v>
      </c>
      <c r="AT910" s="7" t="s">
        <v>938</v>
      </c>
      <c r="AU910" s="8">
        <v>0.19339297265751615</v>
      </c>
      <c r="AV910" s="8">
        <v>5.8711287958287103E-2</v>
      </c>
      <c r="AW910" s="8">
        <v>0.19850399964098869</v>
      </c>
      <c r="AX910" s="8">
        <v>8.6056003515633875E-2</v>
      </c>
      <c r="AY910" s="8">
        <v>2.7301895438521923E-2</v>
      </c>
      <c r="AZ910" s="8">
        <v>8.0805837001174177E-2</v>
      </c>
      <c r="BA910" s="8">
        <v>0.1258246833885194</v>
      </c>
      <c r="BB910" s="8">
        <v>4.0286941702693549E-2</v>
      </c>
      <c r="BC910" s="8">
        <v>0.13248570630985321</v>
      </c>
      <c r="BD910" s="8">
        <v>0.16200690446653229</v>
      </c>
      <c r="BE910" s="8">
        <v>5.5161979223083871E-2</v>
      </c>
      <c r="BF910" s="8">
        <v>0.19842111566387741</v>
      </c>
      <c r="BG910" s="8">
        <v>0.57063513358740303</v>
      </c>
      <c r="BH910" s="8">
        <v>1.5281649294079028E-5</v>
      </c>
      <c r="BI910" s="8">
        <v>0.52555983342235402</v>
      </c>
      <c r="BJ910" s="8">
        <v>1.4506082602561294</v>
      </c>
      <c r="BK910" s="8">
        <v>1.1941605101490325</v>
      </c>
      <c r="BL910" s="8">
        <v>1.2985973314012904</v>
      </c>
    </row>
    <row r="911" spans="1:64" x14ac:dyDescent="0.25">
      <c r="A911" s="7">
        <v>812210</v>
      </c>
      <c r="B911" s="7" t="s">
        <v>939</v>
      </c>
      <c r="C911" s="8">
        <f t="shared" si="252"/>
        <v>5.7522632488900001E-2</v>
      </c>
      <c r="D911" s="8">
        <f t="shared" si="253"/>
        <v>8.0937741413599999E-3</v>
      </c>
      <c r="E911" s="8">
        <f t="shared" si="254"/>
        <v>5.7114167087199998E-2</v>
      </c>
      <c r="F911" s="8">
        <f t="shared" si="255"/>
        <v>6.8371171718100004E-2</v>
      </c>
      <c r="G911" s="8">
        <f t="shared" si="256"/>
        <v>1.6295961361099998E-2</v>
      </c>
      <c r="H911" s="8">
        <f t="shared" si="257"/>
        <v>7.8868334715100005E-2</v>
      </c>
      <c r="I911" s="8">
        <f t="shared" si="258"/>
        <v>5.1044270784300003E-2</v>
      </c>
      <c r="J911" s="8">
        <f t="shared" si="259"/>
        <v>8.9447589132899998E-3</v>
      </c>
      <c r="K911" s="8">
        <f t="shared" si="260"/>
        <v>4.3461427353400001E-2</v>
      </c>
      <c r="L911" s="8">
        <f t="shared" si="261"/>
        <v>7.99566685492E-2</v>
      </c>
      <c r="M911" s="8">
        <f t="shared" si="262"/>
        <v>1.0325472541799999E-2</v>
      </c>
      <c r="N911" s="8">
        <f t="shared" si="263"/>
        <v>9.0367143543699999E-2</v>
      </c>
      <c r="O911" s="8">
        <f t="shared" si="264"/>
        <v>0.41192690041399999</v>
      </c>
      <c r="P911" s="8">
        <f t="shared" si="265"/>
        <v>4.0421159526100002E-6</v>
      </c>
      <c r="Q911" s="8">
        <f t="shared" si="266"/>
        <v>0.30930457377699999</v>
      </c>
      <c r="R911" s="8">
        <f t="shared" si="267"/>
        <v>1.12273057372</v>
      </c>
      <c r="S911" s="8">
        <f t="shared" si="268"/>
        <v>1.1635354677900001</v>
      </c>
      <c r="T911" s="8">
        <f t="shared" si="269"/>
        <v>1.1034504570500001</v>
      </c>
      <c r="W911" s="7">
        <v>812210</v>
      </c>
      <c r="X911" s="7" t="s">
        <v>939</v>
      </c>
      <c r="Y911" s="364">
        <v>5.7522632488900001E-2</v>
      </c>
      <c r="Z911" s="364">
        <v>8.0937741413599999E-3</v>
      </c>
      <c r="AA911" s="364">
        <v>5.7114167087199998E-2</v>
      </c>
      <c r="AB911" s="364">
        <v>6.8371171718100004E-2</v>
      </c>
      <c r="AC911" s="364">
        <v>1.6295961361099998E-2</v>
      </c>
      <c r="AD911" s="364">
        <v>7.8868334715100005E-2</v>
      </c>
      <c r="AE911" s="364">
        <v>5.1044270784300003E-2</v>
      </c>
      <c r="AF911" s="364">
        <v>8.9447589132899998E-3</v>
      </c>
      <c r="AG911" s="364">
        <v>4.3461427353400001E-2</v>
      </c>
      <c r="AH911" s="364">
        <v>7.99566685492E-2</v>
      </c>
      <c r="AI911" s="364">
        <v>1.0325472541799999E-2</v>
      </c>
      <c r="AJ911" s="364">
        <v>9.0367143543699999E-2</v>
      </c>
      <c r="AK911" s="364">
        <v>0.41192690041399999</v>
      </c>
      <c r="AL911" s="364">
        <v>4.0421159526100002E-6</v>
      </c>
      <c r="AM911" s="364">
        <v>0.30930457377699999</v>
      </c>
      <c r="AN911" s="364">
        <v>1.12273057372</v>
      </c>
      <c r="AO911" s="364">
        <v>1.1635354677900001</v>
      </c>
      <c r="AP911" s="364">
        <v>1.1034504570500001</v>
      </c>
      <c r="AS911" s="7">
        <v>812210</v>
      </c>
      <c r="AT911" s="7" t="s">
        <v>939</v>
      </c>
      <c r="AU911" s="8">
        <v>6.2030550166503232E-2</v>
      </c>
      <c r="AV911" s="8">
        <v>1.4971498557631937E-2</v>
      </c>
      <c r="AW911" s="8">
        <v>0.14247694991349513</v>
      </c>
      <c r="AX911" s="8">
        <v>5.6278731841541946E-2</v>
      </c>
      <c r="AY911" s="8">
        <v>2.1606624052887088E-2</v>
      </c>
      <c r="AZ911" s="8">
        <v>0.16010952178968546</v>
      </c>
      <c r="BA911" s="8">
        <v>5.6465931503659687E-2</v>
      </c>
      <c r="BB911" s="8">
        <v>1.7742605178730161E-2</v>
      </c>
      <c r="BC911" s="8">
        <v>0.14523287365778545</v>
      </c>
      <c r="BD911" s="8">
        <v>8.5769681514972579E-2</v>
      </c>
      <c r="BE911" s="8">
        <v>1.9940486557653712E-2</v>
      </c>
      <c r="BF911" s="8">
        <v>0.20584678848731777</v>
      </c>
      <c r="BG911" s="8">
        <v>0.40528161651632222</v>
      </c>
      <c r="BH911" s="8">
        <v>4.7369688882104838E-6</v>
      </c>
      <c r="BI911" s="8">
        <v>0.30431556901719342</v>
      </c>
      <c r="BJ911" s="8">
        <v>1.2194806115412906</v>
      </c>
      <c r="BK911" s="8">
        <v>1.2218642325229032</v>
      </c>
      <c r="BL911" s="8">
        <v>1.2033123780822579</v>
      </c>
    </row>
    <row r="912" spans="1:64" x14ac:dyDescent="0.25">
      <c r="A912" s="7">
        <v>812220</v>
      </c>
      <c r="B912" s="7" t="s">
        <v>940</v>
      </c>
      <c r="C912" s="8">
        <f t="shared" si="252"/>
        <v>5.75004160549E-2</v>
      </c>
      <c r="D912" s="8">
        <f t="shared" si="253"/>
        <v>8.0848626849900004E-3</v>
      </c>
      <c r="E912" s="8">
        <f t="shared" si="254"/>
        <v>6.1491633424300002E-2</v>
      </c>
      <c r="F912" s="8">
        <f t="shared" si="255"/>
        <v>0.283339686403</v>
      </c>
      <c r="G912" s="8">
        <f t="shared" si="256"/>
        <v>6.7607239227999993E-2</v>
      </c>
      <c r="H912" s="8">
        <f t="shared" si="257"/>
        <v>0.36702351550899998</v>
      </c>
      <c r="I912" s="8">
        <f t="shared" si="258"/>
        <v>5.0687050616599998E-2</v>
      </c>
      <c r="J912" s="8">
        <f t="shared" si="259"/>
        <v>8.8680376996600006E-3</v>
      </c>
      <c r="K912" s="8">
        <f t="shared" si="260"/>
        <v>4.79837764562E-2</v>
      </c>
      <c r="L912" s="8">
        <f t="shared" si="261"/>
        <v>7.9918893438900004E-2</v>
      </c>
      <c r="M912" s="8">
        <f t="shared" si="262"/>
        <v>1.0315990089000001E-2</v>
      </c>
      <c r="N912" s="8">
        <f t="shared" si="263"/>
        <v>9.6441310018000007E-2</v>
      </c>
      <c r="O912" s="8">
        <f t="shared" si="264"/>
        <v>0.41196901337399999</v>
      </c>
      <c r="P912" s="8">
        <f t="shared" si="265"/>
        <v>9.7340358647900005E-7</v>
      </c>
      <c r="Q912" s="8">
        <f t="shared" si="266"/>
        <v>0.31174589100900002</v>
      </c>
      <c r="R912" s="8">
        <f t="shared" si="267"/>
        <v>1.1270769121599999</v>
      </c>
      <c r="S912" s="8">
        <f t="shared" si="268"/>
        <v>1.7179704411400001</v>
      </c>
      <c r="T912" s="8">
        <f t="shared" si="269"/>
        <v>1.10753886477</v>
      </c>
      <c r="W912" s="7">
        <v>812220</v>
      </c>
      <c r="X912" s="7" t="s">
        <v>940</v>
      </c>
      <c r="Y912" s="364">
        <v>5.75004160549E-2</v>
      </c>
      <c r="Z912" s="364">
        <v>8.0848626849900004E-3</v>
      </c>
      <c r="AA912" s="364">
        <v>6.1491633424300002E-2</v>
      </c>
      <c r="AB912" s="364">
        <v>0.283339686403</v>
      </c>
      <c r="AC912" s="364">
        <v>6.7607239227999993E-2</v>
      </c>
      <c r="AD912" s="364">
        <v>0.36702351550899998</v>
      </c>
      <c r="AE912" s="364">
        <v>5.0687050616599998E-2</v>
      </c>
      <c r="AF912" s="364">
        <v>8.8680376996600006E-3</v>
      </c>
      <c r="AG912" s="364">
        <v>4.79837764562E-2</v>
      </c>
      <c r="AH912" s="364">
        <v>7.9918893438900004E-2</v>
      </c>
      <c r="AI912" s="364">
        <v>1.0315990089000001E-2</v>
      </c>
      <c r="AJ912" s="364">
        <v>9.6441310018000007E-2</v>
      </c>
      <c r="AK912" s="364">
        <v>0.41196901337399999</v>
      </c>
      <c r="AL912" s="364">
        <v>9.7340358647900005E-7</v>
      </c>
      <c r="AM912" s="364">
        <v>0.31174589100900002</v>
      </c>
      <c r="AN912" s="364">
        <v>1.1270769121599999</v>
      </c>
      <c r="AO912" s="364">
        <v>1.7179704411400001</v>
      </c>
      <c r="AP912" s="364">
        <v>1.10753886477</v>
      </c>
      <c r="AS912" s="7">
        <v>812220</v>
      </c>
      <c r="AT912" s="7" t="s">
        <v>940</v>
      </c>
      <c r="AU912" s="8">
        <v>5.9712787596962913E-2</v>
      </c>
      <c r="AV912" s="8">
        <v>1.4474186435114191E-2</v>
      </c>
      <c r="AW912" s="8">
        <v>0.13590446793220651</v>
      </c>
      <c r="AX912" s="8">
        <v>4.6766628394337581E-2</v>
      </c>
      <c r="AY912" s="8">
        <v>1.8436428391610971E-2</v>
      </c>
      <c r="AZ912" s="8">
        <v>0.12718012509415644</v>
      </c>
      <c r="BA912" s="8">
        <v>5.3884174072740328E-2</v>
      </c>
      <c r="BB912" s="8">
        <v>1.7031180285334839E-2</v>
      </c>
      <c r="BC912" s="8">
        <v>0.13778696855340641</v>
      </c>
      <c r="BD912" s="8">
        <v>8.2820997277269354E-2</v>
      </c>
      <c r="BE912" s="8">
        <v>1.9312906779507415E-2</v>
      </c>
      <c r="BF912" s="8">
        <v>0.19641595829214514</v>
      </c>
      <c r="BG912" s="8">
        <v>0.38539186670274228</v>
      </c>
      <c r="BH912" s="8">
        <v>6.9361840179495025E-6</v>
      </c>
      <c r="BI912" s="8">
        <v>0.29163103234669357</v>
      </c>
      <c r="BJ912" s="8">
        <v>1.2100930548679032</v>
      </c>
      <c r="BK912" s="8">
        <v>1.1278670528480645</v>
      </c>
      <c r="BL912" s="8">
        <v>1.1441861938790319</v>
      </c>
    </row>
    <row r="913" spans="1:64" x14ac:dyDescent="0.25">
      <c r="A913" s="7">
        <v>812310</v>
      </c>
      <c r="B913" s="7" t="s">
        <v>941</v>
      </c>
      <c r="C913" s="8">
        <f t="shared" si="252"/>
        <v>0.109171793551</v>
      </c>
      <c r="D913" s="8">
        <f t="shared" si="253"/>
        <v>1.9139371829299999E-2</v>
      </c>
      <c r="E913" s="8">
        <f t="shared" si="254"/>
        <v>7.5616134190400003E-2</v>
      </c>
      <c r="F913" s="8">
        <f t="shared" si="255"/>
        <v>5.5699992346499999E-2</v>
      </c>
      <c r="G913" s="8">
        <f t="shared" si="256"/>
        <v>1.21223759551E-2</v>
      </c>
      <c r="H913" s="8">
        <f t="shared" si="257"/>
        <v>3.8340787017999998E-2</v>
      </c>
      <c r="I913" s="8">
        <f t="shared" si="258"/>
        <v>7.9362679166200004E-2</v>
      </c>
      <c r="J913" s="8">
        <f t="shared" si="259"/>
        <v>1.43018164784E-2</v>
      </c>
      <c r="K913" s="8">
        <f t="shared" si="260"/>
        <v>4.69485244697E-2</v>
      </c>
      <c r="L913" s="8">
        <f t="shared" si="261"/>
        <v>9.2228637281999995E-2</v>
      </c>
      <c r="M913" s="8">
        <f t="shared" si="262"/>
        <v>1.7189185960199999E-2</v>
      </c>
      <c r="N913" s="8">
        <f t="shared" si="263"/>
        <v>7.8266910879499996E-2</v>
      </c>
      <c r="O913" s="8">
        <f t="shared" si="264"/>
        <v>0.58357332563700004</v>
      </c>
      <c r="P913" s="8">
        <f t="shared" si="265"/>
        <v>1.2963714267099999E-5</v>
      </c>
      <c r="Q913" s="8">
        <f t="shared" si="266"/>
        <v>0.45194946351100002</v>
      </c>
      <c r="R913" s="8">
        <f t="shared" si="267"/>
        <v>1.2039272995700001</v>
      </c>
      <c r="S913" s="8">
        <f t="shared" si="268"/>
        <v>1.10616315532</v>
      </c>
      <c r="T913" s="8">
        <f t="shared" si="269"/>
        <v>1.14061302011</v>
      </c>
      <c r="W913" s="7">
        <v>812310</v>
      </c>
      <c r="X913" s="7" t="s">
        <v>941</v>
      </c>
      <c r="Y913" s="364">
        <v>0.109171793551</v>
      </c>
      <c r="Z913" s="364">
        <v>1.9139371829299999E-2</v>
      </c>
      <c r="AA913" s="364">
        <v>7.5616134190400003E-2</v>
      </c>
      <c r="AB913" s="364">
        <v>5.5699992346499999E-2</v>
      </c>
      <c r="AC913" s="364">
        <v>1.21223759551E-2</v>
      </c>
      <c r="AD913" s="364">
        <v>3.8340787017999998E-2</v>
      </c>
      <c r="AE913" s="364">
        <v>7.9362679166200004E-2</v>
      </c>
      <c r="AF913" s="364">
        <v>1.43018164784E-2</v>
      </c>
      <c r="AG913" s="364">
        <v>4.69485244697E-2</v>
      </c>
      <c r="AH913" s="364">
        <v>9.2228637281999995E-2</v>
      </c>
      <c r="AI913" s="364">
        <v>1.7189185960199999E-2</v>
      </c>
      <c r="AJ913" s="364">
        <v>7.8266910879499996E-2</v>
      </c>
      <c r="AK913" s="364">
        <v>0.58357332563700004</v>
      </c>
      <c r="AL913" s="364">
        <v>1.2963714267099999E-5</v>
      </c>
      <c r="AM913" s="364">
        <v>0.45194946351100002</v>
      </c>
      <c r="AN913" s="364">
        <v>1.2039272995700001</v>
      </c>
      <c r="AO913" s="364">
        <v>1.10616315532</v>
      </c>
      <c r="AP913" s="364">
        <v>1.14061302011</v>
      </c>
      <c r="AS913" s="7">
        <v>812310</v>
      </c>
      <c r="AT913" s="7" t="s">
        <v>941</v>
      </c>
      <c r="AU913" s="8">
        <v>0.13928692631251935</v>
      </c>
      <c r="AV913" s="8">
        <v>3.9762225608485482E-2</v>
      </c>
      <c r="AW913" s="8">
        <v>0.19763540930674847</v>
      </c>
      <c r="AX913" s="8">
        <v>5.6918119959517718E-2</v>
      </c>
      <c r="AY913" s="8">
        <v>1.9070201786841455E-2</v>
      </c>
      <c r="AZ913" s="8">
        <v>7.6887193312972571E-2</v>
      </c>
      <c r="BA913" s="8">
        <v>0.10187029121194839</v>
      </c>
      <c r="BB913" s="8">
        <v>3.1531760092572581E-2</v>
      </c>
      <c r="BC913" s="8">
        <v>0.14743393466300639</v>
      </c>
      <c r="BD913" s="8">
        <v>0.12040430114830965</v>
      </c>
      <c r="BE913" s="8">
        <v>3.6860496695608064E-2</v>
      </c>
      <c r="BF913" s="8">
        <v>0.19206887370985323</v>
      </c>
      <c r="BG913" s="8">
        <v>0.54592472435540362</v>
      </c>
      <c r="BH913" s="8">
        <v>1.3281114618484511E-5</v>
      </c>
      <c r="BI913" s="8">
        <v>0.42278904021137054</v>
      </c>
      <c r="BJ913" s="8">
        <v>1.3766861741300001</v>
      </c>
      <c r="BK913" s="8">
        <v>1.0883593860267744</v>
      </c>
      <c r="BL913" s="8">
        <v>1.2163182440317744</v>
      </c>
    </row>
    <row r="914" spans="1:64" x14ac:dyDescent="0.25">
      <c r="A914" s="7">
        <v>812320</v>
      </c>
      <c r="B914" s="7" t="s">
        <v>942</v>
      </c>
      <c r="C914" s="8">
        <f t="shared" si="252"/>
        <v>0.109462162423</v>
      </c>
      <c r="D914" s="8">
        <f t="shared" si="253"/>
        <v>1.9167287784600001E-2</v>
      </c>
      <c r="E914" s="8">
        <f t="shared" si="254"/>
        <v>7.5365044780599993E-2</v>
      </c>
      <c r="F914" s="8">
        <f t="shared" si="255"/>
        <v>5.8546918564699998E-2</v>
      </c>
      <c r="G914" s="8">
        <f t="shared" si="256"/>
        <v>1.2693347838499999E-2</v>
      </c>
      <c r="H914" s="8">
        <f t="shared" si="257"/>
        <v>3.9695559731200002E-2</v>
      </c>
      <c r="I914" s="8">
        <f t="shared" si="258"/>
        <v>7.9935051273400004E-2</v>
      </c>
      <c r="J914" s="8">
        <f t="shared" si="259"/>
        <v>1.43999255845E-2</v>
      </c>
      <c r="K914" s="8">
        <f t="shared" si="260"/>
        <v>4.6925347253800001E-2</v>
      </c>
      <c r="L914" s="8">
        <f t="shared" si="261"/>
        <v>9.2242573526199995E-2</v>
      </c>
      <c r="M914" s="8">
        <f t="shared" si="262"/>
        <v>1.7199016587800001E-2</v>
      </c>
      <c r="N914" s="8">
        <f t="shared" si="263"/>
        <v>7.7978153170300005E-2</v>
      </c>
      <c r="O914" s="8">
        <f t="shared" si="264"/>
        <v>0.58400798708099999</v>
      </c>
      <c r="P914" s="8">
        <f t="shared" si="265"/>
        <v>1.2412133076E-5</v>
      </c>
      <c r="Q914" s="8">
        <f t="shared" si="266"/>
        <v>0.44967400429900001</v>
      </c>
      <c r="R914" s="8">
        <f t="shared" si="267"/>
        <v>1.2039944949900001</v>
      </c>
      <c r="S914" s="8">
        <f t="shared" si="268"/>
        <v>1.11093582613</v>
      </c>
      <c r="T914" s="8">
        <f t="shared" si="269"/>
        <v>1.1412603241099999</v>
      </c>
      <c r="W914" s="7">
        <v>812320</v>
      </c>
      <c r="X914" s="7" t="s">
        <v>942</v>
      </c>
      <c r="Y914" s="364">
        <v>0.109462162423</v>
      </c>
      <c r="Z914" s="364">
        <v>1.9167287784600001E-2</v>
      </c>
      <c r="AA914" s="364">
        <v>7.5365044780599993E-2</v>
      </c>
      <c r="AB914" s="364">
        <v>5.8546918564699998E-2</v>
      </c>
      <c r="AC914" s="364">
        <v>1.2693347838499999E-2</v>
      </c>
      <c r="AD914" s="364">
        <v>3.9695559731200002E-2</v>
      </c>
      <c r="AE914" s="364">
        <v>7.9935051273400004E-2</v>
      </c>
      <c r="AF914" s="364">
        <v>1.43999255845E-2</v>
      </c>
      <c r="AG914" s="364">
        <v>4.6925347253800001E-2</v>
      </c>
      <c r="AH914" s="364">
        <v>9.2242573526199995E-2</v>
      </c>
      <c r="AI914" s="364">
        <v>1.7199016587800001E-2</v>
      </c>
      <c r="AJ914" s="364">
        <v>7.7978153170300005E-2</v>
      </c>
      <c r="AK914" s="364">
        <v>0.58400798708099999</v>
      </c>
      <c r="AL914" s="364">
        <v>1.2412133076E-5</v>
      </c>
      <c r="AM914" s="364">
        <v>0.44967400429900001</v>
      </c>
      <c r="AN914" s="364">
        <v>1.2039944949900001</v>
      </c>
      <c r="AO914" s="364">
        <v>1.11093582613</v>
      </c>
      <c r="AP914" s="364">
        <v>1.1412603241099999</v>
      </c>
      <c r="AS914" s="7">
        <v>812320</v>
      </c>
      <c r="AT914" s="7" t="s">
        <v>942</v>
      </c>
      <c r="AU914" s="8">
        <v>0.12777182548483867</v>
      </c>
      <c r="AV914" s="8">
        <v>3.7231156685816121E-2</v>
      </c>
      <c r="AW914" s="8">
        <v>0.1859990118908855</v>
      </c>
      <c r="AX914" s="8">
        <v>6.8508856330796772E-2</v>
      </c>
      <c r="AY914" s="8">
        <v>2.2896582266448709E-2</v>
      </c>
      <c r="AZ914" s="8">
        <v>9.6306852629016171E-2</v>
      </c>
      <c r="BA914" s="8">
        <v>9.4418496497272617E-2</v>
      </c>
      <c r="BB914" s="8">
        <v>2.9751297889267721E-2</v>
      </c>
      <c r="BC914" s="8">
        <v>0.13971513485002901</v>
      </c>
      <c r="BD914" s="8">
        <v>0.1108967846363903</v>
      </c>
      <c r="BE914" s="8">
        <v>3.4587705045908072E-2</v>
      </c>
      <c r="BF914" s="8">
        <v>0.18074415767670809</v>
      </c>
      <c r="BG914" s="8">
        <v>0.48981276398337148</v>
      </c>
      <c r="BH914" s="8">
        <v>9.7862376864317777E-6</v>
      </c>
      <c r="BI914" s="8">
        <v>0.37714719694598353</v>
      </c>
      <c r="BJ914" s="8">
        <v>1.351003606964194</v>
      </c>
      <c r="BK914" s="8">
        <v>1.0264235815485483</v>
      </c>
      <c r="BL914" s="8">
        <v>1.1025929937527419</v>
      </c>
    </row>
    <row r="915" spans="1:64" x14ac:dyDescent="0.25">
      <c r="A915" s="7">
        <v>812331</v>
      </c>
      <c r="B915" s="7" t="s">
        <v>943</v>
      </c>
      <c r="C915" s="8">
        <f t="shared" si="252"/>
        <v>0.10949641751600001</v>
      </c>
      <c r="D915" s="8">
        <f t="shared" si="253"/>
        <v>1.9155811589899999E-2</v>
      </c>
      <c r="E915" s="8">
        <f t="shared" si="254"/>
        <v>7.21571136211E-2</v>
      </c>
      <c r="F915" s="8">
        <f t="shared" si="255"/>
        <v>2.5249966911399999E-2</v>
      </c>
      <c r="G915" s="8">
        <f t="shared" si="256"/>
        <v>5.4658500544600003E-3</v>
      </c>
      <c r="H915" s="8">
        <f t="shared" si="257"/>
        <v>1.60897138258E-2</v>
      </c>
      <c r="I915" s="8">
        <f t="shared" si="258"/>
        <v>8.0249728879999996E-2</v>
      </c>
      <c r="J915" s="8">
        <f t="shared" si="259"/>
        <v>1.44335067127E-2</v>
      </c>
      <c r="K915" s="8">
        <f t="shared" si="260"/>
        <v>4.4612614196899998E-2</v>
      </c>
      <c r="L915" s="8">
        <f t="shared" si="261"/>
        <v>9.2400264483200004E-2</v>
      </c>
      <c r="M915" s="8">
        <f t="shared" si="262"/>
        <v>1.7198092812E-2</v>
      </c>
      <c r="N915" s="8">
        <f t="shared" si="263"/>
        <v>7.4922442696200006E-2</v>
      </c>
      <c r="O915" s="8">
        <f t="shared" si="264"/>
        <v>0.583730114164</v>
      </c>
      <c r="P915" s="8">
        <f t="shared" si="265"/>
        <v>2.8795093892100002E-5</v>
      </c>
      <c r="Q915" s="8">
        <f t="shared" si="266"/>
        <v>0.44830687231299998</v>
      </c>
      <c r="R915" s="8">
        <f t="shared" si="267"/>
        <v>1.20080934273</v>
      </c>
      <c r="S915" s="8">
        <f t="shared" si="268"/>
        <v>1.0468055307899999</v>
      </c>
      <c r="T915" s="8">
        <f t="shared" si="269"/>
        <v>1.1392958497900001</v>
      </c>
      <c r="W915" s="7">
        <v>812331</v>
      </c>
      <c r="X915" s="7" t="s">
        <v>943</v>
      </c>
      <c r="Y915" s="364">
        <v>0.10949641751600001</v>
      </c>
      <c r="Z915" s="364">
        <v>1.9155811589899999E-2</v>
      </c>
      <c r="AA915" s="364">
        <v>7.21571136211E-2</v>
      </c>
      <c r="AB915" s="364">
        <v>2.5249966911399999E-2</v>
      </c>
      <c r="AC915" s="364">
        <v>5.4658500544600003E-3</v>
      </c>
      <c r="AD915" s="364">
        <v>1.60897138258E-2</v>
      </c>
      <c r="AE915" s="364">
        <v>8.0249728879999996E-2</v>
      </c>
      <c r="AF915" s="364">
        <v>1.44335067127E-2</v>
      </c>
      <c r="AG915" s="364">
        <v>4.4612614196899998E-2</v>
      </c>
      <c r="AH915" s="364">
        <v>9.2400264483200004E-2</v>
      </c>
      <c r="AI915" s="364">
        <v>1.7198092812E-2</v>
      </c>
      <c r="AJ915" s="364">
        <v>7.4922442696200006E-2</v>
      </c>
      <c r="AK915" s="364">
        <v>0.583730114164</v>
      </c>
      <c r="AL915" s="364">
        <v>2.8795093892100002E-5</v>
      </c>
      <c r="AM915" s="364">
        <v>0.44830687231299998</v>
      </c>
      <c r="AN915" s="364">
        <v>1.20080934273</v>
      </c>
      <c r="AO915" s="364">
        <v>1.0468055307899999</v>
      </c>
      <c r="AP915" s="364">
        <v>1.1392958497900001</v>
      </c>
      <c r="AS915" s="7">
        <v>812331</v>
      </c>
      <c r="AT915" s="7" t="s">
        <v>943</v>
      </c>
      <c r="AU915" s="8">
        <v>8.338829124151613E-2</v>
      </c>
      <c r="AV915" s="8">
        <v>2.5637072734764513E-2</v>
      </c>
      <c r="AW915" s="8">
        <v>0.12423055493434031</v>
      </c>
      <c r="AX915" s="8">
        <v>7.083105691111935E-2</v>
      </c>
      <c r="AY915" s="8">
        <v>2.4540304463252581E-2</v>
      </c>
      <c r="AZ915" s="8">
        <v>9.6804839329467735E-2</v>
      </c>
      <c r="BA915" s="8">
        <v>6.2227836257272573E-2</v>
      </c>
      <c r="BB915" s="8">
        <v>2.0628203338574191E-2</v>
      </c>
      <c r="BC915" s="8">
        <v>9.3839351144287098E-2</v>
      </c>
      <c r="BD915" s="8">
        <v>7.2974390390004848E-2</v>
      </c>
      <c r="BE915" s="8">
        <v>2.3961903829819348E-2</v>
      </c>
      <c r="BF915" s="8">
        <v>0.12028729069958388</v>
      </c>
      <c r="BG915" s="8">
        <v>0.30127860178638705</v>
      </c>
      <c r="BH915" s="8">
        <v>3.9216137213651618E-6</v>
      </c>
      <c r="BI915" s="8">
        <v>0.23138385963027402</v>
      </c>
      <c r="BJ915" s="8">
        <v>1.233254306007419</v>
      </c>
      <c r="BK915" s="8">
        <v>0.70830684586483883</v>
      </c>
      <c r="BL915" s="8">
        <v>0.69282764880451642</v>
      </c>
    </row>
    <row r="916" spans="1:64" x14ac:dyDescent="0.25">
      <c r="A916" s="7">
        <v>812332</v>
      </c>
      <c r="B916" s="7" t="s">
        <v>944</v>
      </c>
      <c r="C916" s="8">
        <f t="shared" si="252"/>
        <v>0.10944283367</v>
      </c>
      <c r="D916" s="8">
        <f t="shared" si="253"/>
        <v>1.9140961916899998E-2</v>
      </c>
      <c r="E916" s="8">
        <f t="shared" si="254"/>
        <v>7.1914320084199998E-2</v>
      </c>
      <c r="F916" s="8">
        <f t="shared" si="255"/>
        <v>4.4495154155299997E-2</v>
      </c>
      <c r="G916" s="8">
        <f t="shared" si="256"/>
        <v>9.6204723667600005E-3</v>
      </c>
      <c r="H916" s="8">
        <f t="shared" si="257"/>
        <v>2.8214092417999999E-2</v>
      </c>
      <c r="I916" s="8">
        <f t="shared" si="258"/>
        <v>8.0444543708399999E-2</v>
      </c>
      <c r="J916" s="8">
        <f t="shared" si="259"/>
        <v>1.4459455315299999E-2</v>
      </c>
      <c r="K916" s="8">
        <f t="shared" si="260"/>
        <v>4.4586411678000003E-2</v>
      </c>
      <c r="L916" s="8">
        <f t="shared" si="261"/>
        <v>9.2397492392299996E-2</v>
      </c>
      <c r="M916" s="8">
        <f t="shared" si="262"/>
        <v>1.7191740800000001E-2</v>
      </c>
      <c r="N916" s="8">
        <f t="shared" si="263"/>
        <v>7.4669499557999994E-2</v>
      </c>
      <c r="O916" s="8">
        <f t="shared" si="264"/>
        <v>0.58347886998599996</v>
      </c>
      <c r="P916" s="8">
        <f t="shared" si="265"/>
        <v>1.6343879568299999E-5</v>
      </c>
      <c r="Q916" s="8">
        <f t="shared" si="266"/>
        <v>0.44712495544500003</v>
      </c>
      <c r="R916" s="8">
        <f t="shared" si="267"/>
        <v>1.2004981156700001</v>
      </c>
      <c r="S916" s="8">
        <f t="shared" si="268"/>
        <v>1.0823297189400001</v>
      </c>
      <c r="T916" s="8">
        <f t="shared" si="269"/>
        <v>1.1394904106999999</v>
      </c>
      <c r="W916" s="7">
        <v>812332</v>
      </c>
      <c r="X916" s="7" t="s">
        <v>944</v>
      </c>
      <c r="Y916" s="364">
        <v>0.10944283367</v>
      </c>
      <c r="Z916" s="364">
        <v>1.9140961916899998E-2</v>
      </c>
      <c r="AA916" s="364">
        <v>7.1914320084199998E-2</v>
      </c>
      <c r="AB916" s="364">
        <v>4.4495154155299997E-2</v>
      </c>
      <c r="AC916" s="364">
        <v>9.6204723667600005E-3</v>
      </c>
      <c r="AD916" s="364">
        <v>2.8214092417999999E-2</v>
      </c>
      <c r="AE916" s="364">
        <v>8.0444543708399999E-2</v>
      </c>
      <c r="AF916" s="364">
        <v>1.4459455315299999E-2</v>
      </c>
      <c r="AG916" s="364">
        <v>4.4586411678000003E-2</v>
      </c>
      <c r="AH916" s="364">
        <v>9.2397492392299996E-2</v>
      </c>
      <c r="AI916" s="364">
        <v>1.7191740800000001E-2</v>
      </c>
      <c r="AJ916" s="364">
        <v>7.4669499557999994E-2</v>
      </c>
      <c r="AK916" s="364">
        <v>0.58347886998599996</v>
      </c>
      <c r="AL916" s="364">
        <v>1.6343879568299999E-5</v>
      </c>
      <c r="AM916" s="364">
        <v>0.44712495544500003</v>
      </c>
      <c r="AN916" s="364">
        <v>1.2004981156700001</v>
      </c>
      <c r="AO916" s="364">
        <v>1.0823297189400001</v>
      </c>
      <c r="AP916" s="364">
        <v>1.1394904106999999</v>
      </c>
      <c r="AS916" s="7">
        <v>812332</v>
      </c>
      <c r="AT916" s="7" t="s">
        <v>944</v>
      </c>
      <c r="AU916" s="8">
        <v>5.842954116154838E-2</v>
      </c>
      <c r="AV916" s="8">
        <v>1.9199118491977415E-2</v>
      </c>
      <c r="AW916" s="8">
        <v>8.7421340603454814E-2</v>
      </c>
      <c r="AX916" s="8">
        <v>5.9618123124009686E-2</v>
      </c>
      <c r="AY916" s="8">
        <v>2.306585339153484E-2</v>
      </c>
      <c r="AZ916" s="8">
        <v>8.403846526663869E-2</v>
      </c>
      <c r="BA916" s="8">
        <v>4.3792306722259672E-2</v>
      </c>
      <c r="BB916" s="8">
        <v>1.5593678368966126E-2</v>
      </c>
      <c r="BC916" s="8">
        <v>6.6534344295790346E-2</v>
      </c>
      <c r="BD916" s="8">
        <v>5.1392193261756453E-2</v>
      </c>
      <c r="BE916" s="8">
        <v>1.8045365940235487E-2</v>
      </c>
      <c r="BF916" s="8">
        <v>8.5135501183725815E-2</v>
      </c>
      <c r="BG916" s="8">
        <v>0.19763062144732249</v>
      </c>
      <c r="BH916" s="8">
        <v>2.2242821837462901E-6</v>
      </c>
      <c r="BI916" s="8">
        <v>0.15144474441056455</v>
      </c>
      <c r="BJ916" s="8">
        <v>1.1650500002566129</v>
      </c>
      <c r="BK916" s="8">
        <v>0.5054321192016128</v>
      </c>
      <c r="BL916" s="8">
        <v>0.4646300068062903</v>
      </c>
    </row>
    <row r="917" spans="1:64" x14ac:dyDescent="0.25">
      <c r="A917" s="7">
        <v>812910</v>
      </c>
      <c r="B917" s="7" t="s">
        <v>945</v>
      </c>
      <c r="C917" s="8">
        <f t="shared" si="252"/>
        <v>0.16149566663500001</v>
      </c>
      <c r="D917" s="8">
        <f t="shared" si="253"/>
        <v>2.99093496658E-2</v>
      </c>
      <c r="E917" s="8">
        <f t="shared" si="254"/>
        <v>7.5924375742400005E-2</v>
      </c>
      <c r="F917" s="8">
        <f t="shared" si="255"/>
        <v>6.9037152163599999E-2</v>
      </c>
      <c r="G917" s="8">
        <f t="shared" si="256"/>
        <v>1.35093054019E-2</v>
      </c>
      <c r="H917" s="8">
        <f t="shared" si="257"/>
        <v>3.08428883903E-2</v>
      </c>
      <c r="I917" s="8">
        <f t="shared" si="258"/>
        <v>0.110145924768</v>
      </c>
      <c r="J917" s="8">
        <f t="shared" si="259"/>
        <v>2.01896479081E-2</v>
      </c>
      <c r="K917" s="8">
        <f t="shared" si="260"/>
        <v>4.6738120243200003E-2</v>
      </c>
      <c r="L917" s="8">
        <f t="shared" si="261"/>
        <v>0.13135693856299999</v>
      </c>
      <c r="M917" s="8">
        <f t="shared" si="262"/>
        <v>2.76030374922E-2</v>
      </c>
      <c r="N917" s="8">
        <f t="shared" si="263"/>
        <v>7.7567595367500006E-2</v>
      </c>
      <c r="O917" s="8">
        <f t="shared" si="264"/>
        <v>0.56386106920599999</v>
      </c>
      <c r="P917" s="8">
        <f t="shared" si="265"/>
        <v>1.9352527744699999E-5</v>
      </c>
      <c r="Q917" s="8">
        <f t="shared" si="266"/>
        <v>0.51378903132099996</v>
      </c>
      <c r="R917" s="8">
        <f t="shared" si="267"/>
        <v>1.2673293920399999</v>
      </c>
      <c r="S917" s="8">
        <f t="shared" si="268"/>
        <v>1.1133893459599999</v>
      </c>
      <c r="T917" s="8">
        <f t="shared" si="269"/>
        <v>1.1770736929200001</v>
      </c>
      <c r="W917" s="7">
        <v>812910</v>
      </c>
      <c r="X917" s="7" t="s">
        <v>945</v>
      </c>
      <c r="Y917" s="364">
        <v>0.16149566663500001</v>
      </c>
      <c r="Z917" s="364">
        <v>2.99093496658E-2</v>
      </c>
      <c r="AA917" s="364">
        <v>7.5924375742400005E-2</v>
      </c>
      <c r="AB917" s="364">
        <v>6.9037152163599999E-2</v>
      </c>
      <c r="AC917" s="364">
        <v>1.35093054019E-2</v>
      </c>
      <c r="AD917" s="364">
        <v>3.08428883903E-2</v>
      </c>
      <c r="AE917" s="364">
        <v>0.110145924768</v>
      </c>
      <c r="AF917" s="364">
        <v>2.01896479081E-2</v>
      </c>
      <c r="AG917" s="364">
        <v>4.6738120243200003E-2</v>
      </c>
      <c r="AH917" s="364">
        <v>0.13135693856299999</v>
      </c>
      <c r="AI917" s="364">
        <v>2.76030374922E-2</v>
      </c>
      <c r="AJ917" s="364">
        <v>7.7567595367500006E-2</v>
      </c>
      <c r="AK917" s="364">
        <v>0.56386106920599999</v>
      </c>
      <c r="AL917" s="364">
        <v>1.9352527744699999E-5</v>
      </c>
      <c r="AM917" s="364">
        <v>0.51378903132099996</v>
      </c>
      <c r="AN917" s="364">
        <v>1.2673293920399999</v>
      </c>
      <c r="AO917" s="364">
        <v>1.1133893459599999</v>
      </c>
      <c r="AP917" s="364">
        <v>1.1770736929200001</v>
      </c>
      <c r="AS917" s="7">
        <v>812910</v>
      </c>
      <c r="AT917" s="7" t="s">
        <v>945</v>
      </c>
      <c r="AU917" s="8">
        <v>0.20852518445962903</v>
      </c>
      <c r="AV917" s="8">
        <v>6.3992831692196786E-2</v>
      </c>
      <c r="AW917" s="8">
        <v>0.19029353177853711</v>
      </c>
      <c r="AX917" s="8">
        <v>8.8376451389896776E-2</v>
      </c>
      <c r="AY917" s="8">
        <v>2.7258655425505162E-2</v>
      </c>
      <c r="AZ917" s="8">
        <v>6.9056720849175829E-2</v>
      </c>
      <c r="BA917" s="8">
        <v>0.14208932227601614</v>
      </c>
      <c r="BB917" s="8">
        <v>4.5095771731916139E-2</v>
      </c>
      <c r="BC917" s="8">
        <v>0.12960459383823544</v>
      </c>
      <c r="BD917" s="8">
        <v>0.17588554082174193</v>
      </c>
      <c r="BE917" s="8">
        <v>6.104538151587903E-2</v>
      </c>
      <c r="BF917" s="8">
        <v>0.19212456485817903</v>
      </c>
      <c r="BG917" s="8">
        <v>0.55476841957980572</v>
      </c>
      <c r="BH917" s="8">
        <v>1.7122337567720972E-5</v>
      </c>
      <c r="BI917" s="8">
        <v>0.50550264220351615</v>
      </c>
      <c r="BJ917" s="8">
        <v>1.462811547930484</v>
      </c>
      <c r="BK917" s="8">
        <v>1.1685627954066131</v>
      </c>
      <c r="BL917" s="8">
        <v>1.3006606555882256</v>
      </c>
    </row>
    <row r="918" spans="1:64" x14ac:dyDescent="0.25">
      <c r="A918" s="7">
        <v>812921</v>
      </c>
      <c r="B918" s="7" t="s">
        <v>946</v>
      </c>
      <c r="C918" s="8">
        <f t="shared" si="252"/>
        <v>0.10329507899514516</v>
      </c>
      <c r="D918" s="8">
        <f t="shared" si="253"/>
        <v>3.7364764919369346E-2</v>
      </c>
      <c r="E918" s="8">
        <f t="shared" si="254"/>
        <v>0.10356635108429031</v>
      </c>
      <c r="F918" s="8">
        <f t="shared" si="255"/>
        <v>6.013480815358066E-2</v>
      </c>
      <c r="G918" s="8">
        <f t="shared" si="256"/>
        <v>2.1842100347384673E-2</v>
      </c>
      <c r="H918" s="8">
        <f t="shared" si="257"/>
        <v>4.9578868708350002E-2</v>
      </c>
      <c r="I918" s="8">
        <f t="shared" si="258"/>
        <v>7.0487725387564551E-2</v>
      </c>
      <c r="J918" s="8">
        <f t="shared" si="259"/>
        <v>2.6483976978608055E-2</v>
      </c>
      <c r="K918" s="8">
        <f t="shared" si="260"/>
        <v>7.0219777442445175E-2</v>
      </c>
      <c r="L918" s="8">
        <f t="shared" si="261"/>
        <v>8.8868283596580652E-2</v>
      </c>
      <c r="M918" s="8">
        <f t="shared" si="262"/>
        <v>3.6134081789846777E-2</v>
      </c>
      <c r="N918" s="8">
        <f t="shared" si="263"/>
        <v>0.10544052606890321</v>
      </c>
      <c r="O918" s="8">
        <f t="shared" si="264"/>
        <v>0.23600653331693552</v>
      </c>
      <c r="P918" s="8">
        <f t="shared" si="265"/>
        <v>6.3639227216320965E-6</v>
      </c>
      <c r="Q918" s="8">
        <f t="shared" si="266"/>
        <v>0.21648227037258053</v>
      </c>
      <c r="R918" s="8">
        <f t="shared" si="267"/>
        <v>1</v>
      </c>
      <c r="S918" s="8">
        <f t="shared" si="268"/>
        <v>0.55091061591903245</v>
      </c>
      <c r="T918" s="8">
        <f t="shared" si="269"/>
        <v>0.58654470561499994</v>
      </c>
      <c r="W918" s="7">
        <v>812921</v>
      </c>
      <c r="X918" s="7" t="s">
        <v>946</v>
      </c>
      <c r="Y918" s="364">
        <v>0</v>
      </c>
      <c r="Z918" s="364">
        <v>0</v>
      </c>
      <c r="AA918" s="364">
        <v>0</v>
      </c>
      <c r="AB918" s="364">
        <v>0</v>
      </c>
      <c r="AC918" s="364">
        <v>0</v>
      </c>
      <c r="AD918" s="364">
        <v>0</v>
      </c>
      <c r="AE918" s="364">
        <v>0</v>
      </c>
      <c r="AF918" s="364">
        <v>0</v>
      </c>
      <c r="AG918" s="364">
        <v>0</v>
      </c>
      <c r="AH918" s="364">
        <v>0</v>
      </c>
      <c r="AI918" s="364">
        <v>0</v>
      </c>
      <c r="AJ918" s="364">
        <v>0</v>
      </c>
      <c r="AK918" s="364">
        <v>0</v>
      </c>
      <c r="AL918" s="364">
        <v>0</v>
      </c>
      <c r="AM918" s="364">
        <v>0</v>
      </c>
      <c r="AN918" s="364">
        <v>1</v>
      </c>
      <c r="AO918" s="364">
        <v>0</v>
      </c>
      <c r="AP918" s="364">
        <v>0</v>
      </c>
      <c r="AS918" s="7">
        <v>812921</v>
      </c>
      <c r="AT918" s="7" t="s">
        <v>946</v>
      </c>
      <c r="AU918" s="8">
        <v>0.10329507899514516</v>
      </c>
      <c r="AV918" s="8">
        <v>3.7364764919369346E-2</v>
      </c>
      <c r="AW918" s="8">
        <v>0.10356635108429031</v>
      </c>
      <c r="AX918" s="8">
        <v>6.013480815358066E-2</v>
      </c>
      <c r="AY918" s="8">
        <v>2.1842100347384673E-2</v>
      </c>
      <c r="AZ918" s="8">
        <v>4.9578868708350002E-2</v>
      </c>
      <c r="BA918" s="8">
        <v>7.0487725387564551E-2</v>
      </c>
      <c r="BB918" s="8">
        <v>2.6483976978608055E-2</v>
      </c>
      <c r="BC918" s="8">
        <v>7.0219777442445175E-2</v>
      </c>
      <c r="BD918" s="8">
        <v>8.8868283596580652E-2</v>
      </c>
      <c r="BE918" s="8">
        <v>3.6134081789846777E-2</v>
      </c>
      <c r="BF918" s="8">
        <v>0.10544052606890321</v>
      </c>
      <c r="BG918" s="8">
        <v>0.23600653331693552</v>
      </c>
      <c r="BH918" s="8">
        <v>6.3639227216320965E-6</v>
      </c>
      <c r="BI918" s="8">
        <v>0.21648227037258053</v>
      </c>
      <c r="BJ918" s="8">
        <v>1.2442261949988709</v>
      </c>
      <c r="BK918" s="8">
        <v>0.55091061591903245</v>
      </c>
      <c r="BL918" s="8">
        <v>0.58654470561499994</v>
      </c>
    </row>
    <row r="919" spans="1:64" x14ac:dyDescent="0.25">
      <c r="A919" s="7">
        <v>812922</v>
      </c>
      <c r="B919" s="7" t="s">
        <v>947</v>
      </c>
      <c r="C919" s="8">
        <f t="shared" si="252"/>
        <v>9.624650715348386E-2</v>
      </c>
      <c r="D919" s="8">
        <f t="shared" si="253"/>
        <v>3.551581453604033E-2</v>
      </c>
      <c r="E919" s="8">
        <f t="shared" si="254"/>
        <v>9.8707397917822584E-2</v>
      </c>
      <c r="F919" s="8">
        <f t="shared" si="255"/>
        <v>3.2282782397475812E-2</v>
      </c>
      <c r="G919" s="8">
        <f t="shared" si="256"/>
        <v>1.2230649350306129E-2</v>
      </c>
      <c r="H919" s="8">
        <f t="shared" si="257"/>
        <v>2.8619463716985486E-2</v>
      </c>
      <c r="I919" s="8">
        <f t="shared" si="258"/>
        <v>6.5011323994383877E-2</v>
      </c>
      <c r="J919" s="8">
        <f t="shared" si="259"/>
        <v>2.5185463868829028E-2</v>
      </c>
      <c r="K919" s="8">
        <f t="shared" si="260"/>
        <v>6.6849768958230651E-2</v>
      </c>
      <c r="L919" s="8">
        <f t="shared" si="261"/>
        <v>8.3242208251048375E-2</v>
      </c>
      <c r="M919" s="8">
        <f t="shared" si="262"/>
        <v>3.4423214234793546E-2</v>
      </c>
      <c r="N919" s="8">
        <f t="shared" si="263"/>
        <v>0.10068414309280645</v>
      </c>
      <c r="O919" s="8">
        <f t="shared" si="264"/>
        <v>0.21759117426946772</v>
      </c>
      <c r="P919" s="8">
        <f t="shared" si="265"/>
        <v>1.0676793731185647E-5</v>
      </c>
      <c r="Q919" s="8">
        <f t="shared" si="266"/>
        <v>0.19979407451703221</v>
      </c>
      <c r="R919" s="8">
        <f t="shared" si="267"/>
        <v>1</v>
      </c>
      <c r="S919" s="8">
        <f t="shared" si="268"/>
        <v>0.46022966965822582</v>
      </c>
      <c r="T919" s="8">
        <f t="shared" si="269"/>
        <v>0.54414171811145162</v>
      </c>
      <c r="W919" s="7">
        <v>812922</v>
      </c>
      <c r="X919" s="7" t="s">
        <v>947</v>
      </c>
      <c r="Y919" s="364">
        <v>0</v>
      </c>
      <c r="Z919" s="364">
        <v>0</v>
      </c>
      <c r="AA919" s="364">
        <v>0</v>
      </c>
      <c r="AB919" s="364">
        <v>0</v>
      </c>
      <c r="AC919" s="364">
        <v>0</v>
      </c>
      <c r="AD919" s="364">
        <v>0</v>
      </c>
      <c r="AE919" s="364">
        <v>0</v>
      </c>
      <c r="AF919" s="364">
        <v>0</v>
      </c>
      <c r="AG919" s="364">
        <v>0</v>
      </c>
      <c r="AH919" s="364">
        <v>0</v>
      </c>
      <c r="AI919" s="364">
        <v>0</v>
      </c>
      <c r="AJ919" s="364">
        <v>0</v>
      </c>
      <c r="AK919" s="364">
        <v>0</v>
      </c>
      <c r="AL919" s="364">
        <v>0</v>
      </c>
      <c r="AM919" s="364">
        <v>0</v>
      </c>
      <c r="AN919" s="364">
        <v>1</v>
      </c>
      <c r="AO919" s="364">
        <v>0</v>
      </c>
      <c r="AP919" s="364">
        <v>0</v>
      </c>
      <c r="AS919" s="7">
        <v>812922</v>
      </c>
      <c r="AT919" s="7" t="s">
        <v>947</v>
      </c>
      <c r="AU919" s="8">
        <v>9.624650715348386E-2</v>
      </c>
      <c r="AV919" s="8">
        <v>3.551581453604033E-2</v>
      </c>
      <c r="AW919" s="8">
        <v>9.8707397917822584E-2</v>
      </c>
      <c r="AX919" s="8">
        <v>3.2282782397475812E-2</v>
      </c>
      <c r="AY919" s="8">
        <v>1.2230649350306129E-2</v>
      </c>
      <c r="AZ919" s="8">
        <v>2.8619463716985486E-2</v>
      </c>
      <c r="BA919" s="8">
        <v>6.5011323994383877E-2</v>
      </c>
      <c r="BB919" s="8">
        <v>2.5185463868829028E-2</v>
      </c>
      <c r="BC919" s="8">
        <v>6.6849768958230651E-2</v>
      </c>
      <c r="BD919" s="8">
        <v>8.3242208251048375E-2</v>
      </c>
      <c r="BE919" s="8">
        <v>3.4423214234793546E-2</v>
      </c>
      <c r="BF919" s="8">
        <v>0.10068414309280645</v>
      </c>
      <c r="BG919" s="8">
        <v>0.21759117426946772</v>
      </c>
      <c r="BH919" s="8">
        <v>1.0676793731185647E-5</v>
      </c>
      <c r="BI919" s="8">
        <v>0.19979407451703221</v>
      </c>
      <c r="BJ919" s="8">
        <v>1.2304697196070964</v>
      </c>
      <c r="BK919" s="8">
        <v>0.46022966965822582</v>
      </c>
      <c r="BL919" s="8">
        <v>0.54414171811145162</v>
      </c>
    </row>
    <row r="920" spans="1:64" x14ac:dyDescent="0.25">
      <c r="A920" s="7">
        <v>812930</v>
      </c>
      <c r="B920" s="7" t="s">
        <v>948</v>
      </c>
      <c r="C920" s="8">
        <f t="shared" si="252"/>
        <v>0.11576298419720969</v>
      </c>
      <c r="D920" s="8">
        <f t="shared" si="253"/>
        <v>4.0692082721133872E-2</v>
      </c>
      <c r="E920" s="8">
        <f t="shared" si="254"/>
        <v>0.11293389469510648</v>
      </c>
      <c r="F920" s="8">
        <f t="shared" si="255"/>
        <v>7.3439233124708056E-2</v>
      </c>
      <c r="G920" s="8">
        <f t="shared" si="256"/>
        <v>2.4119462363043544E-2</v>
      </c>
      <c r="H920" s="8">
        <f t="shared" si="257"/>
        <v>5.5415673999959676E-2</v>
      </c>
      <c r="I920" s="8">
        <f t="shared" si="258"/>
        <v>7.8867689338290345E-2</v>
      </c>
      <c r="J920" s="8">
        <f t="shared" si="259"/>
        <v>2.8827401678511291E-2</v>
      </c>
      <c r="K920" s="8">
        <f t="shared" si="260"/>
        <v>7.6606644499375834E-2</v>
      </c>
      <c r="L920" s="8">
        <f t="shared" si="261"/>
        <v>9.9207804055806453E-2</v>
      </c>
      <c r="M920" s="8">
        <f t="shared" si="262"/>
        <v>3.9220253221450001E-2</v>
      </c>
      <c r="N920" s="8">
        <f t="shared" si="263"/>
        <v>0.11507618506828871</v>
      </c>
      <c r="O920" s="8">
        <f t="shared" si="264"/>
        <v>0.27274212991438707</v>
      </c>
      <c r="P920" s="8">
        <f t="shared" si="265"/>
        <v>5.8780255793458055E-6</v>
      </c>
      <c r="Q920" s="8">
        <f t="shared" si="266"/>
        <v>0.24956360593425811</v>
      </c>
      <c r="R920" s="8">
        <f t="shared" si="267"/>
        <v>1</v>
      </c>
      <c r="S920" s="8">
        <f t="shared" si="268"/>
        <v>0.63684372432645131</v>
      </c>
      <c r="T920" s="8">
        <f t="shared" si="269"/>
        <v>0.6681710903551612</v>
      </c>
      <c r="W920" s="7">
        <v>812930</v>
      </c>
      <c r="X920" s="7" t="s">
        <v>948</v>
      </c>
      <c r="Y920" s="364">
        <v>0</v>
      </c>
      <c r="Z920" s="364">
        <v>0</v>
      </c>
      <c r="AA920" s="364">
        <v>0</v>
      </c>
      <c r="AB920" s="364">
        <v>0</v>
      </c>
      <c r="AC920" s="364">
        <v>0</v>
      </c>
      <c r="AD920" s="364">
        <v>0</v>
      </c>
      <c r="AE920" s="364">
        <v>0</v>
      </c>
      <c r="AF920" s="364">
        <v>0</v>
      </c>
      <c r="AG920" s="364">
        <v>0</v>
      </c>
      <c r="AH920" s="364">
        <v>0</v>
      </c>
      <c r="AI920" s="364">
        <v>0</v>
      </c>
      <c r="AJ920" s="364">
        <v>0</v>
      </c>
      <c r="AK920" s="364">
        <v>0</v>
      </c>
      <c r="AL920" s="364">
        <v>0</v>
      </c>
      <c r="AM920" s="364">
        <v>0</v>
      </c>
      <c r="AN920" s="364">
        <v>1</v>
      </c>
      <c r="AO920" s="364">
        <v>0</v>
      </c>
      <c r="AP920" s="364">
        <v>0</v>
      </c>
      <c r="AS920" s="7">
        <v>812930</v>
      </c>
      <c r="AT920" s="7" t="s">
        <v>948</v>
      </c>
      <c r="AU920" s="8">
        <v>0.11576298419720969</v>
      </c>
      <c r="AV920" s="8">
        <v>4.0692082721133872E-2</v>
      </c>
      <c r="AW920" s="8">
        <v>0.11293389469510648</v>
      </c>
      <c r="AX920" s="8">
        <v>7.3439233124708056E-2</v>
      </c>
      <c r="AY920" s="8">
        <v>2.4119462363043544E-2</v>
      </c>
      <c r="AZ920" s="8">
        <v>5.5415673999959676E-2</v>
      </c>
      <c r="BA920" s="8">
        <v>7.8867689338290345E-2</v>
      </c>
      <c r="BB920" s="8">
        <v>2.8827401678511291E-2</v>
      </c>
      <c r="BC920" s="8">
        <v>7.6606644499375834E-2</v>
      </c>
      <c r="BD920" s="8">
        <v>9.9207804055806453E-2</v>
      </c>
      <c r="BE920" s="8">
        <v>3.9220253221450001E-2</v>
      </c>
      <c r="BF920" s="8">
        <v>0.11507618506828871</v>
      </c>
      <c r="BG920" s="8">
        <v>0.27274212991438707</v>
      </c>
      <c r="BH920" s="8">
        <v>5.8780255793458055E-6</v>
      </c>
      <c r="BI920" s="8">
        <v>0.24956360593425811</v>
      </c>
      <c r="BJ920" s="8">
        <v>1.2693873487101612</v>
      </c>
      <c r="BK920" s="8">
        <v>0.63684372432645131</v>
      </c>
      <c r="BL920" s="8">
        <v>0.6681710903551612</v>
      </c>
    </row>
    <row r="921" spans="1:64" x14ac:dyDescent="0.25">
      <c r="A921" s="7">
        <v>812990</v>
      </c>
      <c r="B921" s="7" t="s">
        <v>949</v>
      </c>
      <c r="C921" s="8">
        <f t="shared" si="252"/>
        <v>0.162022760977</v>
      </c>
      <c r="D921" s="8">
        <f t="shared" si="253"/>
        <v>3.0046437342999999E-2</v>
      </c>
      <c r="E921" s="8">
        <f t="shared" si="254"/>
        <v>8.0706796696800004E-2</v>
      </c>
      <c r="F921" s="8">
        <f t="shared" si="255"/>
        <v>5.4606501827500001E-2</v>
      </c>
      <c r="G921" s="8">
        <f t="shared" si="256"/>
        <v>1.07301979078E-2</v>
      </c>
      <c r="H921" s="8">
        <f t="shared" si="257"/>
        <v>2.6146175364200001E-2</v>
      </c>
      <c r="I921" s="8">
        <f t="shared" si="258"/>
        <v>0.110271363348</v>
      </c>
      <c r="J921" s="8">
        <f t="shared" si="259"/>
        <v>2.0261062601799999E-2</v>
      </c>
      <c r="K921" s="8">
        <f t="shared" si="260"/>
        <v>4.9897655289699999E-2</v>
      </c>
      <c r="L921" s="8">
        <f t="shared" si="261"/>
        <v>0.13172006666899999</v>
      </c>
      <c r="M921" s="8">
        <f t="shared" si="262"/>
        <v>2.7745279043999999E-2</v>
      </c>
      <c r="N921" s="8">
        <f t="shared" si="263"/>
        <v>8.2370272190300006E-2</v>
      </c>
      <c r="O921" s="8">
        <f t="shared" si="264"/>
        <v>0.56348710963699999</v>
      </c>
      <c r="P921" s="8">
        <f t="shared" si="265"/>
        <v>2.4484899996099999E-5</v>
      </c>
      <c r="Q921" s="8">
        <f t="shared" si="266"/>
        <v>0.51437072523899996</v>
      </c>
      <c r="R921" s="8">
        <f t="shared" si="267"/>
        <v>1.2727759950199999</v>
      </c>
      <c r="S921" s="8">
        <f t="shared" si="268"/>
        <v>1.0914828751000001</v>
      </c>
      <c r="T921" s="8">
        <f t="shared" si="269"/>
        <v>1.1804300812399999</v>
      </c>
      <c r="W921" s="7">
        <v>812990</v>
      </c>
      <c r="X921" s="7" t="s">
        <v>949</v>
      </c>
      <c r="Y921" s="364">
        <v>0.162022760977</v>
      </c>
      <c r="Z921" s="364">
        <v>3.0046437342999999E-2</v>
      </c>
      <c r="AA921" s="364">
        <v>8.0706796696800004E-2</v>
      </c>
      <c r="AB921" s="364">
        <v>5.4606501827500001E-2</v>
      </c>
      <c r="AC921" s="364">
        <v>1.07301979078E-2</v>
      </c>
      <c r="AD921" s="364">
        <v>2.6146175364200001E-2</v>
      </c>
      <c r="AE921" s="364">
        <v>0.110271363348</v>
      </c>
      <c r="AF921" s="364">
        <v>2.0261062601799999E-2</v>
      </c>
      <c r="AG921" s="364">
        <v>4.9897655289699999E-2</v>
      </c>
      <c r="AH921" s="364">
        <v>0.13172006666899999</v>
      </c>
      <c r="AI921" s="364">
        <v>2.7745279043999999E-2</v>
      </c>
      <c r="AJ921" s="364">
        <v>8.2370272190300006E-2</v>
      </c>
      <c r="AK921" s="364">
        <v>0.56348710963699999</v>
      </c>
      <c r="AL921" s="364">
        <v>2.4484899996099999E-5</v>
      </c>
      <c r="AM921" s="364">
        <v>0.51437072523899996</v>
      </c>
      <c r="AN921" s="364">
        <v>1.2727759950199999</v>
      </c>
      <c r="AO921" s="364">
        <v>1.0914828751000001</v>
      </c>
      <c r="AP921" s="364">
        <v>1.1804300812399999</v>
      </c>
      <c r="AS921" s="7">
        <v>812990</v>
      </c>
      <c r="AT921" s="7" t="s">
        <v>949</v>
      </c>
      <c r="AU921" s="8">
        <v>0.21200723727285492</v>
      </c>
      <c r="AV921" s="8">
        <v>6.4934717196522607E-2</v>
      </c>
      <c r="AW921" s="8">
        <v>0.19705211220114188</v>
      </c>
      <c r="AX921" s="8">
        <v>7.4221817072759683E-2</v>
      </c>
      <c r="AY921" s="8">
        <v>2.290240671313146E-2</v>
      </c>
      <c r="AZ921" s="8">
        <v>5.8615304650309667E-2</v>
      </c>
      <c r="BA921" s="8">
        <v>0.14410375756829033</v>
      </c>
      <c r="BB921" s="8">
        <v>4.5699256555769362E-2</v>
      </c>
      <c r="BC921" s="8">
        <v>0.13412753998478544</v>
      </c>
      <c r="BD921" s="8">
        <v>0.17854910199433877</v>
      </c>
      <c r="BE921" s="8">
        <v>6.1934742265975819E-2</v>
      </c>
      <c r="BF921" s="8">
        <v>0.19903599571678718</v>
      </c>
      <c r="BG921" s="8">
        <v>0.56348773336424152</v>
      </c>
      <c r="BH921" s="8">
        <v>2.1096167266881443E-5</v>
      </c>
      <c r="BI921" s="8">
        <v>0.51437214175969415</v>
      </c>
      <c r="BJ921" s="8">
        <v>1.4739908408641933</v>
      </c>
      <c r="BK921" s="8">
        <v>1.1557411413393546</v>
      </c>
      <c r="BL921" s="8">
        <v>1.3239305541090323</v>
      </c>
    </row>
    <row r="922" spans="1:64" x14ac:dyDescent="0.25">
      <c r="A922" s="7">
        <v>813110</v>
      </c>
      <c r="B922" s="7" t="s">
        <v>950</v>
      </c>
      <c r="C922" s="8">
        <f t="shared" si="252"/>
        <v>0.22055951604400001</v>
      </c>
      <c r="D922" s="8">
        <f t="shared" si="253"/>
        <v>4.2623266892000002E-2</v>
      </c>
      <c r="E922" s="8">
        <f t="shared" si="254"/>
        <v>7.1942801752099994E-2</v>
      </c>
      <c r="F922" s="8">
        <f t="shared" si="255"/>
        <v>5.8208092011299999E-2</v>
      </c>
      <c r="G922" s="8">
        <f t="shared" si="256"/>
        <v>1.31674808829E-2</v>
      </c>
      <c r="H922" s="8">
        <f t="shared" si="257"/>
        <v>1.73719426016E-2</v>
      </c>
      <c r="I922" s="8">
        <f t="shared" si="258"/>
        <v>0.161804856946</v>
      </c>
      <c r="J922" s="8">
        <f t="shared" si="259"/>
        <v>3.1723330823299999E-2</v>
      </c>
      <c r="K922" s="8">
        <f t="shared" si="260"/>
        <v>4.1621158427499999E-2</v>
      </c>
      <c r="L922" s="8">
        <f t="shared" si="261"/>
        <v>0.18641375956799999</v>
      </c>
      <c r="M922" s="8">
        <f t="shared" si="262"/>
        <v>4.3028239107299998E-2</v>
      </c>
      <c r="N922" s="8">
        <f t="shared" si="263"/>
        <v>8.7344487966699996E-2</v>
      </c>
      <c r="O922" s="8">
        <f t="shared" si="264"/>
        <v>0.51451087656500005</v>
      </c>
      <c r="P922" s="8">
        <f t="shared" si="265"/>
        <v>2.8483520592400001E-5</v>
      </c>
      <c r="Q922" s="8">
        <f t="shared" si="266"/>
        <v>0.46807839659799999</v>
      </c>
      <c r="R922" s="8">
        <f t="shared" si="267"/>
        <v>1.3351255846900001</v>
      </c>
      <c r="S922" s="8">
        <f t="shared" si="268"/>
        <v>1.0887475154999999</v>
      </c>
      <c r="T922" s="8">
        <f t="shared" si="269"/>
        <v>1.2351493462000001</v>
      </c>
      <c r="W922" s="7">
        <v>813110</v>
      </c>
      <c r="X922" s="7" t="s">
        <v>950</v>
      </c>
      <c r="Y922" s="364">
        <v>0.22055951604400001</v>
      </c>
      <c r="Z922" s="364">
        <v>4.2623266892000002E-2</v>
      </c>
      <c r="AA922" s="364">
        <v>7.1942801752099994E-2</v>
      </c>
      <c r="AB922" s="364">
        <v>5.8208092011299999E-2</v>
      </c>
      <c r="AC922" s="364">
        <v>1.31674808829E-2</v>
      </c>
      <c r="AD922" s="364">
        <v>1.73719426016E-2</v>
      </c>
      <c r="AE922" s="364">
        <v>0.161804856946</v>
      </c>
      <c r="AF922" s="364">
        <v>3.1723330823299999E-2</v>
      </c>
      <c r="AG922" s="364">
        <v>4.1621158427499999E-2</v>
      </c>
      <c r="AH922" s="364">
        <v>0.18641375956799999</v>
      </c>
      <c r="AI922" s="364">
        <v>4.3028239107299998E-2</v>
      </c>
      <c r="AJ922" s="364">
        <v>8.7344487966699996E-2</v>
      </c>
      <c r="AK922" s="364">
        <v>0.51451087656500005</v>
      </c>
      <c r="AL922" s="364">
        <v>2.8483520592400001E-5</v>
      </c>
      <c r="AM922" s="364">
        <v>0.46807839659799999</v>
      </c>
      <c r="AN922" s="364">
        <v>1.3351255846900001</v>
      </c>
      <c r="AO922" s="364">
        <v>1.0887475154999999</v>
      </c>
      <c r="AP922" s="364">
        <v>1.2351493462000001</v>
      </c>
      <c r="AS922" s="7">
        <v>813110</v>
      </c>
      <c r="AT922" s="7" t="s">
        <v>950</v>
      </c>
      <c r="AU922" s="8">
        <v>0.28092678302198398</v>
      </c>
      <c r="AV922" s="8">
        <v>8.9493808640166109E-2</v>
      </c>
      <c r="AW922" s="8">
        <v>0.18861664658607741</v>
      </c>
      <c r="AX922" s="8">
        <v>0.10777282736520968</v>
      </c>
      <c r="AY922" s="8">
        <v>3.6418230195748393E-2</v>
      </c>
      <c r="AZ922" s="8">
        <v>6.1322931208438708E-2</v>
      </c>
      <c r="BA922" s="8">
        <v>0.21125962530753226</v>
      </c>
      <c r="BB922" s="8">
        <v>6.9347126971382275E-2</v>
      </c>
      <c r="BC922" s="8">
        <v>0.13209092604483877</v>
      </c>
      <c r="BD922" s="8">
        <v>0.24467813283790324</v>
      </c>
      <c r="BE922" s="8">
        <v>9.3134725938372576E-2</v>
      </c>
      <c r="BF922" s="8">
        <v>0.21977329395200162</v>
      </c>
      <c r="BG922" s="8">
        <v>0.51451035027959746</v>
      </c>
      <c r="BH922" s="8">
        <v>1.8799028120212255E-5</v>
      </c>
      <c r="BI922" s="8">
        <v>0.46807944192390261</v>
      </c>
      <c r="BJ922" s="8">
        <v>1.5590372382482258</v>
      </c>
      <c r="BK922" s="8">
        <v>1.2055139887693547</v>
      </c>
      <c r="BL922" s="8">
        <v>1.4126992912270973</v>
      </c>
    </row>
    <row r="923" spans="1:64" x14ac:dyDescent="0.25">
      <c r="A923" s="7">
        <v>813211</v>
      </c>
      <c r="B923" s="7" t="s">
        <v>951</v>
      </c>
      <c r="C923" s="8">
        <f t="shared" si="252"/>
        <v>9.3938384296699998E-2</v>
      </c>
      <c r="D923" s="8">
        <f t="shared" si="253"/>
        <v>1.36635651639E-2</v>
      </c>
      <c r="E923" s="8">
        <f t="shared" si="254"/>
        <v>6.0177570594000002E-2</v>
      </c>
      <c r="F923" s="8">
        <f t="shared" si="255"/>
        <v>3.4162382243E-2</v>
      </c>
      <c r="G923" s="8">
        <f t="shared" si="256"/>
        <v>4.1789731764299998E-3</v>
      </c>
      <c r="H923" s="8">
        <f t="shared" si="257"/>
        <v>1.3522170045599999E-2</v>
      </c>
      <c r="I923" s="8">
        <f t="shared" si="258"/>
        <v>9.4057166145700005E-2</v>
      </c>
      <c r="J923" s="8">
        <f t="shared" si="259"/>
        <v>1.13320645034E-2</v>
      </c>
      <c r="K923" s="8">
        <f t="shared" si="260"/>
        <v>3.56857141785E-2</v>
      </c>
      <c r="L923" s="8">
        <f t="shared" si="261"/>
        <v>0.100053419326</v>
      </c>
      <c r="M923" s="8">
        <f t="shared" si="262"/>
        <v>1.42081025559E-2</v>
      </c>
      <c r="N923" s="8">
        <f t="shared" si="263"/>
        <v>7.6089753697600002E-2</v>
      </c>
      <c r="O923" s="8">
        <f t="shared" si="264"/>
        <v>0.50643997877199998</v>
      </c>
      <c r="P923" s="8">
        <f t="shared" si="265"/>
        <v>2.7513799320800001E-5</v>
      </c>
      <c r="Q923" s="8">
        <f t="shared" si="266"/>
        <v>0.422005263628</v>
      </c>
      <c r="R923" s="8">
        <f t="shared" si="267"/>
        <v>1.1677795200500001</v>
      </c>
      <c r="S923" s="8">
        <f t="shared" si="268"/>
        <v>1.0518635254699999</v>
      </c>
      <c r="T923" s="8">
        <f t="shared" si="269"/>
        <v>1.1410749448299999</v>
      </c>
      <c r="W923" s="7">
        <v>813211</v>
      </c>
      <c r="X923" s="7" t="s">
        <v>951</v>
      </c>
      <c r="Y923" s="364">
        <v>9.3938384296699998E-2</v>
      </c>
      <c r="Z923" s="364">
        <v>1.36635651639E-2</v>
      </c>
      <c r="AA923" s="364">
        <v>6.0177570594000002E-2</v>
      </c>
      <c r="AB923" s="364">
        <v>3.4162382243E-2</v>
      </c>
      <c r="AC923" s="364">
        <v>4.1789731764299998E-3</v>
      </c>
      <c r="AD923" s="364">
        <v>1.3522170045599999E-2</v>
      </c>
      <c r="AE923" s="364">
        <v>9.4057166145700005E-2</v>
      </c>
      <c r="AF923" s="364">
        <v>1.13320645034E-2</v>
      </c>
      <c r="AG923" s="364">
        <v>3.56857141785E-2</v>
      </c>
      <c r="AH923" s="364">
        <v>0.100053419326</v>
      </c>
      <c r="AI923" s="364">
        <v>1.42081025559E-2</v>
      </c>
      <c r="AJ923" s="364">
        <v>7.6089753697600002E-2</v>
      </c>
      <c r="AK923" s="364">
        <v>0.50643997877199998</v>
      </c>
      <c r="AL923" s="364">
        <v>2.7513799320800001E-5</v>
      </c>
      <c r="AM923" s="364">
        <v>0.422005263628</v>
      </c>
      <c r="AN923" s="364">
        <v>1.1677795200500001</v>
      </c>
      <c r="AO923" s="364">
        <v>1.0518635254699999</v>
      </c>
      <c r="AP923" s="364">
        <v>1.1410749448299999</v>
      </c>
      <c r="AS923" s="7">
        <v>813211</v>
      </c>
      <c r="AT923" s="7" t="s">
        <v>951</v>
      </c>
      <c r="AU923" s="8">
        <v>0.1493315925602097</v>
      </c>
      <c r="AV923" s="8">
        <v>3.6893394264367739E-2</v>
      </c>
      <c r="AW923" s="8">
        <v>0.16745828804849844</v>
      </c>
      <c r="AX923" s="8">
        <v>0.20637904774160482</v>
      </c>
      <c r="AY923" s="8">
        <v>4.0896187118417415E-2</v>
      </c>
      <c r="AZ923" s="8">
        <v>0.15135648523291773</v>
      </c>
      <c r="BA923" s="8">
        <v>0.15020810371376939</v>
      </c>
      <c r="BB923" s="8">
        <v>3.2385161515461301E-2</v>
      </c>
      <c r="BC923" s="8">
        <v>0.12738563371179198</v>
      </c>
      <c r="BD923" s="8">
        <v>0.1662318337807823</v>
      </c>
      <c r="BE923" s="8">
        <v>4.0227693744709678E-2</v>
      </c>
      <c r="BF923" s="8">
        <v>0.19808861805436453</v>
      </c>
      <c r="BG923" s="8">
        <v>0.49826965756090369</v>
      </c>
      <c r="BH923" s="8">
        <v>8.3093802031174207E-6</v>
      </c>
      <c r="BI923" s="8">
        <v>0.41519847242619407</v>
      </c>
      <c r="BJ923" s="8">
        <v>1.3536832748729037</v>
      </c>
      <c r="BK923" s="8">
        <v>1.3825010749317739</v>
      </c>
      <c r="BL923" s="8">
        <v>1.2938482537796776</v>
      </c>
    </row>
    <row r="924" spans="1:64" x14ac:dyDescent="0.25">
      <c r="A924" s="7">
        <v>813212</v>
      </c>
      <c r="B924" s="7" t="s">
        <v>952</v>
      </c>
      <c r="C924" s="8">
        <f t="shared" si="252"/>
        <v>0.1178956530153516</v>
      </c>
      <c r="D924" s="8">
        <f t="shared" si="253"/>
        <v>3.0820994411933866E-2</v>
      </c>
      <c r="E924" s="8">
        <f t="shared" si="254"/>
        <v>0.13649305475367743</v>
      </c>
      <c r="F924" s="8">
        <f t="shared" si="255"/>
        <v>0.18824731849886939</v>
      </c>
      <c r="G924" s="8">
        <f t="shared" si="256"/>
        <v>3.8955675101242919E-2</v>
      </c>
      <c r="H924" s="8">
        <f t="shared" si="257"/>
        <v>0.13829096056014037</v>
      </c>
      <c r="I924" s="8">
        <f t="shared" si="258"/>
        <v>0.1188812850308871</v>
      </c>
      <c r="J924" s="8">
        <f t="shared" si="259"/>
        <v>2.7214375276643537E-2</v>
      </c>
      <c r="K924" s="8">
        <f t="shared" si="260"/>
        <v>0.10532666071889521</v>
      </c>
      <c r="L924" s="8">
        <f t="shared" si="261"/>
        <v>0.13233928149677904</v>
      </c>
      <c r="M924" s="8">
        <f t="shared" si="262"/>
        <v>3.3871006415093545E-2</v>
      </c>
      <c r="N924" s="8">
        <f t="shared" si="263"/>
        <v>0.16089391462864355</v>
      </c>
      <c r="O924" s="8">
        <f t="shared" si="264"/>
        <v>0.35923513668017715</v>
      </c>
      <c r="P924" s="8">
        <f t="shared" si="265"/>
        <v>5.0768745399604851E-6</v>
      </c>
      <c r="Q924" s="8">
        <f t="shared" si="266"/>
        <v>0.29972435565403238</v>
      </c>
      <c r="R924" s="8">
        <f t="shared" si="267"/>
        <v>1</v>
      </c>
      <c r="S924" s="8">
        <f t="shared" si="268"/>
        <v>1.0751729864183872</v>
      </c>
      <c r="T924" s="8">
        <f t="shared" si="269"/>
        <v>0.96109974038161328</v>
      </c>
      <c r="W924" s="7">
        <v>813212</v>
      </c>
      <c r="X924" s="7" t="s">
        <v>952</v>
      </c>
      <c r="Y924" s="364">
        <v>0</v>
      </c>
      <c r="Z924" s="364">
        <v>0</v>
      </c>
      <c r="AA924" s="364">
        <v>0</v>
      </c>
      <c r="AB924" s="364">
        <v>0</v>
      </c>
      <c r="AC924" s="364">
        <v>0</v>
      </c>
      <c r="AD924" s="364">
        <v>0</v>
      </c>
      <c r="AE924" s="364">
        <v>0</v>
      </c>
      <c r="AF924" s="364">
        <v>0</v>
      </c>
      <c r="AG924" s="364">
        <v>0</v>
      </c>
      <c r="AH924" s="364">
        <v>0</v>
      </c>
      <c r="AI924" s="364">
        <v>0</v>
      </c>
      <c r="AJ924" s="364">
        <v>0</v>
      </c>
      <c r="AK924" s="364">
        <v>0</v>
      </c>
      <c r="AL924" s="364">
        <v>0</v>
      </c>
      <c r="AM924" s="364">
        <v>0</v>
      </c>
      <c r="AN924" s="364">
        <v>1</v>
      </c>
      <c r="AO924" s="364">
        <v>0</v>
      </c>
      <c r="AP924" s="364">
        <v>0</v>
      </c>
      <c r="AS924" s="7">
        <v>813212</v>
      </c>
      <c r="AT924" s="7" t="s">
        <v>952</v>
      </c>
      <c r="AU924" s="8">
        <v>0.1178956530153516</v>
      </c>
      <c r="AV924" s="8">
        <v>3.0820994411933866E-2</v>
      </c>
      <c r="AW924" s="8">
        <v>0.13649305475367743</v>
      </c>
      <c r="AX924" s="8">
        <v>0.18824731849886939</v>
      </c>
      <c r="AY924" s="8">
        <v>3.8955675101242919E-2</v>
      </c>
      <c r="AZ924" s="8">
        <v>0.13829096056014037</v>
      </c>
      <c r="BA924" s="8">
        <v>0.1188812850308871</v>
      </c>
      <c r="BB924" s="8">
        <v>2.7214375276643537E-2</v>
      </c>
      <c r="BC924" s="8">
        <v>0.10532666071889521</v>
      </c>
      <c r="BD924" s="8">
        <v>0.13233928149677904</v>
      </c>
      <c r="BE924" s="8">
        <v>3.3871006415093545E-2</v>
      </c>
      <c r="BF924" s="8">
        <v>0.16089391462864355</v>
      </c>
      <c r="BG924" s="8">
        <v>0.35923513668017715</v>
      </c>
      <c r="BH924" s="8">
        <v>5.0768745399604851E-6</v>
      </c>
      <c r="BI924" s="8">
        <v>0.29972435565403238</v>
      </c>
      <c r="BJ924" s="8">
        <v>1.2852097021806446</v>
      </c>
      <c r="BK924" s="8">
        <v>1.0751729864183872</v>
      </c>
      <c r="BL924" s="8">
        <v>0.96109974038161328</v>
      </c>
    </row>
    <row r="925" spans="1:64" x14ac:dyDescent="0.25">
      <c r="A925" s="7">
        <v>813219</v>
      </c>
      <c r="B925" s="7" t="s">
        <v>953</v>
      </c>
      <c r="C925" s="8">
        <f t="shared" si="252"/>
        <v>9.3945841094599997E-2</v>
      </c>
      <c r="D925" s="8">
        <f t="shared" si="253"/>
        <v>1.36680763774E-2</v>
      </c>
      <c r="E925" s="8">
        <f t="shared" si="254"/>
        <v>6.1894851451099998E-2</v>
      </c>
      <c r="F925" s="8">
        <f t="shared" si="255"/>
        <v>9.8244849456899999E-2</v>
      </c>
      <c r="G925" s="8">
        <f t="shared" si="256"/>
        <v>1.2003546091500001E-2</v>
      </c>
      <c r="H925" s="8">
        <f t="shared" si="257"/>
        <v>4.0340095375299999E-2</v>
      </c>
      <c r="I925" s="8">
        <f t="shared" si="258"/>
        <v>9.4333692418199999E-2</v>
      </c>
      <c r="J925" s="8">
        <f t="shared" si="259"/>
        <v>1.13595183677E-2</v>
      </c>
      <c r="K925" s="8">
        <f t="shared" si="260"/>
        <v>3.7101474739600002E-2</v>
      </c>
      <c r="L925" s="8">
        <f t="shared" si="261"/>
        <v>0.10004201444999999</v>
      </c>
      <c r="M925" s="8">
        <f t="shared" si="262"/>
        <v>1.42153452481E-2</v>
      </c>
      <c r="N925" s="8">
        <f t="shared" si="263"/>
        <v>7.8056887170199998E-2</v>
      </c>
      <c r="O925" s="8">
        <f t="shared" si="264"/>
        <v>0.50628877359799995</v>
      </c>
      <c r="P925" s="8">
        <f t="shared" si="265"/>
        <v>9.5794823588300001E-6</v>
      </c>
      <c r="Q925" s="8">
        <f t="shared" si="266"/>
        <v>0.42108823079000002</v>
      </c>
      <c r="R925" s="8">
        <f t="shared" si="267"/>
        <v>1.1695087689200001</v>
      </c>
      <c r="S925" s="8">
        <f t="shared" si="268"/>
        <v>1.1505884909199999</v>
      </c>
      <c r="T925" s="8">
        <f t="shared" si="269"/>
        <v>1.14279468553</v>
      </c>
      <c r="W925" s="7">
        <v>813219</v>
      </c>
      <c r="X925" s="7" t="s">
        <v>953</v>
      </c>
      <c r="Y925" s="364">
        <v>9.3945841094599997E-2</v>
      </c>
      <c r="Z925" s="364">
        <v>1.36680763774E-2</v>
      </c>
      <c r="AA925" s="364">
        <v>6.1894851451099998E-2</v>
      </c>
      <c r="AB925" s="364">
        <v>9.8244849456899999E-2</v>
      </c>
      <c r="AC925" s="364">
        <v>1.2003546091500001E-2</v>
      </c>
      <c r="AD925" s="364">
        <v>4.0340095375299999E-2</v>
      </c>
      <c r="AE925" s="364">
        <v>9.4333692418199999E-2</v>
      </c>
      <c r="AF925" s="364">
        <v>1.13595183677E-2</v>
      </c>
      <c r="AG925" s="364">
        <v>3.7101474739600002E-2</v>
      </c>
      <c r="AH925" s="364">
        <v>0.10004201444999999</v>
      </c>
      <c r="AI925" s="364">
        <v>1.42153452481E-2</v>
      </c>
      <c r="AJ925" s="364">
        <v>7.8056887170199998E-2</v>
      </c>
      <c r="AK925" s="364">
        <v>0.50628877359799995</v>
      </c>
      <c r="AL925" s="364">
        <v>9.5794823588300001E-6</v>
      </c>
      <c r="AM925" s="364">
        <v>0.42108823079000002</v>
      </c>
      <c r="AN925" s="364">
        <v>1.1695087689200001</v>
      </c>
      <c r="AO925" s="364">
        <v>1.1505884909199999</v>
      </c>
      <c r="AP925" s="364">
        <v>1.14279468553</v>
      </c>
      <c r="AS925" s="7">
        <v>813219</v>
      </c>
      <c r="AT925" s="7" t="s">
        <v>953</v>
      </c>
      <c r="AU925" s="8">
        <v>0.14117369556412099</v>
      </c>
      <c r="AV925" s="8">
        <v>3.5444923264411302E-2</v>
      </c>
      <c r="AW925" s="8">
        <v>0.15801787052096128</v>
      </c>
      <c r="AX925" s="8">
        <v>0.16478277879681449</v>
      </c>
      <c r="AY925" s="8">
        <v>3.331508729169403E-2</v>
      </c>
      <c r="AZ925" s="8">
        <v>0.12112557060135648</v>
      </c>
      <c r="BA925" s="8">
        <v>0.14239776853249839</v>
      </c>
      <c r="BB925" s="8">
        <v>3.1193253421909671E-2</v>
      </c>
      <c r="BC925" s="8">
        <v>0.12062270511471454</v>
      </c>
      <c r="BD925" s="8">
        <v>0.15739047688564678</v>
      </c>
      <c r="BE925" s="8">
        <v>3.8701166223756453E-2</v>
      </c>
      <c r="BF925" s="8">
        <v>0.18682825356220809</v>
      </c>
      <c r="BG925" s="8">
        <v>0.45729362904345194</v>
      </c>
      <c r="BH925" s="8">
        <v>8.180154106977577E-6</v>
      </c>
      <c r="BI925" s="8">
        <v>0.38033832632048414</v>
      </c>
      <c r="BJ925" s="8">
        <v>1.3346364893498395</v>
      </c>
      <c r="BK925" s="8">
        <v>1.2224524689480645</v>
      </c>
      <c r="BL925" s="8">
        <v>1.1974411464245156</v>
      </c>
    </row>
    <row r="926" spans="1:64" x14ac:dyDescent="0.25">
      <c r="A926" s="7">
        <v>813311</v>
      </c>
      <c r="B926" s="7" t="s">
        <v>954</v>
      </c>
      <c r="C926" s="8">
        <f t="shared" si="252"/>
        <v>0.12168114240429027</v>
      </c>
      <c r="D926" s="8">
        <f t="shared" si="253"/>
        <v>3.1753951401475806E-2</v>
      </c>
      <c r="E926" s="8">
        <f t="shared" si="254"/>
        <v>0.13757557771584192</v>
      </c>
      <c r="F926" s="8">
        <f t="shared" si="255"/>
        <v>0.13065391115662423</v>
      </c>
      <c r="G926" s="8">
        <f t="shared" si="256"/>
        <v>2.7322079867266934E-2</v>
      </c>
      <c r="H926" s="8">
        <f t="shared" si="257"/>
        <v>9.1751902113970968E-2</v>
      </c>
      <c r="I926" s="8">
        <f t="shared" si="258"/>
        <v>0.12344538149615486</v>
      </c>
      <c r="J926" s="8">
        <f t="shared" si="259"/>
        <v>2.8089145587430645E-2</v>
      </c>
      <c r="K926" s="8">
        <f t="shared" si="260"/>
        <v>0.10547633211385969</v>
      </c>
      <c r="L926" s="8">
        <f t="shared" si="261"/>
        <v>0.13659932444329514</v>
      </c>
      <c r="M926" s="8">
        <f t="shared" si="262"/>
        <v>3.4805432282483867E-2</v>
      </c>
      <c r="N926" s="8">
        <f t="shared" si="263"/>
        <v>0.1627883347263564</v>
      </c>
      <c r="O926" s="8">
        <f t="shared" si="264"/>
        <v>0.36755591443229013</v>
      </c>
      <c r="P926" s="8">
        <f t="shared" si="265"/>
        <v>6.5633958131145168E-6</v>
      </c>
      <c r="Q926" s="8">
        <f t="shared" si="266"/>
        <v>0.30577211098780643</v>
      </c>
      <c r="R926" s="8">
        <f t="shared" si="267"/>
        <v>1</v>
      </c>
      <c r="S926" s="8">
        <f t="shared" si="268"/>
        <v>0.97553273184758049</v>
      </c>
      <c r="T926" s="8">
        <f t="shared" si="269"/>
        <v>0.98281731080983881</v>
      </c>
      <c r="W926" s="7">
        <v>813311</v>
      </c>
      <c r="X926" s="7" t="s">
        <v>954</v>
      </c>
      <c r="Y926" s="364">
        <v>0</v>
      </c>
      <c r="Z926" s="364">
        <v>0</v>
      </c>
      <c r="AA926" s="364">
        <v>0</v>
      </c>
      <c r="AB926" s="364">
        <v>0</v>
      </c>
      <c r="AC926" s="364">
        <v>0</v>
      </c>
      <c r="AD926" s="364">
        <v>0</v>
      </c>
      <c r="AE926" s="364">
        <v>0</v>
      </c>
      <c r="AF926" s="364">
        <v>0</v>
      </c>
      <c r="AG926" s="364">
        <v>0</v>
      </c>
      <c r="AH926" s="364">
        <v>0</v>
      </c>
      <c r="AI926" s="364">
        <v>0</v>
      </c>
      <c r="AJ926" s="364">
        <v>0</v>
      </c>
      <c r="AK926" s="364">
        <v>0</v>
      </c>
      <c r="AL926" s="364">
        <v>0</v>
      </c>
      <c r="AM926" s="364">
        <v>0</v>
      </c>
      <c r="AN926" s="364">
        <v>1</v>
      </c>
      <c r="AO926" s="364">
        <v>0</v>
      </c>
      <c r="AP926" s="364">
        <v>0</v>
      </c>
      <c r="AS926" s="7">
        <v>813311</v>
      </c>
      <c r="AT926" s="7" t="s">
        <v>954</v>
      </c>
      <c r="AU926" s="8">
        <v>0.12168114240429027</v>
      </c>
      <c r="AV926" s="8">
        <v>3.1753951401475806E-2</v>
      </c>
      <c r="AW926" s="8">
        <v>0.13757557771584192</v>
      </c>
      <c r="AX926" s="8">
        <v>0.13065391115662423</v>
      </c>
      <c r="AY926" s="8">
        <v>2.7322079867266934E-2</v>
      </c>
      <c r="AZ926" s="8">
        <v>9.1751902113970968E-2</v>
      </c>
      <c r="BA926" s="8">
        <v>0.12344538149615486</v>
      </c>
      <c r="BB926" s="8">
        <v>2.8089145587430645E-2</v>
      </c>
      <c r="BC926" s="8">
        <v>0.10547633211385969</v>
      </c>
      <c r="BD926" s="8">
        <v>0.13659932444329514</v>
      </c>
      <c r="BE926" s="8">
        <v>3.4805432282483867E-2</v>
      </c>
      <c r="BF926" s="8">
        <v>0.1627883347263564</v>
      </c>
      <c r="BG926" s="8">
        <v>0.36755591443229013</v>
      </c>
      <c r="BH926" s="8">
        <v>6.5633958131145168E-6</v>
      </c>
      <c r="BI926" s="8">
        <v>0.30577211098780643</v>
      </c>
      <c r="BJ926" s="8">
        <v>1.2910090586180645</v>
      </c>
      <c r="BK926" s="8">
        <v>0.97553273184758049</v>
      </c>
      <c r="BL926" s="8">
        <v>0.98281731080983881</v>
      </c>
    </row>
    <row r="927" spans="1:64" x14ac:dyDescent="0.25">
      <c r="A927" s="7">
        <v>813312</v>
      </c>
      <c r="B927" s="7" t="s">
        <v>955</v>
      </c>
      <c r="C927" s="8">
        <f t="shared" si="252"/>
        <v>9.3961180540200001E-2</v>
      </c>
      <c r="D927" s="8">
        <f t="shared" si="253"/>
        <v>1.36641903271E-2</v>
      </c>
      <c r="E927" s="8">
        <f t="shared" si="254"/>
        <v>6.0515725635800002E-2</v>
      </c>
      <c r="F927" s="8">
        <f t="shared" si="255"/>
        <v>9.2728352282599999E-2</v>
      </c>
      <c r="G927" s="8">
        <f t="shared" si="256"/>
        <v>1.13341729502E-2</v>
      </c>
      <c r="H927" s="8">
        <f t="shared" si="257"/>
        <v>3.6668230311900002E-2</v>
      </c>
      <c r="I927" s="8">
        <f t="shared" si="258"/>
        <v>9.4577382578700006E-2</v>
      </c>
      <c r="J927" s="8">
        <f t="shared" si="259"/>
        <v>1.13919833544E-2</v>
      </c>
      <c r="K927" s="8">
        <f t="shared" si="260"/>
        <v>3.5906798486900003E-2</v>
      </c>
      <c r="L927" s="8">
        <f t="shared" si="261"/>
        <v>0.10006359194</v>
      </c>
      <c r="M927" s="8">
        <f t="shared" si="262"/>
        <v>1.42071410515E-2</v>
      </c>
      <c r="N927" s="8">
        <f t="shared" si="263"/>
        <v>7.6604418588100007E-2</v>
      </c>
      <c r="O927" s="8">
        <f t="shared" si="264"/>
        <v>0.50653157308600005</v>
      </c>
      <c r="P927" s="8">
        <f t="shared" si="265"/>
        <v>1.0145523249400001E-5</v>
      </c>
      <c r="Q927" s="8">
        <f t="shared" si="266"/>
        <v>0.41983048278399998</v>
      </c>
      <c r="R927" s="8">
        <f t="shared" si="267"/>
        <v>1.1681410965000001</v>
      </c>
      <c r="S927" s="8">
        <f t="shared" si="268"/>
        <v>1.1407307555399999</v>
      </c>
      <c r="T927" s="8">
        <f t="shared" si="269"/>
        <v>1.14187616442</v>
      </c>
      <c r="W927" s="7">
        <v>813312</v>
      </c>
      <c r="X927" s="7" t="s">
        <v>955</v>
      </c>
      <c r="Y927" s="364">
        <v>9.3961180540200001E-2</v>
      </c>
      <c r="Z927" s="364">
        <v>1.36641903271E-2</v>
      </c>
      <c r="AA927" s="364">
        <v>6.0515725635800002E-2</v>
      </c>
      <c r="AB927" s="364">
        <v>9.2728352282599999E-2</v>
      </c>
      <c r="AC927" s="364">
        <v>1.13341729502E-2</v>
      </c>
      <c r="AD927" s="364">
        <v>3.6668230311900002E-2</v>
      </c>
      <c r="AE927" s="364">
        <v>9.4577382578700006E-2</v>
      </c>
      <c r="AF927" s="364">
        <v>1.13919833544E-2</v>
      </c>
      <c r="AG927" s="364">
        <v>3.5906798486900003E-2</v>
      </c>
      <c r="AH927" s="364">
        <v>0.10006359194</v>
      </c>
      <c r="AI927" s="364">
        <v>1.42071410515E-2</v>
      </c>
      <c r="AJ927" s="364">
        <v>7.6604418588100007E-2</v>
      </c>
      <c r="AK927" s="364">
        <v>0.50653157308600005</v>
      </c>
      <c r="AL927" s="364">
        <v>1.0145523249400001E-5</v>
      </c>
      <c r="AM927" s="364">
        <v>0.41983048278399998</v>
      </c>
      <c r="AN927" s="364">
        <v>1.1681410965000001</v>
      </c>
      <c r="AO927" s="364">
        <v>1.1407307555399999</v>
      </c>
      <c r="AP927" s="364">
        <v>1.14187616442</v>
      </c>
      <c r="AS927" s="7">
        <v>813312</v>
      </c>
      <c r="AT927" s="7" t="s">
        <v>955</v>
      </c>
      <c r="AU927" s="8">
        <v>0.1410136405702726</v>
      </c>
      <c r="AV927" s="8">
        <v>3.5423515832775816E-2</v>
      </c>
      <c r="AW927" s="8">
        <v>0.15843724841230805</v>
      </c>
      <c r="AX927" s="8">
        <v>0.15816071930550965</v>
      </c>
      <c r="AY927" s="8">
        <v>3.159263533657064E-2</v>
      </c>
      <c r="AZ927" s="8">
        <v>0.10899526154345031</v>
      </c>
      <c r="BA927" s="8">
        <v>0.14284876997024509</v>
      </c>
      <c r="BB927" s="8">
        <v>3.1301206629937108E-2</v>
      </c>
      <c r="BC927" s="8">
        <v>0.12101630699268708</v>
      </c>
      <c r="BD927" s="8">
        <v>0.15722206570099681</v>
      </c>
      <c r="BE927" s="8">
        <v>3.8665514970185492E-2</v>
      </c>
      <c r="BF927" s="8">
        <v>0.18758541594146771</v>
      </c>
      <c r="BG927" s="8">
        <v>0.45751086086383919</v>
      </c>
      <c r="BH927" s="8">
        <v>1.053310916274532E-5</v>
      </c>
      <c r="BI927" s="8">
        <v>0.37920025141212926</v>
      </c>
      <c r="BJ927" s="8">
        <v>1.3348744048159682</v>
      </c>
      <c r="BK927" s="8">
        <v>1.2019744226375806</v>
      </c>
      <c r="BL927" s="8">
        <v>1.1983904771411289</v>
      </c>
    </row>
    <row r="928" spans="1:64" x14ac:dyDescent="0.25">
      <c r="A928" s="7">
        <v>813319</v>
      </c>
      <c r="B928" s="7" t="s">
        <v>956</v>
      </c>
      <c r="C928" s="8">
        <f t="shared" si="252"/>
        <v>9.39248544505E-2</v>
      </c>
      <c r="D928" s="8">
        <f t="shared" si="253"/>
        <v>1.3662955367999999E-2</v>
      </c>
      <c r="E928" s="8">
        <f t="shared" si="254"/>
        <v>6.0360091747499997E-2</v>
      </c>
      <c r="F928" s="8">
        <f t="shared" si="255"/>
        <v>7.7821972355800004E-2</v>
      </c>
      <c r="G928" s="8">
        <f t="shared" si="256"/>
        <v>9.5218628803500002E-3</v>
      </c>
      <c r="H928" s="8">
        <f t="shared" si="257"/>
        <v>3.0727741893199999E-2</v>
      </c>
      <c r="I928" s="8">
        <f t="shared" si="258"/>
        <v>9.4477749189600002E-2</v>
      </c>
      <c r="J928" s="8">
        <f t="shared" si="259"/>
        <v>1.1383044251799999E-2</v>
      </c>
      <c r="K928" s="8">
        <f t="shared" si="260"/>
        <v>3.5782566236199999E-2</v>
      </c>
      <c r="L928" s="8">
        <f t="shared" si="261"/>
        <v>0.100041308434</v>
      </c>
      <c r="M928" s="8">
        <f t="shared" si="262"/>
        <v>1.42075795432E-2</v>
      </c>
      <c r="N928" s="8">
        <f t="shared" si="263"/>
        <v>7.6433327091700004E-2</v>
      </c>
      <c r="O928" s="8">
        <f t="shared" si="264"/>
        <v>0.50642256562900001</v>
      </c>
      <c r="P928" s="8">
        <f t="shared" si="265"/>
        <v>1.20767902231E-5</v>
      </c>
      <c r="Q928" s="8">
        <f t="shared" si="266"/>
        <v>0.42013161097899998</v>
      </c>
      <c r="R928" s="8">
        <f t="shared" si="267"/>
        <v>1.1679479015700001</v>
      </c>
      <c r="S928" s="8">
        <f t="shared" si="268"/>
        <v>1.11807157713</v>
      </c>
      <c r="T928" s="8">
        <f t="shared" si="269"/>
        <v>1.14164335968</v>
      </c>
      <c r="W928" s="7">
        <v>813319</v>
      </c>
      <c r="X928" s="7" t="s">
        <v>956</v>
      </c>
      <c r="Y928" s="364">
        <v>9.39248544505E-2</v>
      </c>
      <c r="Z928" s="364">
        <v>1.3662955367999999E-2</v>
      </c>
      <c r="AA928" s="364">
        <v>6.0360091747499997E-2</v>
      </c>
      <c r="AB928" s="364">
        <v>7.7821972355800004E-2</v>
      </c>
      <c r="AC928" s="364">
        <v>9.5218628803500002E-3</v>
      </c>
      <c r="AD928" s="364">
        <v>3.0727741893199999E-2</v>
      </c>
      <c r="AE928" s="364">
        <v>9.4477749189600002E-2</v>
      </c>
      <c r="AF928" s="364">
        <v>1.1383044251799999E-2</v>
      </c>
      <c r="AG928" s="364">
        <v>3.5782566236199999E-2</v>
      </c>
      <c r="AH928" s="364">
        <v>0.100041308434</v>
      </c>
      <c r="AI928" s="364">
        <v>1.42075795432E-2</v>
      </c>
      <c r="AJ928" s="364">
        <v>7.6433327091700004E-2</v>
      </c>
      <c r="AK928" s="364">
        <v>0.50642256562900001</v>
      </c>
      <c r="AL928" s="364">
        <v>1.20767902231E-5</v>
      </c>
      <c r="AM928" s="364">
        <v>0.42013161097899998</v>
      </c>
      <c r="AN928" s="364">
        <v>1.1679479015700001</v>
      </c>
      <c r="AO928" s="364">
        <v>1.11807157713</v>
      </c>
      <c r="AP928" s="364">
        <v>1.14164335968</v>
      </c>
      <c r="AS928" s="7">
        <v>813319</v>
      </c>
      <c r="AT928" s="7" t="s">
        <v>956</v>
      </c>
      <c r="AU928" s="8">
        <v>0.14775986191786289</v>
      </c>
      <c r="AV928" s="8">
        <v>3.6609985363327421E-2</v>
      </c>
      <c r="AW928" s="8">
        <v>0.16584560742770477</v>
      </c>
      <c r="AX928" s="8">
        <v>0.18190963966374188</v>
      </c>
      <c r="AY928" s="8">
        <v>3.5867222396544364E-2</v>
      </c>
      <c r="AZ928" s="8">
        <v>0.12803885488446384</v>
      </c>
      <c r="BA928" s="8">
        <v>0.14939219037380652</v>
      </c>
      <c r="BB928" s="8">
        <v>3.2287411018456461E-2</v>
      </c>
      <c r="BC928" s="8">
        <v>0.12651895887669035</v>
      </c>
      <c r="BD928" s="8">
        <v>0.16459651972145478</v>
      </c>
      <c r="BE928" s="8">
        <v>3.9934671030333872E-2</v>
      </c>
      <c r="BF928" s="8">
        <v>0.19623516324532253</v>
      </c>
      <c r="BG928" s="8">
        <v>0.49008526194924135</v>
      </c>
      <c r="BH928" s="8">
        <v>9.1295848577625789E-6</v>
      </c>
      <c r="BI928" s="8">
        <v>0.40657744880327379</v>
      </c>
      <c r="BJ928" s="8">
        <v>1.350218680515322</v>
      </c>
      <c r="BK928" s="8">
        <v>1.3135560395258059</v>
      </c>
      <c r="BL928" s="8">
        <v>1.2759421086556448</v>
      </c>
    </row>
    <row r="929" spans="1:64" x14ac:dyDescent="0.25">
      <c r="A929" s="7">
        <v>813410</v>
      </c>
      <c r="B929" s="7" t="s">
        <v>957</v>
      </c>
      <c r="C929" s="8">
        <f t="shared" si="252"/>
        <v>8.85802874894E-2</v>
      </c>
      <c r="D929" s="8">
        <f t="shared" si="253"/>
        <v>1.29680448595E-2</v>
      </c>
      <c r="E929" s="8">
        <f t="shared" si="254"/>
        <v>5.69877461744E-2</v>
      </c>
      <c r="F929" s="8">
        <f t="shared" si="255"/>
        <v>2.63516380639E-2</v>
      </c>
      <c r="G929" s="8">
        <f t="shared" si="256"/>
        <v>3.8486601802399998E-3</v>
      </c>
      <c r="H929" s="8">
        <f t="shared" si="257"/>
        <v>1.5876267083600001E-2</v>
      </c>
      <c r="I929" s="8">
        <f t="shared" si="258"/>
        <v>6.7304976489499999E-2</v>
      </c>
      <c r="J929" s="8">
        <f t="shared" si="259"/>
        <v>9.3887991150899998E-3</v>
      </c>
      <c r="K929" s="8">
        <f t="shared" si="260"/>
        <v>3.6684440699400002E-2</v>
      </c>
      <c r="L929" s="8">
        <f t="shared" si="261"/>
        <v>9.4556126109999999E-2</v>
      </c>
      <c r="M929" s="8">
        <f t="shared" si="262"/>
        <v>1.31761108582E-2</v>
      </c>
      <c r="N929" s="8">
        <f t="shared" si="263"/>
        <v>6.5867976061800004E-2</v>
      </c>
      <c r="O929" s="8">
        <f t="shared" si="264"/>
        <v>0.51225479035300003</v>
      </c>
      <c r="P929" s="8">
        <f t="shared" si="265"/>
        <v>2.66354124895E-5</v>
      </c>
      <c r="Q929" s="8">
        <f t="shared" si="266"/>
        <v>0.46503712487299997</v>
      </c>
      <c r="R929" s="8">
        <f t="shared" si="267"/>
        <v>1.1585360785200001</v>
      </c>
      <c r="S929" s="8">
        <f t="shared" si="268"/>
        <v>1.0460765653299999</v>
      </c>
      <c r="T929" s="8">
        <f t="shared" si="269"/>
        <v>1.1133782162999999</v>
      </c>
      <c r="W929" s="7">
        <v>813410</v>
      </c>
      <c r="X929" s="7" t="s">
        <v>957</v>
      </c>
      <c r="Y929" s="364">
        <v>8.85802874894E-2</v>
      </c>
      <c r="Z929" s="364">
        <v>1.29680448595E-2</v>
      </c>
      <c r="AA929" s="364">
        <v>5.69877461744E-2</v>
      </c>
      <c r="AB929" s="364">
        <v>2.63516380639E-2</v>
      </c>
      <c r="AC929" s="364">
        <v>3.8486601802399998E-3</v>
      </c>
      <c r="AD929" s="364">
        <v>1.5876267083600001E-2</v>
      </c>
      <c r="AE929" s="364">
        <v>6.7304976489499999E-2</v>
      </c>
      <c r="AF929" s="364">
        <v>9.3887991150899998E-3</v>
      </c>
      <c r="AG929" s="364">
        <v>3.6684440699400002E-2</v>
      </c>
      <c r="AH929" s="364">
        <v>9.4556126109999999E-2</v>
      </c>
      <c r="AI929" s="364">
        <v>1.31761108582E-2</v>
      </c>
      <c r="AJ929" s="364">
        <v>6.5867976061800004E-2</v>
      </c>
      <c r="AK929" s="364">
        <v>0.51225479035300003</v>
      </c>
      <c r="AL929" s="364">
        <v>2.66354124895E-5</v>
      </c>
      <c r="AM929" s="364">
        <v>0.46503712487299997</v>
      </c>
      <c r="AN929" s="364">
        <v>1.1585360785200001</v>
      </c>
      <c r="AO929" s="364">
        <v>1.0460765653299999</v>
      </c>
      <c r="AP929" s="364">
        <v>1.1133782162999999</v>
      </c>
      <c r="AS929" s="7">
        <v>813410</v>
      </c>
      <c r="AT929" s="7" t="s">
        <v>957</v>
      </c>
      <c r="AU929" s="8">
        <v>0.14317214237779033</v>
      </c>
      <c r="AV929" s="8">
        <v>3.3664571099703222E-2</v>
      </c>
      <c r="AW929" s="8">
        <v>0.16588938901590164</v>
      </c>
      <c r="AX929" s="8">
        <v>5.3889288975082238E-2</v>
      </c>
      <c r="AY929" s="8">
        <v>1.3379717064992096E-2</v>
      </c>
      <c r="AZ929" s="8">
        <v>5.5262815637391952E-2</v>
      </c>
      <c r="BA929" s="8">
        <v>0.11463327264762901</v>
      </c>
      <c r="BB929" s="8">
        <v>2.6488851069845807E-2</v>
      </c>
      <c r="BC929" s="8">
        <v>0.12246718803097258</v>
      </c>
      <c r="BD929" s="8">
        <v>0.15939588407848387</v>
      </c>
      <c r="BE929" s="8">
        <v>3.6214493324829046E-2</v>
      </c>
      <c r="BF929" s="8">
        <v>0.18703694851145319</v>
      </c>
      <c r="BG929" s="8">
        <v>0.5039948038786134</v>
      </c>
      <c r="BH929" s="8">
        <v>2.0113832477136286E-5</v>
      </c>
      <c r="BI929" s="8">
        <v>0.45753472971990294</v>
      </c>
      <c r="BJ929" s="8">
        <v>1.342726102493226</v>
      </c>
      <c r="BK929" s="8">
        <v>1.1064044023224189</v>
      </c>
      <c r="BL929" s="8">
        <v>1.2474618923933878</v>
      </c>
    </row>
    <row r="930" spans="1:64" x14ac:dyDescent="0.25">
      <c r="A930" s="7">
        <v>813910</v>
      </c>
      <c r="B930" s="7" t="s">
        <v>958</v>
      </c>
      <c r="C930" s="8">
        <f t="shared" si="252"/>
        <v>8.8525868295499993E-2</v>
      </c>
      <c r="D930" s="8">
        <f t="shared" si="253"/>
        <v>1.29572348971E-2</v>
      </c>
      <c r="E930" s="8">
        <f t="shared" si="254"/>
        <v>5.1096184989600002E-2</v>
      </c>
      <c r="F930" s="8">
        <f t="shared" si="255"/>
        <v>4.9739170853299999E-2</v>
      </c>
      <c r="G930" s="8">
        <f t="shared" si="256"/>
        <v>7.2645769609500001E-3</v>
      </c>
      <c r="H930" s="8">
        <f t="shared" si="257"/>
        <v>2.6183091970599998E-2</v>
      </c>
      <c r="I930" s="8">
        <f t="shared" si="258"/>
        <v>6.7372558727900003E-2</v>
      </c>
      <c r="J930" s="8">
        <f t="shared" si="259"/>
        <v>9.3964774488599998E-3</v>
      </c>
      <c r="K930" s="8">
        <f t="shared" si="260"/>
        <v>3.2356355672099997E-2</v>
      </c>
      <c r="L930" s="8">
        <f t="shared" si="261"/>
        <v>9.4502102691699993E-2</v>
      </c>
      <c r="M930" s="8">
        <f t="shared" si="262"/>
        <v>1.3166650612400001E-2</v>
      </c>
      <c r="N930" s="8">
        <f t="shared" si="263"/>
        <v>5.9514298256100003E-2</v>
      </c>
      <c r="O930" s="8">
        <f t="shared" si="264"/>
        <v>0.51226224446299995</v>
      </c>
      <c r="P930" s="8">
        <f t="shared" si="265"/>
        <v>1.41027499928E-5</v>
      </c>
      <c r="Q930" s="8">
        <f t="shared" si="266"/>
        <v>0.46434526659300002</v>
      </c>
      <c r="R930" s="8">
        <f t="shared" si="267"/>
        <v>1.1525792881800001</v>
      </c>
      <c r="S930" s="8">
        <f t="shared" si="268"/>
        <v>1.08318683978</v>
      </c>
      <c r="T930" s="8">
        <f t="shared" si="269"/>
        <v>1.1091253918499999</v>
      </c>
      <c r="W930" s="7">
        <v>813910</v>
      </c>
      <c r="X930" s="7" t="s">
        <v>958</v>
      </c>
      <c r="Y930" s="364">
        <v>8.8525868295499993E-2</v>
      </c>
      <c r="Z930" s="364">
        <v>1.29572348971E-2</v>
      </c>
      <c r="AA930" s="364">
        <v>5.1096184989600002E-2</v>
      </c>
      <c r="AB930" s="364">
        <v>4.9739170853299999E-2</v>
      </c>
      <c r="AC930" s="364">
        <v>7.2645769609500001E-3</v>
      </c>
      <c r="AD930" s="364">
        <v>2.6183091970599998E-2</v>
      </c>
      <c r="AE930" s="364">
        <v>6.7372558727900003E-2</v>
      </c>
      <c r="AF930" s="364">
        <v>9.3964774488599998E-3</v>
      </c>
      <c r="AG930" s="364">
        <v>3.2356355672099997E-2</v>
      </c>
      <c r="AH930" s="364">
        <v>9.4502102691699993E-2</v>
      </c>
      <c r="AI930" s="364">
        <v>1.3166650612400001E-2</v>
      </c>
      <c r="AJ930" s="364">
        <v>5.9514298256100003E-2</v>
      </c>
      <c r="AK930" s="364">
        <v>0.51226224446299995</v>
      </c>
      <c r="AL930" s="364">
        <v>1.41027499928E-5</v>
      </c>
      <c r="AM930" s="364">
        <v>0.46434526659300002</v>
      </c>
      <c r="AN930" s="364">
        <v>1.1525792881800001</v>
      </c>
      <c r="AO930" s="364">
        <v>1.08318683978</v>
      </c>
      <c r="AP930" s="364">
        <v>1.1091253918499999</v>
      </c>
      <c r="AS930" s="7">
        <v>813910</v>
      </c>
      <c r="AT930" s="7" t="s">
        <v>958</v>
      </c>
      <c r="AU930" s="8">
        <v>0.14307435008134842</v>
      </c>
      <c r="AV930" s="8">
        <v>3.3666806632400015E-2</v>
      </c>
      <c r="AW930" s="8">
        <v>0.1567377268660774</v>
      </c>
      <c r="AX930" s="8">
        <v>0.14299530789479031</v>
      </c>
      <c r="AY930" s="8">
        <v>3.5495290114272417E-2</v>
      </c>
      <c r="AZ930" s="8">
        <v>0.13931469552576609</v>
      </c>
      <c r="BA930" s="8">
        <v>0.11462810525428385</v>
      </c>
      <c r="BB930" s="8">
        <v>2.6523172212771312E-2</v>
      </c>
      <c r="BC930" s="8">
        <v>0.11506837734098231</v>
      </c>
      <c r="BD930" s="8">
        <v>0.15922221939783229</v>
      </c>
      <c r="BE930" s="8">
        <v>3.620525770615967E-2</v>
      </c>
      <c r="BF930" s="8">
        <v>0.17688887435278061</v>
      </c>
      <c r="BG930" s="8">
        <v>0.50400177707828997</v>
      </c>
      <c r="BH930" s="8">
        <v>7.6998533414995188E-6</v>
      </c>
      <c r="BI930" s="8">
        <v>0.45685363649022576</v>
      </c>
      <c r="BJ930" s="8">
        <v>1.3334788835800002</v>
      </c>
      <c r="BK930" s="8">
        <v>1.3016778741801616</v>
      </c>
      <c r="BL930" s="8">
        <v>1.2400890096467743</v>
      </c>
    </row>
    <row r="931" spans="1:64" x14ac:dyDescent="0.25">
      <c r="A931" s="7">
        <v>813920</v>
      </c>
      <c r="B931" s="7" t="s">
        <v>959</v>
      </c>
      <c r="C931" s="8">
        <f t="shared" si="252"/>
        <v>0.12321942107732257</v>
      </c>
      <c r="D931" s="8">
        <f t="shared" si="253"/>
        <v>3.0244933354538713E-2</v>
      </c>
      <c r="E931" s="8">
        <f t="shared" si="254"/>
        <v>0.13853908212326613</v>
      </c>
      <c r="F931" s="8">
        <f t="shared" si="255"/>
        <v>0.13450691447598223</v>
      </c>
      <c r="G931" s="8">
        <f t="shared" si="256"/>
        <v>3.4794731982303866E-2</v>
      </c>
      <c r="H931" s="8">
        <f t="shared" si="257"/>
        <v>0.13425461929082255</v>
      </c>
      <c r="I931" s="8">
        <f t="shared" si="258"/>
        <v>9.9466725143993504E-2</v>
      </c>
      <c r="J931" s="8">
        <f t="shared" si="259"/>
        <v>2.3974195806006453E-2</v>
      </c>
      <c r="K931" s="8">
        <f t="shared" si="260"/>
        <v>0.10204844526359842</v>
      </c>
      <c r="L931" s="8">
        <f t="shared" si="261"/>
        <v>0.13790441913101611</v>
      </c>
      <c r="M931" s="8">
        <f t="shared" si="262"/>
        <v>3.2668054237933862E-2</v>
      </c>
      <c r="N931" s="8">
        <f t="shared" si="263"/>
        <v>0.15652422939291291</v>
      </c>
      <c r="O931" s="8">
        <f t="shared" si="264"/>
        <v>0.40486425597119369</v>
      </c>
      <c r="P931" s="8">
        <f t="shared" si="265"/>
        <v>6.7754636138666119E-6</v>
      </c>
      <c r="Q931" s="8">
        <f t="shared" si="266"/>
        <v>0.36743052365506484</v>
      </c>
      <c r="R931" s="8">
        <f t="shared" si="267"/>
        <v>1</v>
      </c>
      <c r="S931" s="8">
        <f t="shared" si="268"/>
        <v>1.0938788463938713</v>
      </c>
      <c r="T931" s="8">
        <f t="shared" si="269"/>
        <v>1.0158103339556452</v>
      </c>
      <c r="W931" s="7">
        <v>813920</v>
      </c>
      <c r="X931" s="7" t="s">
        <v>959</v>
      </c>
      <c r="Y931" s="364">
        <v>0</v>
      </c>
      <c r="Z931" s="364">
        <v>0</v>
      </c>
      <c r="AA931" s="364">
        <v>0</v>
      </c>
      <c r="AB931" s="364">
        <v>0</v>
      </c>
      <c r="AC931" s="364">
        <v>0</v>
      </c>
      <c r="AD931" s="364">
        <v>0</v>
      </c>
      <c r="AE931" s="364">
        <v>0</v>
      </c>
      <c r="AF931" s="364">
        <v>0</v>
      </c>
      <c r="AG931" s="364">
        <v>0</v>
      </c>
      <c r="AH931" s="364">
        <v>0</v>
      </c>
      <c r="AI931" s="364">
        <v>0</v>
      </c>
      <c r="AJ931" s="364">
        <v>0</v>
      </c>
      <c r="AK931" s="364">
        <v>0</v>
      </c>
      <c r="AL931" s="364">
        <v>0</v>
      </c>
      <c r="AM931" s="364">
        <v>0</v>
      </c>
      <c r="AN931" s="364">
        <v>1</v>
      </c>
      <c r="AO931" s="364">
        <v>0</v>
      </c>
      <c r="AP931" s="364">
        <v>0</v>
      </c>
      <c r="AS931" s="7">
        <v>813920</v>
      </c>
      <c r="AT931" s="7" t="s">
        <v>959</v>
      </c>
      <c r="AU931" s="8">
        <v>0.12321942107732257</v>
      </c>
      <c r="AV931" s="8">
        <v>3.0244933354538713E-2</v>
      </c>
      <c r="AW931" s="8">
        <v>0.13853908212326613</v>
      </c>
      <c r="AX931" s="8">
        <v>0.13450691447598223</v>
      </c>
      <c r="AY931" s="8">
        <v>3.4794731982303866E-2</v>
      </c>
      <c r="AZ931" s="8">
        <v>0.13425461929082255</v>
      </c>
      <c r="BA931" s="8">
        <v>9.9466725143993504E-2</v>
      </c>
      <c r="BB931" s="8">
        <v>2.3974195806006453E-2</v>
      </c>
      <c r="BC931" s="8">
        <v>0.10204844526359842</v>
      </c>
      <c r="BD931" s="8">
        <v>0.13790441913101611</v>
      </c>
      <c r="BE931" s="8">
        <v>3.2668054237933862E-2</v>
      </c>
      <c r="BF931" s="8">
        <v>0.15652422939291291</v>
      </c>
      <c r="BG931" s="8">
        <v>0.40486425597119369</v>
      </c>
      <c r="BH931" s="8">
        <v>6.7754636138666119E-6</v>
      </c>
      <c r="BI931" s="8">
        <v>0.36743052365506484</v>
      </c>
      <c r="BJ931" s="8">
        <v>1.2920050494575808</v>
      </c>
      <c r="BK931" s="8">
        <v>1.0938788463938713</v>
      </c>
      <c r="BL931" s="8">
        <v>1.0158103339556452</v>
      </c>
    </row>
    <row r="932" spans="1:64" x14ac:dyDescent="0.25">
      <c r="A932" s="7">
        <v>813930</v>
      </c>
      <c r="B932" s="7" t="s">
        <v>960</v>
      </c>
      <c r="C932" s="8">
        <f t="shared" si="252"/>
        <v>8.8521236705599998E-2</v>
      </c>
      <c r="D932" s="8">
        <f t="shared" si="253"/>
        <v>1.2974026526800001E-2</v>
      </c>
      <c r="E932" s="8">
        <f t="shared" si="254"/>
        <v>4.4074491175499997E-2</v>
      </c>
      <c r="F932" s="8">
        <f t="shared" si="255"/>
        <v>1.35960050624E-2</v>
      </c>
      <c r="G932" s="8">
        <f t="shared" si="256"/>
        <v>1.9881700092500001E-3</v>
      </c>
      <c r="H932" s="8">
        <f t="shared" si="257"/>
        <v>5.9872209396400001E-3</v>
      </c>
      <c r="I932" s="8">
        <f t="shared" si="258"/>
        <v>6.7034472297000006E-2</v>
      </c>
      <c r="J932" s="8">
        <f t="shared" si="259"/>
        <v>9.3598419238200004E-3</v>
      </c>
      <c r="K932" s="8">
        <f t="shared" si="260"/>
        <v>2.7121753919299999E-2</v>
      </c>
      <c r="L932" s="8">
        <f t="shared" si="261"/>
        <v>9.4466372673399995E-2</v>
      </c>
      <c r="M932" s="8">
        <f t="shared" si="262"/>
        <v>1.3179270371199999E-2</v>
      </c>
      <c r="N932" s="8">
        <f t="shared" si="263"/>
        <v>5.1823614576899997E-2</v>
      </c>
      <c r="O932" s="8">
        <f t="shared" si="264"/>
        <v>0.51223197378600005</v>
      </c>
      <c r="P932" s="8">
        <f t="shared" si="265"/>
        <v>5.1555364126700001E-5</v>
      </c>
      <c r="Q932" s="8">
        <f t="shared" si="266"/>
        <v>0.466509869056</v>
      </c>
      <c r="R932" s="8">
        <f t="shared" si="267"/>
        <v>1.1455697544100001</v>
      </c>
      <c r="S932" s="8">
        <f t="shared" si="268"/>
        <v>1.0215713960099999</v>
      </c>
      <c r="T932" s="8">
        <f t="shared" si="269"/>
        <v>1.10351606814</v>
      </c>
      <c r="W932" s="7">
        <v>813930</v>
      </c>
      <c r="X932" s="7" t="s">
        <v>960</v>
      </c>
      <c r="Y932" s="364">
        <v>8.8521236705599998E-2</v>
      </c>
      <c r="Z932" s="364">
        <v>1.2974026526800001E-2</v>
      </c>
      <c r="AA932" s="364">
        <v>4.4074491175499997E-2</v>
      </c>
      <c r="AB932" s="364">
        <v>1.35960050624E-2</v>
      </c>
      <c r="AC932" s="364">
        <v>1.9881700092500001E-3</v>
      </c>
      <c r="AD932" s="364">
        <v>5.9872209396400001E-3</v>
      </c>
      <c r="AE932" s="364">
        <v>6.7034472297000006E-2</v>
      </c>
      <c r="AF932" s="364">
        <v>9.3598419238200004E-3</v>
      </c>
      <c r="AG932" s="364">
        <v>2.7121753919299999E-2</v>
      </c>
      <c r="AH932" s="364">
        <v>9.4466372673399995E-2</v>
      </c>
      <c r="AI932" s="364">
        <v>1.3179270371199999E-2</v>
      </c>
      <c r="AJ932" s="364">
        <v>5.1823614576899997E-2</v>
      </c>
      <c r="AK932" s="364">
        <v>0.51223197378600005</v>
      </c>
      <c r="AL932" s="364">
        <v>5.1555364126700001E-5</v>
      </c>
      <c r="AM932" s="364">
        <v>0.466509869056</v>
      </c>
      <c r="AN932" s="364">
        <v>1.1455697544100001</v>
      </c>
      <c r="AO932" s="364">
        <v>1.0215713960099999</v>
      </c>
      <c r="AP932" s="364">
        <v>1.10351606814</v>
      </c>
      <c r="AS932" s="7">
        <v>813930</v>
      </c>
      <c r="AT932" s="7" t="s">
        <v>960</v>
      </c>
      <c r="AU932" s="8">
        <v>0.13988260212089357</v>
      </c>
      <c r="AV932" s="8">
        <v>3.3093027368800002E-2</v>
      </c>
      <c r="AW932" s="8">
        <v>0.17226533147036135</v>
      </c>
      <c r="AX932" s="8">
        <v>6.871315774572645E-2</v>
      </c>
      <c r="AY932" s="8">
        <v>1.8614114701261723E-2</v>
      </c>
      <c r="AZ932" s="8">
        <v>7.48510445315895E-2</v>
      </c>
      <c r="BA932" s="8">
        <v>0.11153537535929353</v>
      </c>
      <c r="BB932" s="8">
        <v>2.595375673311226E-2</v>
      </c>
      <c r="BC932" s="8">
        <v>0.12718071974028383</v>
      </c>
      <c r="BD932" s="8">
        <v>0.15589901840166126</v>
      </c>
      <c r="BE932" s="8">
        <v>3.5630498037367744E-2</v>
      </c>
      <c r="BF932" s="8">
        <v>0.19438251510290491</v>
      </c>
      <c r="BG932" s="8">
        <v>0.48744500858090356</v>
      </c>
      <c r="BH932" s="8">
        <v>3.1820985120783068E-5</v>
      </c>
      <c r="BI932" s="8">
        <v>0.44393633334090371</v>
      </c>
      <c r="BJ932" s="8">
        <v>1.3452377351533871</v>
      </c>
      <c r="BK932" s="8">
        <v>1.1137896073012905</v>
      </c>
      <c r="BL932" s="8">
        <v>1.2162811421558068</v>
      </c>
    </row>
    <row r="933" spans="1:64" x14ac:dyDescent="0.25">
      <c r="A933" s="7">
        <v>813940</v>
      </c>
      <c r="B933" s="7" t="s">
        <v>961</v>
      </c>
      <c r="C933" s="8">
        <f t="shared" si="252"/>
        <v>9.0979629467870984E-2</v>
      </c>
      <c r="D933" s="8">
        <f t="shared" si="253"/>
        <v>2.368778745571452E-2</v>
      </c>
      <c r="E933" s="8">
        <f t="shared" si="254"/>
        <v>0.10482641505893546</v>
      </c>
      <c r="F933" s="8">
        <f t="shared" si="255"/>
        <v>7.0429269872312891E-2</v>
      </c>
      <c r="G933" s="8">
        <f t="shared" si="256"/>
        <v>2.0033728169065158E-2</v>
      </c>
      <c r="H933" s="8">
        <f t="shared" si="257"/>
        <v>7.6349967185974185E-2</v>
      </c>
      <c r="I933" s="8">
        <f t="shared" si="258"/>
        <v>7.3769288539083863E-2</v>
      </c>
      <c r="J933" s="8">
        <f t="shared" si="259"/>
        <v>1.8902968321970973E-2</v>
      </c>
      <c r="K933" s="8">
        <f t="shared" si="260"/>
        <v>7.732082868100644E-2</v>
      </c>
      <c r="L933" s="8">
        <f t="shared" si="261"/>
        <v>0.10241760752600002</v>
      </c>
      <c r="M933" s="8">
        <f t="shared" si="262"/>
        <v>2.569810614131612E-2</v>
      </c>
      <c r="N933" s="8">
        <f t="shared" si="263"/>
        <v>0.11873061226147259</v>
      </c>
      <c r="O933" s="8">
        <f t="shared" si="264"/>
        <v>0.27265476084241935</v>
      </c>
      <c r="P933" s="8">
        <f t="shared" si="265"/>
        <v>8.0737210707472557E-6</v>
      </c>
      <c r="Q933" s="8">
        <f t="shared" si="266"/>
        <v>0.24697896809903214</v>
      </c>
      <c r="R933" s="8">
        <f t="shared" si="267"/>
        <v>1</v>
      </c>
      <c r="S933" s="8">
        <f t="shared" si="268"/>
        <v>0.69907102974387103</v>
      </c>
      <c r="T933" s="8">
        <f t="shared" si="269"/>
        <v>0.70225276296145156</v>
      </c>
      <c r="W933" s="7">
        <v>813940</v>
      </c>
      <c r="X933" s="7" t="s">
        <v>961</v>
      </c>
      <c r="Y933" s="364">
        <v>0</v>
      </c>
      <c r="Z933" s="364">
        <v>0</v>
      </c>
      <c r="AA933" s="364">
        <v>0</v>
      </c>
      <c r="AB933" s="364">
        <v>0</v>
      </c>
      <c r="AC933" s="364">
        <v>0</v>
      </c>
      <c r="AD933" s="364">
        <v>0</v>
      </c>
      <c r="AE933" s="364">
        <v>0</v>
      </c>
      <c r="AF933" s="364">
        <v>0</v>
      </c>
      <c r="AG933" s="364">
        <v>0</v>
      </c>
      <c r="AH933" s="364">
        <v>0</v>
      </c>
      <c r="AI933" s="364">
        <v>0</v>
      </c>
      <c r="AJ933" s="364">
        <v>0</v>
      </c>
      <c r="AK933" s="364">
        <v>0</v>
      </c>
      <c r="AL933" s="364">
        <v>0</v>
      </c>
      <c r="AM933" s="364">
        <v>0</v>
      </c>
      <c r="AN933" s="364">
        <v>1</v>
      </c>
      <c r="AO933" s="364">
        <v>0</v>
      </c>
      <c r="AP933" s="364">
        <v>0</v>
      </c>
      <c r="AS933" s="7">
        <v>813940</v>
      </c>
      <c r="AT933" s="7" t="s">
        <v>961</v>
      </c>
      <c r="AU933" s="8">
        <v>9.0979629467870984E-2</v>
      </c>
      <c r="AV933" s="8">
        <v>2.368778745571452E-2</v>
      </c>
      <c r="AW933" s="8">
        <v>0.10482641505893546</v>
      </c>
      <c r="AX933" s="8">
        <v>7.0429269872312891E-2</v>
      </c>
      <c r="AY933" s="8">
        <v>2.0033728169065158E-2</v>
      </c>
      <c r="AZ933" s="8">
        <v>7.6349967185974185E-2</v>
      </c>
      <c r="BA933" s="8">
        <v>7.3769288539083863E-2</v>
      </c>
      <c r="BB933" s="8">
        <v>1.8902968321970973E-2</v>
      </c>
      <c r="BC933" s="8">
        <v>7.732082868100644E-2</v>
      </c>
      <c r="BD933" s="8">
        <v>0.10241760752600002</v>
      </c>
      <c r="BE933" s="8">
        <v>2.569810614131612E-2</v>
      </c>
      <c r="BF933" s="8">
        <v>0.11873061226147259</v>
      </c>
      <c r="BG933" s="8">
        <v>0.27265476084241935</v>
      </c>
      <c r="BH933" s="8">
        <v>8.0737210707472557E-6</v>
      </c>
      <c r="BI933" s="8">
        <v>0.24697896809903214</v>
      </c>
      <c r="BJ933" s="8">
        <v>1.2194954448856452</v>
      </c>
      <c r="BK933" s="8">
        <v>0.69907102974387103</v>
      </c>
      <c r="BL933" s="8">
        <v>0.70225276296145156</v>
      </c>
    </row>
    <row r="934" spans="1:64" x14ac:dyDescent="0.25">
      <c r="A934" s="7">
        <v>813990</v>
      </c>
      <c r="B934" s="7" t="s">
        <v>962</v>
      </c>
      <c r="C934" s="8">
        <f t="shared" si="252"/>
        <v>8.8485381702900004E-2</v>
      </c>
      <c r="D934" s="8">
        <f t="shared" si="253"/>
        <v>1.29675597496E-2</v>
      </c>
      <c r="E934" s="8">
        <f t="shared" si="254"/>
        <v>5.3536086326000001E-2</v>
      </c>
      <c r="F934" s="8">
        <f t="shared" si="255"/>
        <v>2.3222940954700001E-2</v>
      </c>
      <c r="G934" s="8">
        <f t="shared" si="256"/>
        <v>3.39346776827E-3</v>
      </c>
      <c r="H934" s="8">
        <f t="shared" si="257"/>
        <v>1.29982009129E-2</v>
      </c>
      <c r="I934" s="8">
        <f t="shared" si="258"/>
        <v>6.7118523470700006E-2</v>
      </c>
      <c r="J934" s="8">
        <f t="shared" si="259"/>
        <v>9.3703281466199998E-3</v>
      </c>
      <c r="K934" s="8">
        <f t="shared" si="260"/>
        <v>3.4120765345199998E-2</v>
      </c>
      <c r="L934" s="8">
        <f t="shared" si="261"/>
        <v>9.4426222116800004E-2</v>
      </c>
      <c r="M934" s="8">
        <f t="shared" si="262"/>
        <v>1.3172314376199999E-2</v>
      </c>
      <c r="N934" s="8">
        <f t="shared" si="263"/>
        <v>6.2140207293699998E-2</v>
      </c>
      <c r="O934" s="8">
        <f t="shared" si="264"/>
        <v>0.51228211148199998</v>
      </c>
      <c r="P934" s="8">
        <f t="shared" si="265"/>
        <v>3.0197811318000001E-5</v>
      </c>
      <c r="Q934" s="8">
        <f t="shared" si="266"/>
        <v>0.46583923887700002</v>
      </c>
      <c r="R934" s="8">
        <f t="shared" si="267"/>
        <v>1.1549890277799999</v>
      </c>
      <c r="S934" s="8">
        <f t="shared" si="268"/>
        <v>1.0396146096400001</v>
      </c>
      <c r="T934" s="8">
        <f t="shared" si="269"/>
        <v>1.1106096169599999</v>
      </c>
      <c r="W934" s="7">
        <v>813990</v>
      </c>
      <c r="X934" s="7" t="s">
        <v>962</v>
      </c>
      <c r="Y934" s="364">
        <v>8.8485381702900004E-2</v>
      </c>
      <c r="Z934" s="364">
        <v>1.29675597496E-2</v>
      </c>
      <c r="AA934" s="364">
        <v>5.3536086326000001E-2</v>
      </c>
      <c r="AB934" s="364">
        <v>2.3222940954700001E-2</v>
      </c>
      <c r="AC934" s="364">
        <v>3.39346776827E-3</v>
      </c>
      <c r="AD934" s="364">
        <v>1.29982009129E-2</v>
      </c>
      <c r="AE934" s="364">
        <v>6.7118523470700006E-2</v>
      </c>
      <c r="AF934" s="364">
        <v>9.3703281466199998E-3</v>
      </c>
      <c r="AG934" s="364">
        <v>3.4120765345199998E-2</v>
      </c>
      <c r="AH934" s="364">
        <v>9.4426222116800004E-2</v>
      </c>
      <c r="AI934" s="364">
        <v>1.3172314376199999E-2</v>
      </c>
      <c r="AJ934" s="364">
        <v>6.2140207293699998E-2</v>
      </c>
      <c r="AK934" s="364">
        <v>0.51228211148199998</v>
      </c>
      <c r="AL934" s="364">
        <v>3.0197811318000001E-5</v>
      </c>
      <c r="AM934" s="364">
        <v>0.46583923887700002</v>
      </c>
      <c r="AN934" s="364">
        <v>1.1549890277799999</v>
      </c>
      <c r="AO934" s="364">
        <v>1.0396146096400001</v>
      </c>
      <c r="AP934" s="364">
        <v>1.1106096169599999</v>
      </c>
      <c r="AS934" s="7">
        <v>813990</v>
      </c>
      <c r="AT934" s="7" t="s">
        <v>962</v>
      </c>
      <c r="AU934" s="8">
        <v>0.14320012325250642</v>
      </c>
      <c r="AV934" s="8">
        <v>3.3677958766612906E-2</v>
      </c>
      <c r="AW934" s="8">
        <v>0.16060358808131286</v>
      </c>
      <c r="AX934" s="8">
        <v>5.8423931630127428E-2</v>
      </c>
      <c r="AY934" s="8">
        <v>1.5245061373598068E-2</v>
      </c>
      <c r="AZ934" s="8">
        <v>5.7153590646106471E-2</v>
      </c>
      <c r="BA934" s="8">
        <v>0.11443738666162256</v>
      </c>
      <c r="BB934" s="8">
        <v>2.6451285188636459E-2</v>
      </c>
      <c r="BC934" s="8">
        <v>0.11808461616456291</v>
      </c>
      <c r="BD934" s="8">
        <v>0.15939654717272739</v>
      </c>
      <c r="BE934" s="8">
        <v>3.6226276663545172E-2</v>
      </c>
      <c r="BF934" s="8">
        <v>0.18128585574935485</v>
      </c>
      <c r="BG934" s="8">
        <v>0.5040203623541295</v>
      </c>
      <c r="BH934" s="8">
        <v>2.223285068018839E-5</v>
      </c>
      <c r="BI934" s="8">
        <v>0.45832380411074169</v>
      </c>
      <c r="BJ934" s="8">
        <v>1.3374816701011287</v>
      </c>
      <c r="BK934" s="8">
        <v>1.1146951642950003</v>
      </c>
      <c r="BL934" s="8">
        <v>1.2428458686604844</v>
      </c>
    </row>
    <row r="935" spans="1:64" x14ac:dyDescent="0.25">
      <c r="A935" s="7">
        <v>814110</v>
      </c>
      <c r="B935" s="7" t="s">
        <v>963</v>
      </c>
      <c r="C935" s="8">
        <f t="shared" si="252"/>
        <v>0</v>
      </c>
      <c r="D935" s="8">
        <f t="shared" si="253"/>
        <v>0</v>
      </c>
      <c r="E935" s="8">
        <f t="shared" si="254"/>
        <v>8.0985137902900003E-2</v>
      </c>
      <c r="F935" s="8">
        <f t="shared" si="255"/>
        <v>0</v>
      </c>
      <c r="G935" s="8">
        <f t="shared" si="256"/>
        <v>0</v>
      </c>
      <c r="H935" s="8">
        <f t="shared" si="257"/>
        <v>1.4518223435399999E-2</v>
      </c>
      <c r="I935" s="8">
        <f t="shared" si="258"/>
        <v>0</v>
      </c>
      <c r="J935" s="8">
        <f t="shared" si="259"/>
        <v>0</v>
      </c>
      <c r="K935" s="8">
        <f t="shared" si="260"/>
        <v>2.75669860117E-2</v>
      </c>
      <c r="L935" s="8">
        <f t="shared" si="261"/>
        <v>0</v>
      </c>
      <c r="M935" s="8">
        <f t="shared" si="262"/>
        <v>0</v>
      </c>
      <c r="N935" s="8">
        <f t="shared" si="263"/>
        <v>4.5399324073900002E-2</v>
      </c>
      <c r="O935" s="8">
        <f t="shared" si="264"/>
        <v>1</v>
      </c>
      <c r="P935" s="8">
        <f t="shared" si="265"/>
        <v>4.9475146250700003E-5</v>
      </c>
      <c r="Q935" s="8">
        <f t="shared" si="266"/>
        <v>1</v>
      </c>
      <c r="R935" s="8">
        <f t="shared" si="267"/>
        <v>1.0809851378999999</v>
      </c>
      <c r="S935" s="8">
        <f t="shared" si="268"/>
        <v>1.0145182234400001</v>
      </c>
      <c r="T935" s="8">
        <f t="shared" si="269"/>
        <v>1.0275669860100001</v>
      </c>
      <c r="W935" s="7">
        <v>814110</v>
      </c>
      <c r="X935" s="7" t="s">
        <v>963</v>
      </c>
      <c r="Y935" s="364">
        <v>0</v>
      </c>
      <c r="Z935" s="364">
        <v>0</v>
      </c>
      <c r="AA935" s="364">
        <v>8.0985137902900003E-2</v>
      </c>
      <c r="AB935" s="364">
        <v>0</v>
      </c>
      <c r="AC935" s="364">
        <v>0</v>
      </c>
      <c r="AD935" s="364">
        <v>1.4518223435399999E-2</v>
      </c>
      <c r="AE935" s="364">
        <v>0</v>
      </c>
      <c r="AF935" s="364">
        <v>0</v>
      </c>
      <c r="AG935" s="364">
        <v>2.75669860117E-2</v>
      </c>
      <c r="AH935" s="364">
        <v>0</v>
      </c>
      <c r="AI935" s="364">
        <v>0</v>
      </c>
      <c r="AJ935" s="364">
        <v>4.5399324073900002E-2</v>
      </c>
      <c r="AK935" s="364">
        <v>1</v>
      </c>
      <c r="AL935" s="364">
        <v>4.9475146250700003E-5</v>
      </c>
      <c r="AM935" s="364">
        <v>1</v>
      </c>
      <c r="AN935" s="364">
        <v>1.0809851378999999</v>
      </c>
      <c r="AO935" s="364">
        <v>1.0145182234400001</v>
      </c>
      <c r="AP935" s="364">
        <v>1.0275669860100001</v>
      </c>
      <c r="AS935" s="7">
        <v>814110</v>
      </c>
      <c r="AT935" s="7" t="s">
        <v>963</v>
      </c>
      <c r="AU935" s="8">
        <v>0</v>
      </c>
      <c r="AV935" s="8">
        <v>0</v>
      </c>
      <c r="AW935" s="8">
        <v>0.22830951786330819</v>
      </c>
      <c r="AX935" s="8">
        <v>0</v>
      </c>
      <c r="AY935" s="8">
        <v>0</v>
      </c>
      <c r="AZ935" s="8">
        <v>2.9581006356753231E-2</v>
      </c>
      <c r="BA935" s="8">
        <v>0</v>
      </c>
      <c r="BB935" s="8">
        <v>0</v>
      </c>
      <c r="BC935" s="8">
        <v>8.4148023921058038E-2</v>
      </c>
      <c r="BD935" s="8">
        <v>0</v>
      </c>
      <c r="BE935" s="8">
        <v>0</v>
      </c>
      <c r="BF935" s="8">
        <v>0.13074150012712257</v>
      </c>
      <c r="BG935" s="8">
        <v>1</v>
      </c>
      <c r="BH935" s="8">
        <v>5.881780808664031E-5</v>
      </c>
      <c r="BI935" s="8">
        <v>1</v>
      </c>
      <c r="BJ935" s="8">
        <v>1.2283095178632262</v>
      </c>
      <c r="BK935" s="8">
        <v>1.0295810063566129</v>
      </c>
      <c r="BL935" s="8">
        <v>1.0841480239217736</v>
      </c>
    </row>
    <row r="936" spans="1:64" x14ac:dyDescent="0.25">
      <c r="A936" s="7">
        <v>901149</v>
      </c>
      <c r="B936" s="7" t="s">
        <v>964</v>
      </c>
      <c r="C936" s="8">
        <f t="shared" si="252"/>
        <v>5.1254772843700003E-2</v>
      </c>
      <c r="D936" s="8">
        <f t="shared" si="253"/>
        <v>6.6982320428899999E-3</v>
      </c>
      <c r="E936" s="8">
        <f t="shared" si="254"/>
        <v>7.9349269332799996E-2</v>
      </c>
      <c r="F936" s="8">
        <f t="shared" si="255"/>
        <v>3.4314373840600002E-2</v>
      </c>
      <c r="G936" s="8">
        <f t="shared" si="256"/>
        <v>5.8073840473299998E-3</v>
      </c>
      <c r="H936" s="8">
        <f t="shared" si="257"/>
        <v>5.7176130642900003E-2</v>
      </c>
      <c r="I936" s="8">
        <f t="shared" si="258"/>
        <v>2.6258283751900001E-2</v>
      </c>
      <c r="J936" s="8">
        <f t="shared" si="259"/>
        <v>3.6984641466599999E-3</v>
      </c>
      <c r="K936" s="8">
        <f t="shared" si="260"/>
        <v>3.2578312629400002E-2</v>
      </c>
      <c r="L936" s="8">
        <f t="shared" si="261"/>
        <v>5.0774493863000002E-2</v>
      </c>
      <c r="M936" s="8">
        <f t="shared" si="262"/>
        <v>6.3264535598300002E-3</v>
      </c>
      <c r="N936" s="8">
        <f t="shared" si="263"/>
        <v>9.3951154137900006E-2</v>
      </c>
      <c r="O936" s="8">
        <f t="shared" si="264"/>
        <v>0.555551172293</v>
      </c>
      <c r="P936" s="8">
        <f t="shared" si="265"/>
        <v>8.4049556060800007E-6</v>
      </c>
      <c r="Q936" s="8">
        <f t="shared" si="266"/>
        <v>0.57683630311599998</v>
      </c>
      <c r="R936" s="8">
        <f t="shared" si="267"/>
        <v>1.1373022742200001</v>
      </c>
      <c r="S936" s="8">
        <f t="shared" si="268"/>
        <v>1.09729788853</v>
      </c>
      <c r="T936" s="8">
        <f t="shared" si="269"/>
        <v>1.0625350605299999</v>
      </c>
      <c r="W936" s="7">
        <v>901149</v>
      </c>
      <c r="X936" s="7" t="s">
        <v>964</v>
      </c>
      <c r="Y936" s="364">
        <v>5.1254772843700003E-2</v>
      </c>
      <c r="Z936" s="364">
        <v>6.6982320428899999E-3</v>
      </c>
      <c r="AA936" s="364">
        <v>7.9349269332799996E-2</v>
      </c>
      <c r="AB936" s="364">
        <v>3.4314373840600002E-2</v>
      </c>
      <c r="AC936" s="364">
        <v>5.8073840473299998E-3</v>
      </c>
      <c r="AD936" s="364">
        <v>5.7176130642900003E-2</v>
      </c>
      <c r="AE936" s="364">
        <v>2.6258283751900001E-2</v>
      </c>
      <c r="AF936" s="364">
        <v>3.6984641466599999E-3</v>
      </c>
      <c r="AG936" s="364">
        <v>3.2578312629400002E-2</v>
      </c>
      <c r="AH936" s="364">
        <v>5.0774493863000002E-2</v>
      </c>
      <c r="AI936" s="364">
        <v>6.3264535598300002E-3</v>
      </c>
      <c r="AJ936" s="364">
        <v>9.3951154137900006E-2</v>
      </c>
      <c r="AK936" s="364">
        <v>0.555551172293</v>
      </c>
      <c r="AL936" s="364">
        <v>8.4049556060800007E-6</v>
      </c>
      <c r="AM936" s="364">
        <v>0.57683630311599998</v>
      </c>
      <c r="AN936" s="364">
        <v>1.1373022742200001</v>
      </c>
      <c r="AO936" s="364">
        <v>1.09729788853</v>
      </c>
      <c r="AP936" s="364">
        <v>1.0625350605299999</v>
      </c>
      <c r="AS936" s="7">
        <v>901149</v>
      </c>
      <c r="AT936" s="7" t="s">
        <v>964</v>
      </c>
      <c r="AU936" s="8">
        <v>9.1522763993354822E-2</v>
      </c>
      <c r="AV936" s="8">
        <v>2.3702653265034519E-2</v>
      </c>
      <c r="AW936" s="8">
        <v>0.21934895365607907</v>
      </c>
      <c r="AX936" s="8">
        <v>5.2530956716224195E-2</v>
      </c>
      <c r="AY936" s="8">
        <v>1.8316172166491129E-2</v>
      </c>
      <c r="AZ936" s="8">
        <v>0.16872265709576612</v>
      </c>
      <c r="BA936" s="8">
        <v>4.3493235222951621E-2</v>
      </c>
      <c r="BB936" s="8">
        <v>1.4540871057549358E-2</v>
      </c>
      <c r="BC936" s="8">
        <v>0.12000809977555643</v>
      </c>
      <c r="BD936" s="8">
        <v>8.9249708188969351E-2</v>
      </c>
      <c r="BE936" s="8">
        <v>2.3353108329296778E-2</v>
      </c>
      <c r="BF936" s="8">
        <v>0.2423412242905936</v>
      </c>
      <c r="BG936" s="8">
        <v>0.55555353492398429</v>
      </c>
      <c r="BH936" s="8">
        <v>7.1632562328966116E-6</v>
      </c>
      <c r="BI936" s="8">
        <v>0.57683454651361254</v>
      </c>
      <c r="BJ936" s="8">
        <v>1.3345759838183877</v>
      </c>
      <c r="BK936" s="8">
        <v>1.2395713988819352</v>
      </c>
      <c r="BL936" s="8">
        <v>1.1780438189590321</v>
      </c>
    </row>
    <row r="937" spans="1:64" x14ac:dyDescent="0.25">
      <c r="A937" s="7">
        <v>901199</v>
      </c>
      <c r="B937" s="7" t="s">
        <v>965</v>
      </c>
      <c r="C937" s="8">
        <f t="shared" si="252"/>
        <v>1.01368900739E-2</v>
      </c>
      <c r="D937" s="8">
        <f t="shared" si="253"/>
        <v>1.31425318415E-3</v>
      </c>
      <c r="E937" s="8">
        <f t="shared" si="254"/>
        <v>1.60815054118E-2</v>
      </c>
      <c r="F937" s="8">
        <f t="shared" si="255"/>
        <v>6.9685693416300001E-2</v>
      </c>
      <c r="G937" s="8">
        <f t="shared" si="256"/>
        <v>1.01779389016E-2</v>
      </c>
      <c r="H937" s="8">
        <f t="shared" si="257"/>
        <v>0.11145241076200001</v>
      </c>
      <c r="I937" s="8">
        <f t="shared" si="258"/>
        <v>5.2205677797900002E-2</v>
      </c>
      <c r="J937" s="8">
        <f t="shared" si="259"/>
        <v>6.4163034110799998E-3</v>
      </c>
      <c r="K937" s="8">
        <f t="shared" si="260"/>
        <v>7.8595159806500003E-2</v>
      </c>
      <c r="L937" s="8">
        <f t="shared" si="261"/>
        <v>5.1812676675499998E-2</v>
      </c>
      <c r="M937" s="8">
        <f t="shared" si="262"/>
        <v>6.72437527833E-3</v>
      </c>
      <c r="N937" s="8">
        <f t="shared" si="263"/>
        <v>8.3768789056599999E-2</v>
      </c>
      <c r="O937" s="8">
        <f t="shared" si="264"/>
        <v>0.101399046065</v>
      </c>
      <c r="P937" s="8">
        <f t="shared" si="265"/>
        <v>1.02454030171E-6</v>
      </c>
      <c r="Q937" s="8">
        <f t="shared" si="266"/>
        <v>6.9624289494100003E-2</v>
      </c>
      <c r="R937" s="8">
        <f t="shared" si="267"/>
        <v>1.02753264867</v>
      </c>
      <c r="S937" s="8">
        <f t="shared" si="268"/>
        <v>1.1913160430800001</v>
      </c>
      <c r="T937" s="8">
        <f t="shared" si="269"/>
        <v>1.13721714102</v>
      </c>
      <c r="W937" s="7">
        <v>901199</v>
      </c>
      <c r="X937" s="7" t="s">
        <v>965</v>
      </c>
      <c r="Y937" s="364">
        <v>1.01368900739E-2</v>
      </c>
      <c r="Z937" s="364">
        <v>1.31425318415E-3</v>
      </c>
      <c r="AA937" s="364">
        <v>1.60815054118E-2</v>
      </c>
      <c r="AB937" s="364">
        <v>6.9685693416300001E-2</v>
      </c>
      <c r="AC937" s="364">
        <v>1.01779389016E-2</v>
      </c>
      <c r="AD937" s="364">
        <v>0.11145241076200001</v>
      </c>
      <c r="AE937" s="364">
        <v>5.2205677797900002E-2</v>
      </c>
      <c r="AF937" s="364">
        <v>6.4163034110799998E-3</v>
      </c>
      <c r="AG937" s="364">
        <v>7.8595159806500003E-2</v>
      </c>
      <c r="AH937" s="364">
        <v>5.1812676675499998E-2</v>
      </c>
      <c r="AI937" s="364">
        <v>6.72437527833E-3</v>
      </c>
      <c r="AJ937" s="364">
        <v>8.3768789056599999E-2</v>
      </c>
      <c r="AK937" s="364">
        <v>0.101399046065</v>
      </c>
      <c r="AL937" s="364">
        <v>1.02454030171E-6</v>
      </c>
      <c r="AM937" s="364">
        <v>6.9624289494100003E-2</v>
      </c>
      <c r="AN937" s="364">
        <v>1.02753264867</v>
      </c>
      <c r="AO937" s="364">
        <v>1.1913160430800001</v>
      </c>
      <c r="AP937" s="364">
        <v>1.13721714102</v>
      </c>
      <c r="AS937" s="7">
        <v>901199</v>
      </c>
      <c r="AT937" s="7" t="s">
        <v>965</v>
      </c>
      <c r="AU937" s="8">
        <v>2.1552505245569842E-2</v>
      </c>
      <c r="AV937" s="8">
        <v>4.822130794757417E-3</v>
      </c>
      <c r="AW937" s="8">
        <v>5.782349114664679E-2</v>
      </c>
      <c r="AX937" s="8">
        <v>0.21632476048273064</v>
      </c>
      <c r="AY937" s="8">
        <v>5.6979861962252562E-2</v>
      </c>
      <c r="AZ937" s="8">
        <v>0.57281504385730808</v>
      </c>
      <c r="BA937" s="8">
        <v>0.12310675276797095</v>
      </c>
      <c r="BB937" s="8">
        <v>2.5442920519948713E-2</v>
      </c>
      <c r="BC937" s="8">
        <v>0.30094541675031455</v>
      </c>
      <c r="BD937" s="8">
        <v>0.11774833249588548</v>
      </c>
      <c r="BE937" s="8">
        <v>2.6529733368887413E-2</v>
      </c>
      <c r="BF937" s="8">
        <v>0.30466362237889677</v>
      </c>
      <c r="BG937" s="8">
        <v>0.10139909222314504</v>
      </c>
      <c r="BH937" s="8">
        <v>6.4368406980488712E-7</v>
      </c>
      <c r="BI937" s="8">
        <v>6.9623114195998342E-2</v>
      </c>
      <c r="BJ937" s="8">
        <v>1.0841981271867742</v>
      </c>
      <c r="BK937" s="8">
        <v>1.8461228921080648</v>
      </c>
      <c r="BL937" s="8">
        <v>1.4494950900387096</v>
      </c>
    </row>
    <row r="938" spans="1:64" x14ac:dyDescent="0.25">
      <c r="A938" s="7">
        <v>901200</v>
      </c>
      <c r="B938" s="7" t="s">
        <v>966</v>
      </c>
      <c r="C938" s="8">
        <f t="shared" si="252"/>
        <v>3.9680033273200001E-2</v>
      </c>
      <c r="D938" s="8">
        <f t="shared" si="253"/>
        <v>4.6666891269599997E-3</v>
      </c>
      <c r="E938" s="8">
        <f t="shared" si="254"/>
        <v>5.2539935342999999E-2</v>
      </c>
      <c r="F938" s="8">
        <f t="shared" si="255"/>
        <v>6.3224932530600006E-2</v>
      </c>
      <c r="G938" s="8">
        <f t="shared" si="256"/>
        <v>8.2350259149700008E-3</v>
      </c>
      <c r="H938" s="8">
        <f t="shared" si="257"/>
        <v>9.7929368894699997E-2</v>
      </c>
      <c r="I938" s="8">
        <f t="shared" si="258"/>
        <v>0.12995023534799999</v>
      </c>
      <c r="J938" s="8">
        <f t="shared" si="259"/>
        <v>1.43255698504E-2</v>
      </c>
      <c r="K938" s="8">
        <f t="shared" si="260"/>
        <v>0.17260612292800001</v>
      </c>
      <c r="L938" s="8">
        <f t="shared" si="261"/>
        <v>6.3946163080999999E-2</v>
      </c>
      <c r="M938" s="8">
        <f t="shared" si="262"/>
        <v>7.4381862274900002E-3</v>
      </c>
      <c r="N938" s="8">
        <f t="shared" si="263"/>
        <v>9.1053995147799993E-2</v>
      </c>
      <c r="O938" s="8">
        <f t="shared" si="264"/>
        <v>0.315167110428</v>
      </c>
      <c r="P938" s="8">
        <f t="shared" si="265"/>
        <v>3.7279019645700001E-6</v>
      </c>
      <c r="Q938" s="8">
        <f t="shared" si="266"/>
        <v>9.9212984062499995E-2</v>
      </c>
      <c r="R938" s="8">
        <f t="shared" si="267"/>
        <v>1.09688665774</v>
      </c>
      <c r="S938" s="8">
        <f t="shared" si="268"/>
        <v>1.16938932734</v>
      </c>
      <c r="T938" s="8">
        <f t="shared" si="269"/>
        <v>1.3168819281299999</v>
      </c>
      <c r="W938" s="7">
        <v>901200</v>
      </c>
      <c r="X938" s="7" t="s">
        <v>966</v>
      </c>
      <c r="Y938" s="364">
        <v>3.9680033273200001E-2</v>
      </c>
      <c r="Z938" s="364">
        <v>4.6666891269599997E-3</v>
      </c>
      <c r="AA938" s="364">
        <v>5.2539935342999999E-2</v>
      </c>
      <c r="AB938" s="364">
        <v>6.3224932530600006E-2</v>
      </c>
      <c r="AC938" s="364">
        <v>8.2350259149700008E-3</v>
      </c>
      <c r="AD938" s="364">
        <v>9.7929368894699997E-2</v>
      </c>
      <c r="AE938" s="364">
        <v>0.12995023534799999</v>
      </c>
      <c r="AF938" s="364">
        <v>1.43255698504E-2</v>
      </c>
      <c r="AG938" s="364">
        <v>0.17260612292800001</v>
      </c>
      <c r="AH938" s="364">
        <v>6.3946163080999999E-2</v>
      </c>
      <c r="AI938" s="364">
        <v>7.4381862274900002E-3</v>
      </c>
      <c r="AJ938" s="364">
        <v>9.1053995147799993E-2</v>
      </c>
      <c r="AK938" s="364">
        <v>0.315167110428</v>
      </c>
      <c r="AL938" s="364">
        <v>3.7279019645700001E-6</v>
      </c>
      <c r="AM938" s="364">
        <v>9.9212984062499995E-2</v>
      </c>
      <c r="AN938" s="364">
        <v>1.09688665774</v>
      </c>
      <c r="AO938" s="364">
        <v>1.16938932734</v>
      </c>
      <c r="AP938" s="364">
        <v>1.3168819281299999</v>
      </c>
      <c r="AS938" s="7">
        <v>901200</v>
      </c>
      <c r="AT938" s="7" t="s">
        <v>966</v>
      </c>
      <c r="AU938" s="8">
        <v>0.10160921469434354</v>
      </c>
      <c r="AV938" s="8">
        <v>1.985657917381968E-2</v>
      </c>
      <c r="AW938" s="8">
        <v>0.18533492277859517</v>
      </c>
      <c r="AX938" s="8">
        <v>0.15911592841764516</v>
      </c>
      <c r="AY938" s="8">
        <v>3.8759066729176291E-2</v>
      </c>
      <c r="AZ938" s="8">
        <v>0.32356575283184991</v>
      </c>
      <c r="BA938" s="8">
        <v>0.3886005513213549</v>
      </c>
      <c r="BB938" s="8">
        <v>7.2611360163572586E-2</v>
      </c>
      <c r="BC938" s="8">
        <v>0.65640577633258057</v>
      </c>
      <c r="BD938" s="8">
        <v>0.1837858026076532</v>
      </c>
      <c r="BE938" s="8">
        <v>3.5388769683372907E-2</v>
      </c>
      <c r="BF938" s="8">
        <v>0.33321258881857735</v>
      </c>
      <c r="BG938" s="8">
        <v>0.31516870185890311</v>
      </c>
      <c r="BH938" s="8">
        <v>3.1375474062946788E-6</v>
      </c>
      <c r="BI938" s="8">
        <v>9.9212355801411134E-2</v>
      </c>
      <c r="BJ938" s="8">
        <v>1.3068023295503226</v>
      </c>
      <c r="BK938" s="8">
        <v>1.5214423608817738</v>
      </c>
      <c r="BL938" s="8">
        <v>2.1176193007208068</v>
      </c>
    </row>
    <row r="939" spans="1:64" x14ac:dyDescent="0.25">
      <c r="A939" s="7">
        <v>902611</v>
      </c>
      <c r="B939" s="7" t="s">
        <v>967</v>
      </c>
      <c r="C939" s="8">
        <f t="shared" si="252"/>
        <v>1.5203032750806453E-3</v>
      </c>
      <c r="D939" s="8">
        <f t="shared" si="253"/>
        <v>2.4107404425322582E-4</v>
      </c>
      <c r="E939" s="8">
        <f t="shared" si="254"/>
        <v>7.3401840948225808E-3</v>
      </c>
      <c r="F939" s="8">
        <f t="shared" si="255"/>
        <v>1.570652003101613E-3</v>
      </c>
      <c r="G939" s="8">
        <f t="shared" si="256"/>
        <v>2.0269037290532259E-4</v>
      </c>
      <c r="H939" s="8">
        <f t="shared" si="257"/>
        <v>9.3825234902419358E-3</v>
      </c>
      <c r="I939" s="8">
        <f t="shared" si="258"/>
        <v>6.630496598596774E-4</v>
      </c>
      <c r="J939" s="8">
        <f t="shared" si="259"/>
        <v>8.2565351359354839E-5</v>
      </c>
      <c r="K939" s="8">
        <f t="shared" si="260"/>
        <v>3.1630825959467739E-3</v>
      </c>
      <c r="L939" s="8">
        <f t="shared" si="261"/>
        <v>9.5373678409032257E-4</v>
      </c>
      <c r="M939" s="8">
        <f t="shared" si="262"/>
        <v>1.4935945174838707E-4</v>
      </c>
      <c r="N939" s="8">
        <f t="shared" si="263"/>
        <v>4.9096508386290323E-3</v>
      </c>
      <c r="O939" s="8">
        <f t="shared" si="264"/>
        <v>2.7396425376935481E-2</v>
      </c>
      <c r="P939" s="8">
        <f t="shared" si="265"/>
        <v>1.782149035162903E-7</v>
      </c>
      <c r="Q939" s="8">
        <f t="shared" si="266"/>
        <v>2.7396425376935481E-2</v>
      </c>
      <c r="R939" s="8">
        <f t="shared" si="267"/>
        <v>1</v>
      </c>
      <c r="S939" s="8">
        <f t="shared" si="268"/>
        <v>4.341393038241935E-2</v>
      </c>
      <c r="T939" s="8">
        <f t="shared" si="269"/>
        <v>3.6166762123225803E-2</v>
      </c>
      <c r="W939" s="7">
        <v>902611</v>
      </c>
      <c r="X939" s="7" t="s">
        <v>967</v>
      </c>
      <c r="Y939" s="364">
        <v>0</v>
      </c>
      <c r="Z939" s="364">
        <v>0</v>
      </c>
      <c r="AA939" s="364">
        <v>0</v>
      </c>
      <c r="AB939" s="364">
        <v>0</v>
      </c>
      <c r="AC939" s="364">
        <v>0</v>
      </c>
      <c r="AD939" s="364">
        <v>0</v>
      </c>
      <c r="AE939" s="364">
        <v>0</v>
      </c>
      <c r="AF939" s="364">
        <v>0</v>
      </c>
      <c r="AG939" s="364">
        <v>0</v>
      </c>
      <c r="AH939" s="364">
        <v>0</v>
      </c>
      <c r="AI939" s="364">
        <v>0</v>
      </c>
      <c r="AJ939" s="364">
        <v>0</v>
      </c>
      <c r="AK939" s="364">
        <v>0</v>
      </c>
      <c r="AL939" s="364">
        <v>0</v>
      </c>
      <c r="AM939" s="364">
        <v>0</v>
      </c>
      <c r="AN939" s="364">
        <v>1</v>
      </c>
      <c r="AO939" s="364">
        <v>0</v>
      </c>
      <c r="AP939" s="364">
        <v>0</v>
      </c>
      <c r="AS939" s="7">
        <v>902611</v>
      </c>
      <c r="AT939" s="7" t="s">
        <v>967</v>
      </c>
      <c r="AU939" s="8">
        <v>1.5203032750806453E-3</v>
      </c>
      <c r="AV939" s="8">
        <v>2.4107404425322582E-4</v>
      </c>
      <c r="AW939" s="8">
        <v>7.3401840948225808E-3</v>
      </c>
      <c r="AX939" s="8">
        <v>1.570652003101613E-3</v>
      </c>
      <c r="AY939" s="8">
        <v>2.0269037290532259E-4</v>
      </c>
      <c r="AZ939" s="8">
        <v>9.3825234902419358E-3</v>
      </c>
      <c r="BA939" s="8">
        <v>6.630496598596774E-4</v>
      </c>
      <c r="BB939" s="8">
        <v>8.2565351359354839E-5</v>
      </c>
      <c r="BC939" s="8">
        <v>3.1630825959467739E-3</v>
      </c>
      <c r="BD939" s="8">
        <v>9.5373678409032257E-4</v>
      </c>
      <c r="BE939" s="8">
        <v>1.4935945174838707E-4</v>
      </c>
      <c r="BF939" s="8">
        <v>4.9096508386290323E-3</v>
      </c>
      <c r="BG939" s="8">
        <v>2.7396425376935481E-2</v>
      </c>
      <c r="BH939" s="8">
        <v>1.782149035162903E-7</v>
      </c>
      <c r="BI939" s="8">
        <v>2.7396425376935481E-2</v>
      </c>
      <c r="BJ939" s="8">
        <v>1.0091015614141936</v>
      </c>
      <c r="BK939" s="8">
        <v>4.341393038241935E-2</v>
      </c>
      <c r="BL939" s="8">
        <v>3.6166762123225803E-2</v>
      </c>
    </row>
    <row r="940" spans="1:64" x14ac:dyDescent="0.25">
      <c r="A940" s="7">
        <v>902612</v>
      </c>
      <c r="B940" s="7" t="s">
        <v>968</v>
      </c>
      <c r="C940" s="8">
        <f t="shared" si="252"/>
        <v>4.1334868886050008E-2</v>
      </c>
      <c r="D940" s="8">
        <f t="shared" si="253"/>
        <v>7.0734847159479031E-3</v>
      </c>
      <c r="E940" s="8">
        <f t="shared" si="254"/>
        <v>0.16261630437558067</v>
      </c>
      <c r="F940" s="8">
        <f t="shared" si="255"/>
        <v>2.2462060450391938E-2</v>
      </c>
      <c r="G940" s="8">
        <f t="shared" si="256"/>
        <v>3.5228573888745002E-3</v>
      </c>
      <c r="H940" s="8">
        <f t="shared" si="257"/>
        <v>0.11259129349280805</v>
      </c>
      <c r="I940" s="8">
        <f t="shared" si="258"/>
        <v>1.8199159201367741E-2</v>
      </c>
      <c r="J940" s="8">
        <f t="shared" si="259"/>
        <v>2.5932583039035484E-3</v>
      </c>
      <c r="K940" s="8">
        <f t="shared" si="260"/>
        <v>6.9691166080282266E-2</v>
      </c>
      <c r="L940" s="8">
        <f t="shared" si="261"/>
        <v>2.5782031116587101E-2</v>
      </c>
      <c r="M940" s="8">
        <f t="shared" si="262"/>
        <v>4.5817830426754845E-3</v>
      </c>
      <c r="N940" s="8">
        <f t="shared" si="263"/>
        <v>0.11052263936204358</v>
      </c>
      <c r="O940" s="8">
        <f t="shared" si="264"/>
        <v>0.53423081807516104</v>
      </c>
      <c r="P940" s="8">
        <f t="shared" si="265"/>
        <v>6.4274751772495164E-6</v>
      </c>
      <c r="Q940" s="8">
        <f t="shared" si="266"/>
        <v>0.53423081807516104</v>
      </c>
      <c r="R940" s="8">
        <f t="shared" si="267"/>
        <v>1</v>
      </c>
      <c r="S940" s="8">
        <f t="shared" si="268"/>
        <v>0.76761008229983874</v>
      </c>
      <c r="T940" s="8">
        <f t="shared" si="269"/>
        <v>0.7195126158435482</v>
      </c>
      <c r="W940" s="7">
        <v>902612</v>
      </c>
      <c r="X940" s="7" t="s">
        <v>968</v>
      </c>
      <c r="Y940" s="364">
        <v>0</v>
      </c>
      <c r="Z940" s="364">
        <v>0</v>
      </c>
      <c r="AA940" s="364">
        <v>0</v>
      </c>
      <c r="AB940" s="364">
        <v>0</v>
      </c>
      <c r="AC940" s="364">
        <v>0</v>
      </c>
      <c r="AD940" s="364">
        <v>0</v>
      </c>
      <c r="AE940" s="364">
        <v>0</v>
      </c>
      <c r="AF940" s="364">
        <v>0</v>
      </c>
      <c r="AG940" s="364">
        <v>0</v>
      </c>
      <c r="AH940" s="364">
        <v>0</v>
      </c>
      <c r="AI940" s="364">
        <v>0</v>
      </c>
      <c r="AJ940" s="364">
        <v>0</v>
      </c>
      <c r="AK940" s="364">
        <v>0</v>
      </c>
      <c r="AL940" s="364">
        <v>0</v>
      </c>
      <c r="AM940" s="364">
        <v>0</v>
      </c>
      <c r="AN940" s="364">
        <v>1</v>
      </c>
      <c r="AO940" s="364">
        <v>0</v>
      </c>
      <c r="AP940" s="364">
        <v>0</v>
      </c>
      <c r="AS940" s="7">
        <v>902612</v>
      </c>
      <c r="AT940" s="7" t="s">
        <v>968</v>
      </c>
      <c r="AU940" s="8">
        <v>4.1334868886050008E-2</v>
      </c>
      <c r="AV940" s="8">
        <v>7.0734847159479031E-3</v>
      </c>
      <c r="AW940" s="8">
        <v>0.16261630437558067</v>
      </c>
      <c r="AX940" s="8">
        <v>2.2462060450391938E-2</v>
      </c>
      <c r="AY940" s="8">
        <v>3.5228573888745002E-3</v>
      </c>
      <c r="AZ940" s="8">
        <v>0.11259129349280805</v>
      </c>
      <c r="BA940" s="8">
        <v>1.8199159201367741E-2</v>
      </c>
      <c r="BB940" s="8">
        <v>2.5932583039035484E-3</v>
      </c>
      <c r="BC940" s="8">
        <v>6.9691166080282266E-2</v>
      </c>
      <c r="BD940" s="8">
        <v>2.5782031116587101E-2</v>
      </c>
      <c r="BE940" s="8">
        <v>4.5817830426754845E-3</v>
      </c>
      <c r="BF940" s="8">
        <v>0.11052263936204358</v>
      </c>
      <c r="BG940" s="8">
        <v>0.53423081807516104</v>
      </c>
      <c r="BH940" s="8">
        <v>6.4274751772495164E-6</v>
      </c>
      <c r="BI940" s="8">
        <v>0.53423081807516104</v>
      </c>
      <c r="BJ940" s="8">
        <v>1.2110246579779032</v>
      </c>
      <c r="BK940" s="8">
        <v>0.76761008229983874</v>
      </c>
      <c r="BL940" s="8">
        <v>0.7195126158435482</v>
      </c>
    </row>
    <row r="941" spans="1:64" x14ac:dyDescent="0.25">
      <c r="A941" s="7">
        <v>902619</v>
      </c>
      <c r="B941" s="7" t="s">
        <v>969</v>
      </c>
      <c r="C941" s="8">
        <f t="shared" si="252"/>
        <v>0</v>
      </c>
      <c r="D941" s="8">
        <f t="shared" si="253"/>
        <v>0</v>
      </c>
      <c r="E941" s="8">
        <f t="shared" si="254"/>
        <v>0</v>
      </c>
      <c r="F941" s="8">
        <f t="shared" si="255"/>
        <v>0</v>
      </c>
      <c r="G941" s="8">
        <f t="shared" si="256"/>
        <v>0</v>
      </c>
      <c r="H941" s="8">
        <f t="shared" si="257"/>
        <v>0</v>
      </c>
      <c r="I941" s="8">
        <f t="shared" si="258"/>
        <v>0</v>
      </c>
      <c r="J941" s="8">
        <f t="shared" si="259"/>
        <v>0</v>
      </c>
      <c r="K941" s="8">
        <f t="shared" si="260"/>
        <v>0</v>
      </c>
      <c r="L941" s="8">
        <f t="shared" si="261"/>
        <v>0</v>
      </c>
      <c r="M941" s="8">
        <f t="shared" si="262"/>
        <v>0</v>
      </c>
      <c r="N941" s="8">
        <f t="shared" si="263"/>
        <v>0</v>
      </c>
      <c r="O941" s="8">
        <f t="shared" si="264"/>
        <v>0</v>
      </c>
      <c r="P941" s="8">
        <f t="shared" si="265"/>
        <v>0</v>
      </c>
      <c r="Q941" s="8">
        <f t="shared" si="266"/>
        <v>0</v>
      </c>
      <c r="R941" s="8">
        <f t="shared" si="267"/>
        <v>1</v>
      </c>
      <c r="S941" s="8">
        <f t="shared" si="268"/>
        <v>0</v>
      </c>
      <c r="T941" s="8">
        <f t="shared" si="269"/>
        <v>0</v>
      </c>
      <c r="W941" s="7">
        <v>902619</v>
      </c>
      <c r="X941" s="7" t="s">
        <v>969</v>
      </c>
      <c r="Y941" s="364">
        <v>0</v>
      </c>
      <c r="Z941" s="364">
        <v>0</v>
      </c>
      <c r="AA941" s="364">
        <v>0</v>
      </c>
      <c r="AB941" s="364">
        <v>0</v>
      </c>
      <c r="AC941" s="364">
        <v>0</v>
      </c>
      <c r="AD941" s="364">
        <v>0</v>
      </c>
      <c r="AE941" s="364">
        <v>0</v>
      </c>
      <c r="AF941" s="364">
        <v>0</v>
      </c>
      <c r="AG941" s="364">
        <v>0</v>
      </c>
      <c r="AH941" s="364">
        <v>0</v>
      </c>
      <c r="AI941" s="364">
        <v>0</v>
      </c>
      <c r="AJ941" s="364">
        <v>0</v>
      </c>
      <c r="AK941" s="364">
        <v>0</v>
      </c>
      <c r="AL941" s="364">
        <v>0</v>
      </c>
      <c r="AM941" s="364">
        <v>0</v>
      </c>
      <c r="AN941" s="364">
        <v>1</v>
      </c>
      <c r="AO941" s="364">
        <v>0</v>
      </c>
      <c r="AP941" s="364">
        <v>0</v>
      </c>
      <c r="AS941" s="7">
        <v>902619</v>
      </c>
      <c r="AT941" s="7" t="s">
        <v>969</v>
      </c>
      <c r="AU941" s="8">
        <v>0</v>
      </c>
      <c r="AV941" s="8">
        <v>0</v>
      </c>
      <c r="AW941" s="8">
        <v>0</v>
      </c>
      <c r="AX941" s="8">
        <v>0</v>
      </c>
      <c r="AY941" s="8">
        <v>0</v>
      </c>
      <c r="AZ941" s="8">
        <v>0</v>
      </c>
      <c r="BA941" s="8">
        <v>0</v>
      </c>
      <c r="BB941" s="8">
        <v>0</v>
      </c>
      <c r="BC941" s="8">
        <v>0</v>
      </c>
      <c r="BD941" s="8">
        <v>0</v>
      </c>
      <c r="BE941" s="8">
        <v>0</v>
      </c>
      <c r="BF941" s="8">
        <v>0</v>
      </c>
      <c r="BG941" s="8">
        <v>0</v>
      </c>
      <c r="BH941" s="8">
        <v>0</v>
      </c>
      <c r="BI941" s="8">
        <v>0</v>
      </c>
      <c r="BJ941" s="8">
        <v>1</v>
      </c>
      <c r="BK941" s="8">
        <v>0</v>
      </c>
      <c r="BL941" s="8">
        <v>0</v>
      </c>
    </row>
    <row r="942" spans="1:64" x14ac:dyDescent="0.25">
      <c r="A942" s="7">
        <v>902622</v>
      </c>
      <c r="B942" s="7" t="s">
        <v>970</v>
      </c>
      <c r="C942" s="8">
        <f t="shared" si="252"/>
        <v>0.10205054964800001</v>
      </c>
      <c r="D942" s="8">
        <f t="shared" si="253"/>
        <v>1.2762407892800001E-2</v>
      </c>
      <c r="E942" s="8">
        <f t="shared" si="254"/>
        <v>4.2774973435299998E-2</v>
      </c>
      <c r="F942" s="8">
        <f t="shared" si="255"/>
        <v>0.62997050803599997</v>
      </c>
      <c r="G942" s="8">
        <f t="shared" si="256"/>
        <v>6.4933475679399999E-2</v>
      </c>
      <c r="H942" s="8">
        <f t="shared" si="257"/>
        <v>0.246128549507</v>
      </c>
      <c r="I942" s="8">
        <f t="shared" si="258"/>
        <v>0.119692574422</v>
      </c>
      <c r="J942" s="8">
        <f t="shared" si="259"/>
        <v>1.26633081857E-2</v>
      </c>
      <c r="K942" s="8">
        <f t="shared" si="260"/>
        <v>4.2785346978800001E-2</v>
      </c>
      <c r="L942" s="8">
        <f t="shared" si="261"/>
        <v>0.130279689102</v>
      </c>
      <c r="M942" s="8">
        <f t="shared" si="262"/>
        <v>1.5110975425200001E-2</v>
      </c>
      <c r="N942" s="8">
        <f t="shared" si="263"/>
        <v>5.8675610418100002E-2</v>
      </c>
      <c r="O942" s="8">
        <f t="shared" si="264"/>
        <v>0.42263476804900002</v>
      </c>
      <c r="P942" s="8">
        <f t="shared" si="265"/>
        <v>1.28174253566E-6</v>
      </c>
      <c r="Q942" s="8">
        <f t="shared" si="266"/>
        <v>0.30803754787100002</v>
      </c>
      <c r="R942" s="8">
        <f t="shared" si="267"/>
        <v>1.1575879309799999</v>
      </c>
      <c r="S942" s="8">
        <f t="shared" si="268"/>
        <v>1.94103253322</v>
      </c>
      <c r="T942" s="8">
        <f t="shared" si="269"/>
        <v>1.1751412295899999</v>
      </c>
      <c r="W942" s="7">
        <v>902622</v>
      </c>
      <c r="X942" s="7" t="s">
        <v>970</v>
      </c>
      <c r="Y942" s="364">
        <v>0.10205054964800001</v>
      </c>
      <c r="Z942" s="364">
        <v>1.2762407892800001E-2</v>
      </c>
      <c r="AA942" s="364">
        <v>4.2774973435299998E-2</v>
      </c>
      <c r="AB942" s="364">
        <v>0.62997050803599997</v>
      </c>
      <c r="AC942" s="364">
        <v>6.4933475679399999E-2</v>
      </c>
      <c r="AD942" s="364">
        <v>0.246128549507</v>
      </c>
      <c r="AE942" s="364">
        <v>0.119692574422</v>
      </c>
      <c r="AF942" s="364">
        <v>1.26633081857E-2</v>
      </c>
      <c r="AG942" s="364">
        <v>4.2785346978800001E-2</v>
      </c>
      <c r="AH942" s="364">
        <v>0.130279689102</v>
      </c>
      <c r="AI942" s="364">
        <v>1.5110975425200001E-2</v>
      </c>
      <c r="AJ942" s="364">
        <v>5.8675610418100002E-2</v>
      </c>
      <c r="AK942" s="364">
        <v>0.42263476804900002</v>
      </c>
      <c r="AL942" s="364">
        <v>1.28174253566E-6</v>
      </c>
      <c r="AM942" s="364">
        <v>0.30803754787100002</v>
      </c>
      <c r="AN942" s="364">
        <v>1.1575879309799999</v>
      </c>
      <c r="AO942" s="364">
        <v>1.94103253322</v>
      </c>
      <c r="AP942" s="364">
        <v>1.1751412295899999</v>
      </c>
      <c r="AS942" s="7">
        <v>902622</v>
      </c>
      <c r="AT942" s="7" t="s">
        <v>970</v>
      </c>
      <c r="AU942" s="8">
        <v>0.10953784972835484</v>
      </c>
      <c r="AV942" s="8">
        <v>2.3583162931556451E-2</v>
      </c>
      <c r="AW942" s="8">
        <v>9.317049022082903E-2</v>
      </c>
      <c r="AX942" s="8">
        <v>0.44611906935420964</v>
      </c>
      <c r="AY942" s="8">
        <v>8.9399525288977433E-2</v>
      </c>
      <c r="AZ942" s="8">
        <v>0.35234402539043547</v>
      </c>
      <c r="BA942" s="8">
        <v>0.12943815839695158</v>
      </c>
      <c r="BB942" s="8">
        <v>2.637664511479678E-2</v>
      </c>
      <c r="BC942" s="8">
        <v>0.10373197237938066</v>
      </c>
      <c r="BD942" s="8">
        <v>0.14232681341732259</v>
      </c>
      <c r="BE942" s="8">
        <v>3.0786337415824191E-2</v>
      </c>
      <c r="BF942" s="8">
        <v>0.12883714937514837</v>
      </c>
      <c r="BG942" s="8">
        <v>0.21813295228177434</v>
      </c>
      <c r="BH942" s="8">
        <v>7.5832367790819384E-7</v>
      </c>
      <c r="BI942" s="8">
        <v>0.15898591026016129</v>
      </c>
      <c r="BJ942" s="8">
        <v>1.2262898899779031</v>
      </c>
      <c r="BK942" s="8">
        <v>1.4039916522911293</v>
      </c>
      <c r="BL942" s="8">
        <v>0.77567580814935466</v>
      </c>
    </row>
    <row r="943" spans="1:64" x14ac:dyDescent="0.25">
      <c r="A943" s="7">
        <v>902999</v>
      </c>
      <c r="B943" s="7" t="s">
        <v>971</v>
      </c>
      <c r="C943" s="8">
        <f t="shared" si="252"/>
        <v>2.7327401488599998E-2</v>
      </c>
      <c r="D943" s="8">
        <f t="shared" si="253"/>
        <v>3.4173145874999999E-3</v>
      </c>
      <c r="E943" s="8">
        <f t="shared" si="254"/>
        <v>8.5961937112499998E-2</v>
      </c>
      <c r="F943" s="8">
        <f t="shared" si="255"/>
        <v>0.53269057403200004</v>
      </c>
      <c r="G943" s="8">
        <f t="shared" si="256"/>
        <v>5.48886162884E-2</v>
      </c>
      <c r="H943" s="8">
        <f t="shared" si="257"/>
        <v>1.1932134005799999</v>
      </c>
      <c r="I943" s="8">
        <f t="shared" si="258"/>
        <v>0.119342236445</v>
      </c>
      <c r="J943" s="8">
        <f t="shared" si="259"/>
        <v>1.2623577190799999E-2</v>
      </c>
      <c r="K943" s="8">
        <f t="shared" si="260"/>
        <v>0.38881972386199998</v>
      </c>
      <c r="L943" s="8">
        <f t="shared" si="261"/>
        <v>0.130256206235</v>
      </c>
      <c r="M943" s="8">
        <f t="shared" si="262"/>
        <v>1.51053052186E-2</v>
      </c>
      <c r="N943" s="8">
        <f t="shared" si="263"/>
        <v>0.34216181932400003</v>
      </c>
      <c r="O943" s="8">
        <f t="shared" si="264"/>
        <v>0.113200753343</v>
      </c>
      <c r="P943" s="8">
        <f t="shared" si="265"/>
        <v>4.0591541498599999E-7</v>
      </c>
      <c r="Q943" s="8">
        <f t="shared" si="266"/>
        <v>8.2731187249200006E-2</v>
      </c>
      <c r="R943" s="8">
        <f t="shared" si="267"/>
        <v>1.1167066531900001</v>
      </c>
      <c r="S943" s="8">
        <f t="shared" si="268"/>
        <v>2.7807925909</v>
      </c>
      <c r="T943" s="8">
        <f t="shared" si="269"/>
        <v>1.5207855374999999</v>
      </c>
      <c r="W943" s="7">
        <v>902999</v>
      </c>
      <c r="X943" s="7" t="s">
        <v>971</v>
      </c>
      <c r="Y943" s="364">
        <v>2.7327401488599998E-2</v>
      </c>
      <c r="Z943" s="364">
        <v>3.4173145874999999E-3</v>
      </c>
      <c r="AA943" s="364">
        <v>8.5961937112499998E-2</v>
      </c>
      <c r="AB943" s="364">
        <v>0.53269057403200004</v>
      </c>
      <c r="AC943" s="364">
        <v>5.48886162884E-2</v>
      </c>
      <c r="AD943" s="364">
        <v>1.1932134005799999</v>
      </c>
      <c r="AE943" s="364">
        <v>0.119342236445</v>
      </c>
      <c r="AF943" s="364">
        <v>1.2623577190799999E-2</v>
      </c>
      <c r="AG943" s="364">
        <v>0.38881972386199998</v>
      </c>
      <c r="AH943" s="364">
        <v>0.130256206235</v>
      </c>
      <c r="AI943" s="364">
        <v>1.51053052186E-2</v>
      </c>
      <c r="AJ943" s="364">
        <v>0.34216181932400003</v>
      </c>
      <c r="AK943" s="364">
        <v>0.113200753343</v>
      </c>
      <c r="AL943" s="364">
        <v>4.0591541498599999E-7</v>
      </c>
      <c r="AM943" s="364">
        <v>8.2731187249200006E-2</v>
      </c>
      <c r="AN943" s="364">
        <v>1.1167066531900001</v>
      </c>
      <c r="AO943" s="364">
        <v>2.7807925909</v>
      </c>
      <c r="AP943" s="364">
        <v>1.5207855374999999</v>
      </c>
      <c r="AS943" s="7">
        <v>902999</v>
      </c>
      <c r="AT943" s="7" t="s">
        <v>971</v>
      </c>
      <c r="AU943" s="8">
        <v>5.2802042636659649E-2</v>
      </c>
      <c r="AV943" s="8">
        <v>1.016146662347839E-2</v>
      </c>
      <c r="AW943" s="8">
        <v>0.39524519545205661</v>
      </c>
      <c r="AX943" s="8">
        <v>0.74235811254443551</v>
      </c>
      <c r="AY943" s="8">
        <v>0.1317790957783597</v>
      </c>
      <c r="AZ943" s="8">
        <v>4.1316284328866129</v>
      </c>
      <c r="BA943" s="8">
        <v>0.23291058702504838</v>
      </c>
      <c r="BB943" s="8">
        <v>4.1924952899154849E-2</v>
      </c>
      <c r="BC943" s="8">
        <v>1.7977160603700972</v>
      </c>
      <c r="BD943" s="8">
        <v>0.25578767690556453</v>
      </c>
      <c r="BE943" s="8">
        <v>4.9270834193891944E-2</v>
      </c>
      <c r="BF943" s="8">
        <v>1.6008920637728554</v>
      </c>
      <c r="BG943" s="8">
        <v>0.1132007168909195</v>
      </c>
      <c r="BH943" s="8">
        <v>4.2851120385875815E-7</v>
      </c>
      <c r="BI943" s="8">
        <v>8.272967818875486E-2</v>
      </c>
      <c r="BJ943" s="8">
        <v>1.4582054789062897</v>
      </c>
      <c r="BK943" s="8">
        <v>6.0057688670151625</v>
      </c>
      <c r="BL943" s="8">
        <v>3.0725499873917745</v>
      </c>
    </row>
    <row r="944" spans="1:64" x14ac:dyDescent="0.25">
      <c r="A944" s="7">
        <v>903611</v>
      </c>
      <c r="B944" s="7" t="s">
        <v>972</v>
      </c>
      <c r="C944" s="8">
        <f t="shared" si="252"/>
        <v>3.07104042528E-2</v>
      </c>
      <c r="D944" s="8">
        <f t="shared" si="253"/>
        <v>3.1509430176300001E-3</v>
      </c>
      <c r="E944" s="8">
        <f t="shared" si="254"/>
        <v>6.6394192459499998E-2</v>
      </c>
      <c r="F944" s="8">
        <f t="shared" si="255"/>
        <v>1.9952654198300002E-2</v>
      </c>
      <c r="G944" s="8">
        <f t="shared" si="256"/>
        <v>1.58290797831E-3</v>
      </c>
      <c r="H944" s="8">
        <f t="shared" si="257"/>
        <v>5.5464800438399998E-2</v>
      </c>
      <c r="I944" s="8">
        <f t="shared" si="258"/>
        <v>1.32701016893E-2</v>
      </c>
      <c r="J944" s="8">
        <f t="shared" si="259"/>
        <v>1.03758266173E-3</v>
      </c>
      <c r="K944" s="8">
        <f t="shared" si="260"/>
        <v>2.6370375664299998E-2</v>
      </c>
      <c r="L944" s="8">
        <f t="shared" si="261"/>
        <v>1.95499979086E-2</v>
      </c>
      <c r="M944" s="8">
        <f t="shared" si="262"/>
        <v>1.84163348296E-3</v>
      </c>
      <c r="N944" s="8">
        <f t="shared" si="263"/>
        <v>4.4668382579E-2</v>
      </c>
      <c r="O944" s="8">
        <f t="shared" si="264"/>
        <v>0.84150312648799996</v>
      </c>
      <c r="P944" s="8">
        <f t="shared" si="265"/>
        <v>1.0437557828500001E-5</v>
      </c>
      <c r="Q944" s="8">
        <f t="shared" si="266"/>
        <v>0.84150312648799996</v>
      </c>
      <c r="R944" s="8">
        <f t="shared" si="267"/>
        <v>1.10025553973</v>
      </c>
      <c r="S944" s="8">
        <f t="shared" si="268"/>
        <v>1.07700036261</v>
      </c>
      <c r="T944" s="8">
        <f t="shared" si="269"/>
        <v>1.0406780600200001</v>
      </c>
      <c r="W944" s="7">
        <v>903611</v>
      </c>
      <c r="X944" s="7" t="s">
        <v>972</v>
      </c>
      <c r="Y944" s="364">
        <v>3.07104042528E-2</v>
      </c>
      <c r="Z944" s="364">
        <v>3.1509430176300001E-3</v>
      </c>
      <c r="AA944" s="364">
        <v>6.6394192459499998E-2</v>
      </c>
      <c r="AB944" s="364">
        <v>1.9952654198300002E-2</v>
      </c>
      <c r="AC944" s="364">
        <v>1.58290797831E-3</v>
      </c>
      <c r="AD944" s="364">
        <v>5.5464800438399998E-2</v>
      </c>
      <c r="AE944" s="364">
        <v>1.32701016893E-2</v>
      </c>
      <c r="AF944" s="364">
        <v>1.03758266173E-3</v>
      </c>
      <c r="AG944" s="364">
        <v>2.6370375664299998E-2</v>
      </c>
      <c r="AH944" s="364">
        <v>1.95499979086E-2</v>
      </c>
      <c r="AI944" s="364">
        <v>1.84163348296E-3</v>
      </c>
      <c r="AJ944" s="364">
        <v>4.4668382579E-2</v>
      </c>
      <c r="AK944" s="364">
        <v>0.84150312648799996</v>
      </c>
      <c r="AL944" s="364">
        <v>1.0437557828500001E-5</v>
      </c>
      <c r="AM944" s="364">
        <v>0.84150312648799996</v>
      </c>
      <c r="AN944" s="364">
        <v>1.10025553973</v>
      </c>
      <c r="AO944" s="364">
        <v>1.07700036261</v>
      </c>
      <c r="AP944" s="364">
        <v>1.0406780600200001</v>
      </c>
      <c r="AS944" s="7">
        <v>903611</v>
      </c>
      <c r="AT944" s="7" t="s">
        <v>972</v>
      </c>
      <c r="AU944" s="8">
        <v>6.5187941394101626E-2</v>
      </c>
      <c r="AV944" s="8">
        <v>9.9539853438543584E-3</v>
      </c>
      <c r="AW944" s="8">
        <v>0.22250023029052418</v>
      </c>
      <c r="AX944" s="8">
        <v>4.2925229823911296E-2</v>
      </c>
      <c r="AY944" s="8">
        <v>5.9956964560372583E-3</v>
      </c>
      <c r="AZ944" s="8">
        <v>0.1805526930370274</v>
      </c>
      <c r="BA944" s="8">
        <v>2.8997991901866135E-2</v>
      </c>
      <c r="BB944" s="8">
        <v>3.6308053551536452E-3</v>
      </c>
      <c r="BC944" s="8">
        <v>9.6136708839166099E-2</v>
      </c>
      <c r="BD944" s="8">
        <v>4.1060336599182255E-2</v>
      </c>
      <c r="BE944" s="8">
        <v>6.4598556430201627E-3</v>
      </c>
      <c r="BF944" s="8">
        <v>0.15246820656517743</v>
      </c>
      <c r="BG944" s="8">
        <v>0.84150297520632256</v>
      </c>
      <c r="BH944" s="8">
        <v>8.2119725063217746E-6</v>
      </c>
      <c r="BI944" s="8">
        <v>0.84150297520632256</v>
      </c>
      <c r="BJ944" s="8">
        <v>1.2976405441251604</v>
      </c>
      <c r="BK944" s="8">
        <v>1.2294736193169356</v>
      </c>
      <c r="BL944" s="8">
        <v>1.1287671189999999</v>
      </c>
    </row>
    <row r="945" spans="1:64" x14ac:dyDescent="0.25">
      <c r="A945" s="7">
        <v>903612</v>
      </c>
      <c r="B945" s="7" t="s">
        <v>973</v>
      </c>
      <c r="C945" s="8">
        <f t="shared" si="252"/>
        <v>3.0738066072200001E-2</v>
      </c>
      <c r="D945" s="8">
        <f t="shared" si="253"/>
        <v>3.1709511657200002E-3</v>
      </c>
      <c r="E945" s="8">
        <f t="shared" si="254"/>
        <v>6.7403138042999994E-2</v>
      </c>
      <c r="F945" s="8">
        <f t="shared" si="255"/>
        <v>1.3343784897199999E-2</v>
      </c>
      <c r="G945" s="8">
        <f t="shared" si="256"/>
        <v>1.0665762887500001E-3</v>
      </c>
      <c r="H945" s="8">
        <f t="shared" si="257"/>
        <v>3.7573581418800003E-2</v>
      </c>
      <c r="I945" s="8">
        <f t="shared" si="258"/>
        <v>1.32565929111E-2</v>
      </c>
      <c r="J945" s="8">
        <f t="shared" si="259"/>
        <v>1.04352300029E-3</v>
      </c>
      <c r="K945" s="8">
        <f t="shared" si="260"/>
        <v>2.67551519791E-2</v>
      </c>
      <c r="L945" s="8">
        <f t="shared" si="261"/>
        <v>1.9549679864E-2</v>
      </c>
      <c r="M945" s="8">
        <f t="shared" si="262"/>
        <v>1.85163105898E-3</v>
      </c>
      <c r="N945" s="8">
        <f t="shared" si="263"/>
        <v>4.5438402013100003E-2</v>
      </c>
      <c r="O945" s="8">
        <f t="shared" si="264"/>
        <v>0.84150312648799996</v>
      </c>
      <c r="P945" s="8">
        <f t="shared" si="265"/>
        <v>1.55662774945E-5</v>
      </c>
      <c r="Q945" s="8">
        <f t="shared" si="266"/>
        <v>0.84150312648799996</v>
      </c>
      <c r="R945" s="8">
        <f t="shared" si="267"/>
        <v>1.10131215528</v>
      </c>
      <c r="S945" s="8">
        <f t="shared" si="268"/>
        <v>1.0519839425999999</v>
      </c>
      <c r="T945" s="8">
        <f t="shared" si="269"/>
        <v>1.04105526789</v>
      </c>
      <c r="W945" s="7">
        <v>903612</v>
      </c>
      <c r="X945" s="7" t="s">
        <v>973</v>
      </c>
      <c r="Y945" s="364">
        <v>3.0738066072200001E-2</v>
      </c>
      <c r="Z945" s="364">
        <v>3.1709511657200002E-3</v>
      </c>
      <c r="AA945" s="364">
        <v>6.7403138042999994E-2</v>
      </c>
      <c r="AB945" s="364">
        <v>1.3343784897199999E-2</v>
      </c>
      <c r="AC945" s="364">
        <v>1.0665762887500001E-3</v>
      </c>
      <c r="AD945" s="364">
        <v>3.7573581418800003E-2</v>
      </c>
      <c r="AE945" s="364">
        <v>1.32565929111E-2</v>
      </c>
      <c r="AF945" s="364">
        <v>1.04352300029E-3</v>
      </c>
      <c r="AG945" s="364">
        <v>2.67551519791E-2</v>
      </c>
      <c r="AH945" s="364">
        <v>1.9549679864E-2</v>
      </c>
      <c r="AI945" s="364">
        <v>1.85163105898E-3</v>
      </c>
      <c r="AJ945" s="364">
        <v>4.5438402013100003E-2</v>
      </c>
      <c r="AK945" s="364">
        <v>0.84150312648799996</v>
      </c>
      <c r="AL945" s="364">
        <v>1.55662774945E-5</v>
      </c>
      <c r="AM945" s="364">
        <v>0.84150312648799996</v>
      </c>
      <c r="AN945" s="364">
        <v>1.10131215528</v>
      </c>
      <c r="AO945" s="364">
        <v>1.0519839425999999</v>
      </c>
      <c r="AP945" s="364">
        <v>1.04105526789</v>
      </c>
      <c r="AS945" s="7">
        <v>903612</v>
      </c>
      <c r="AT945" s="7" t="s">
        <v>973</v>
      </c>
      <c r="AU945" s="8">
        <v>4.5826400353051612E-2</v>
      </c>
      <c r="AV945" s="8">
        <v>7.6561373484543543E-3</v>
      </c>
      <c r="AW945" s="8">
        <v>0.16218083921680157</v>
      </c>
      <c r="AX945" s="8">
        <v>1.5488218362417745E-2</v>
      </c>
      <c r="AY945" s="8">
        <v>2.3398510177727906E-3</v>
      </c>
      <c r="AZ945" s="8">
        <v>6.6841786710227419E-2</v>
      </c>
      <c r="BA945" s="8">
        <v>2.03795760792129E-2</v>
      </c>
      <c r="BB945" s="8">
        <v>2.8136276606287097E-3</v>
      </c>
      <c r="BC945" s="8">
        <v>7.0065912745253242E-2</v>
      </c>
      <c r="BD945" s="8">
        <v>2.8834880422840322E-2</v>
      </c>
      <c r="BE945" s="8">
        <v>4.9860070277800003E-3</v>
      </c>
      <c r="BF945" s="8">
        <v>0.11111595787481936</v>
      </c>
      <c r="BG945" s="8">
        <v>0.55647777311341928</v>
      </c>
      <c r="BH945" s="8">
        <v>9.9382876041838736E-6</v>
      </c>
      <c r="BI945" s="8">
        <v>0.55647777311341928</v>
      </c>
      <c r="BJ945" s="8">
        <v>1.2156633769183869</v>
      </c>
      <c r="BK945" s="8">
        <v>0.74596017867080633</v>
      </c>
      <c r="BL945" s="8">
        <v>0.75454943906548411</v>
      </c>
    </row>
    <row r="946" spans="1:64" x14ac:dyDescent="0.25">
      <c r="A946" s="7">
        <v>903619</v>
      </c>
      <c r="B946" s="7" t="s">
        <v>974</v>
      </c>
      <c r="C946" s="8">
        <f t="shared" si="252"/>
        <v>3.0661125213899999E-2</v>
      </c>
      <c r="D946" s="8">
        <f t="shared" si="253"/>
        <v>3.1883811127299999E-3</v>
      </c>
      <c r="E946" s="8">
        <f t="shared" si="254"/>
        <v>7.22231053343E-2</v>
      </c>
      <c r="F946" s="8">
        <f t="shared" si="255"/>
        <v>1.7012634624E-2</v>
      </c>
      <c r="G946" s="8">
        <f t="shared" si="256"/>
        <v>1.37061856943E-3</v>
      </c>
      <c r="H946" s="8">
        <f t="shared" si="257"/>
        <v>5.1886329949500001E-2</v>
      </c>
      <c r="I946" s="8">
        <f t="shared" si="258"/>
        <v>1.32065223893E-2</v>
      </c>
      <c r="J946" s="8">
        <f t="shared" si="259"/>
        <v>1.04539752728E-3</v>
      </c>
      <c r="K946" s="8">
        <f t="shared" si="260"/>
        <v>2.8724679904299999E-2</v>
      </c>
      <c r="L946" s="8">
        <f t="shared" si="261"/>
        <v>1.9460263042900001E-2</v>
      </c>
      <c r="M946" s="8">
        <f t="shared" si="262"/>
        <v>1.85679655282E-3</v>
      </c>
      <c r="N946" s="8">
        <f t="shared" si="263"/>
        <v>4.8590497607600001E-2</v>
      </c>
      <c r="O946" s="8">
        <f t="shared" si="264"/>
        <v>0.84150312648799996</v>
      </c>
      <c r="P946" s="8">
        <f t="shared" si="265"/>
        <v>1.21391291991E-5</v>
      </c>
      <c r="Q946" s="8">
        <f t="shared" si="266"/>
        <v>0.84150312648799996</v>
      </c>
      <c r="R946" s="8">
        <f t="shared" si="267"/>
        <v>1.1060726116599999</v>
      </c>
      <c r="S946" s="8">
        <f t="shared" si="268"/>
        <v>1.07026958314</v>
      </c>
      <c r="T946" s="8">
        <f t="shared" si="269"/>
        <v>1.04297659982</v>
      </c>
      <c r="W946" s="7">
        <v>903619</v>
      </c>
      <c r="X946" s="7" t="s">
        <v>974</v>
      </c>
      <c r="Y946" s="364">
        <v>3.0661125213899999E-2</v>
      </c>
      <c r="Z946" s="364">
        <v>3.1883811127299999E-3</v>
      </c>
      <c r="AA946" s="364">
        <v>7.22231053343E-2</v>
      </c>
      <c r="AB946" s="364">
        <v>1.7012634624E-2</v>
      </c>
      <c r="AC946" s="364">
        <v>1.37061856943E-3</v>
      </c>
      <c r="AD946" s="364">
        <v>5.1886329949500001E-2</v>
      </c>
      <c r="AE946" s="364">
        <v>1.32065223893E-2</v>
      </c>
      <c r="AF946" s="364">
        <v>1.04539752728E-3</v>
      </c>
      <c r="AG946" s="364">
        <v>2.8724679904299999E-2</v>
      </c>
      <c r="AH946" s="364">
        <v>1.9460263042900001E-2</v>
      </c>
      <c r="AI946" s="364">
        <v>1.85679655282E-3</v>
      </c>
      <c r="AJ946" s="364">
        <v>4.8590497607600001E-2</v>
      </c>
      <c r="AK946" s="364">
        <v>0.84150312648799996</v>
      </c>
      <c r="AL946" s="364">
        <v>1.21391291991E-5</v>
      </c>
      <c r="AM946" s="364">
        <v>0.84150312648799996</v>
      </c>
      <c r="AN946" s="364">
        <v>1.1060726116599999</v>
      </c>
      <c r="AO946" s="364">
        <v>1.07026958314</v>
      </c>
      <c r="AP946" s="364">
        <v>1.04297659982</v>
      </c>
      <c r="AS946" s="7">
        <v>903619</v>
      </c>
      <c r="AT946" s="7" t="s">
        <v>974</v>
      </c>
      <c r="AU946" s="8">
        <v>5.4302537820879043E-2</v>
      </c>
      <c r="AV946" s="8">
        <v>8.4306403616512902E-3</v>
      </c>
      <c r="AW946" s="8">
        <v>0.19731255861761285</v>
      </c>
      <c r="AX946" s="8">
        <v>2.7387301319259674E-2</v>
      </c>
      <c r="AY946" s="8">
        <v>3.7688996171584676E-3</v>
      </c>
      <c r="AZ946" s="8">
        <v>0.1230608008982387</v>
      </c>
      <c r="BA946" s="8">
        <v>2.4108373588758062E-2</v>
      </c>
      <c r="BB946" s="8">
        <v>3.0744071263172903E-3</v>
      </c>
      <c r="BC946" s="8">
        <v>8.5237957478675838E-2</v>
      </c>
      <c r="BD946" s="8">
        <v>3.4128661957812896E-2</v>
      </c>
      <c r="BE946" s="8">
        <v>5.4641288331387095E-3</v>
      </c>
      <c r="BF946" s="8">
        <v>0.13512401401468868</v>
      </c>
      <c r="BG946" s="8">
        <v>0.69220408383729026</v>
      </c>
      <c r="BH946" s="8">
        <v>9.0702877000009665E-6</v>
      </c>
      <c r="BI946" s="8">
        <v>0.69220408383729026</v>
      </c>
      <c r="BJ946" s="8">
        <v>1.2600457368004843</v>
      </c>
      <c r="BK946" s="8">
        <v>0.97680087280209704</v>
      </c>
      <c r="BL946" s="8">
        <v>0.93500299625806416</v>
      </c>
    </row>
    <row r="947" spans="1:64" x14ac:dyDescent="0.25">
      <c r="A947" s="7">
        <v>903622</v>
      </c>
      <c r="B947" s="7" t="s">
        <v>975</v>
      </c>
      <c r="C947" s="8">
        <f t="shared" si="252"/>
        <v>7.8729770851799996E-2</v>
      </c>
      <c r="D947" s="8">
        <f t="shared" si="253"/>
        <v>9.3093755248599992E-3</v>
      </c>
      <c r="E947" s="8">
        <f t="shared" si="254"/>
        <v>5.3277541623499999E-2</v>
      </c>
      <c r="F947" s="8">
        <f t="shared" si="255"/>
        <v>0.13627704679399999</v>
      </c>
      <c r="G947" s="8">
        <f t="shared" si="256"/>
        <v>1.31805418698E-2</v>
      </c>
      <c r="H947" s="8">
        <f t="shared" si="257"/>
        <v>9.7952268180700006E-2</v>
      </c>
      <c r="I947" s="8">
        <f t="shared" si="258"/>
        <v>5.6585806326700003E-2</v>
      </c>
      <c r="J947" s="8">
        <f t="shared" si="259"/>
        <v>5.5072816122099999E-3</v>
      </c>
      <c r="K947" s="8">
        <f t="shared" si="260"/>
        <v>3.3832405930800002E-2</v>
      </c>
      <c r="L947" s="8">
        <f t="shared" si="261"/>
        <v>7.4664688959799996E-2</v>
      </c>
      <c r="M947" s="8">
        <f t="shared" si="262"/>
        <v>8.1621878774499994E-3</v>
      </c>
      <c r="N947" s="8">
        <f t="shared" si="263"/>
        <v>5.38595140753E-2</v>
      </c>
      <c r="O947" s="8">
        <f t="shared" si="264"/>
        <v>0.56836070250199999</v>
      </c>
      <c r="P947" s="8">
        <f t="shared" si="265"/>
        <v>4.3794550276800004E-6</v>
      </c>
      <c r="Q947" s="8">
        <f t="shared" si="266"/>
        <v>0.50471101202099999</v>
      </c>
      <c r="R947" s="8">
        <f t="shared" si="267"/>
        <v>1.1413166880000001</v>
      </c>
      <c r="S947" s="8">
        <f t="shared" si="268"/>
        <v>1.2474098568400001</v>
      </c>
      <c r="T947" s="8">
        <f t="shared" si="269"/>
        <v>1.09592549387</v>
      </c>
      <c r="W947" s="7">
        <v>903622</v>
      </c>
      <c r="X947" s="7" t="s">
        <v>975</v>
      </c>
      <c r="Y947" s="364">
        <v>7.8729770851799996E-2</v>
      </c>
      <c r="Z947" s="364">
        <v>9.3093755248599992E-3</v>
      </c>
      <c r="AA947" s="364">
        <v>5.3277541623499999E-2</v>
      </c>
      <c r="AB947" s="364">
        <v>0.13627704679399999</v>
      </c>
      <c r="AC947" s="364">
        <v>1.31805418698E-2</v>
      </c>
      <c r="AD947" s="364">
        <v>9.7952268180700006E-2</v>
      </c>
      <c r="AE947" s="364">
        <v>5.6585806326700003E-2</v>
      </c>
      <c r="AF947" s="364">
        <v>5.5072816122099999E-3</v>
      </c>
      <c r="AG947" s="364">
        <v>3.3832405930800002E-2</v>
      </c>
      <c r="AH947" s="364">
        <v>7.4664688959799996E-2</v>
      </c>
      <c r="AI947" s="364">
        <v>8.1621878774499994E-3</v>
      </c>
      <c r="AJ947" s="364">
        <v>5.38595140753E-2</v>
      </c>
      <c r="AK947" s="364">
        <v>0.56836070250199999</v>
      </c>
      <c r="AL947" s="364">
        <v>4.3794550276800004E-6</v>
      </c>
      <c r="AM947" s="364">
        <v>0.50471101202099999</v>
      </c>
      <c r="AN947" s="364">
        <v>1.1413166880000001</v>
      </c>
      <c r="AO947" s="364">
        <v>1.2474098568400001</v>
      </c>
      <c r="AP947" s="364">
        <v>1.09592549387</v>
      </c>
      <c r="AS947" s="7">
        <v>903622</v>
      </c>
      <c r="AT947" s="7" t="s">
        <v>975</v>
      </c>
      <c r="AU947" s="8">
        <v>3.0599392273867747E-2</v>
      </c>
      <c r="AV947" s="8">
        <v>6.6860755230396781E-3</v>
      </c>
      <c r="AW947" s="8">
        <v>3.5171545272766128E-2</v>
      </c>
      <c r="AX947" s="8">
        <v>4.3181390492048381E-2</v>
      </c>
      <c r="AY947" s="8">
        <v>8.8986453588145165E-3</v>
      </c>
      <c r="AZ947" s="8">
        <v>5.2889887813720976E-2</v>
      </c>
      <c r="BA947" s="8">
        <v>2.2165535743608064E-2</v>
      </c>
      <c r="BB947" s="8">
        <v>4.5204201339437092E-3</v>
      </c>
      <c r="BC947" s="8">
        <v>2.4380864564274195E-2</v>
      </c>
      <c r="BD947" s="8">
        <v>2.9535393047206451E-2</v>
      </c>
      <c r="BE947" s="8">
        <v>6.5817837510185485E-3</v>
      </c>
      <c r="BF947" s="8">
        <v>3.6085714911166134E-2</v>
      </c>
      <c r="BG947" s="8">
        <v>0.10083945681480644</v>
      </c>
      <c r="BH947" s="8">
        <v>5.5116191708451614E-7</v>
      </c>
      <c r="BI947" s="8">
        <v>8.9545146906274173E-2</v>
      </c>
      <c r="BJ947" s="8">
        <v>1.0724570130696776</v>
      </c>
      <c r="BK947" s="8">
        <v>0.28238927850338713</v>
      </c>
      <c r="BL947" s="8">
        <v>0.22848617528064516</v>
      </c>
    </row>
    <row r="948" spans="1:64" x14ac:dyDescent="0.25">
      <c r="A948" s="7">
        <v>903999</v>
      </c>
      <c r="B948" s="7" t="s">
        <v>976</v>
      </c>
      <c r="C948" s="8">
        <f t="shared" si="252"/>
        <v>3.8467679532399997E-2</v>
      </c>
      <c r="D948" s="8">
        <f t="shared" si="253"/>
        <v>4.54843464947E-3</v>
      </c>
      <c r="E948" s="8">
        <f t="shared" si="254"/>
        <v>0.38667950426300002</v>
      </c>
      <c r="F948" s="8">
        <f t="shared" si="255"/>
        <v>8.5994407426499997E-2</v>
      </c>
      <c r="G948" s="8">
        <f t="shared" si="256"/>
        <v>8.3170275678099998E-3</v>
      </c>
      <c r="H948" s="8">
        <f t="shared" si="257"/>
        <v>1.13979938387</v>
      </c>
      <c r="I948" s="8">
        <f t="shared" si="258"/>
        <v>5.6517351297400001E-2</v>
      </c>
      <c r="J948" s="8">
        <f t="shared" si="259"/>
        <v>5.5001874931500001E-3</v>
      </c>
      <c r="K948" s="8">
        <f t="shared" si="260"/>
        <v>1.1815058246400001</v>
      </c>
      <c r="L948" s="8">
        <f t="shared" si="261"/>
        <v>7.46567247504E-2</v>
      </c>
      <c r="M948" s="8">
        <f t="shared" si="262"/>
        <v>8.1608818085299999E-3</v>
      </c>
      <c r="N948" s="8">
        <f t="shared" si="263"/>
        <v>1.1043579889999999</v>
      </c>
      <c r="O948" s="8">
        <f t="shared" si="264"/>
        <v>0.27773325961200002</v>
      </c>
      <c r="P948" s="8">
        <f t="shared" si="265"/>
        <v>3.3907794327899998E-6</v>
      </c>
      <c r="Q948" s="8">
        <f t="shared" si="266"/>
        <v>0.24690535881699999</v>
      </c>
      <c r="R948" s="8">
        <f t="shared" si="267"/>
        <v>1.42969561845</v>
      </c>
      <c r="S948" s="8">
        <f t="shared" si="268"/>
        <v>2.2341108188600001</v>
      </c>
      <c r="T948" s="8">
        <f t="shared" si="269"/>
        <v>2.24352336343</v>
      </c>
      <c r="W948" s="7">
        <v>903999</v>
      </c>
      <c r="X948" s="7" t="s">
        <v>976</v>
      </c>
      <c r="Y948" s="364">
        <v>3.8467679532399997E-2</v>
      </c>
      <c r="Z948" s="364">
        <v>4.54843464947E-3</v>
      </c>
      <c r="AA948" s="364">
        <v>0.38667950426300002</v>
      </c>
      <c r="AB948" s="364">
        <v>8.5994407426499997E-2</v>
      </c>
      <c r="AC948" s="364">
        <v>8.3170275678099998E-3</v>
      </c>
      <c r="AD948" s="364">
        <v>1.13979938387</v>
      </c>
      <c r="AE948" s="364">
        <v>5.6517351297400001E-2</v>
      </c>
      <c r="AF948" s="364">
        <v>5.5001874931500001E-3</v>
      </c>
      <c r="AG948" s="364">
        <v>1.1815058246400001</v>
      </c>
      <c r="AH948" s="364">
        <v>7.46567247504E-2</v>
      </c>
      <c r="AI948" s="364">
        <v>8.1608818085299999E-3</v>
      </c>
      <c r="AJ948" s="364">
        <v>1.1043579889999999</v>
      </c>
      <c r="AK948" s="364">
        <v>0.27773325961200002</v>
      </c>
      <c r="AL948" s="364">
        <v>3.3907794327899998E-6</v>
      </c>
      <c r="AM948" s="364">
        <v>0.24690535881699999</v>
      </c>
      <c r="AN948" s="364">
        <v>1.42969561845</v>
      </c>
      <c r="AO948" s="364">
        <v>2.2341108188600001</v>
      </c>
      <c r="AP948" s="364">
        <v>2.24352336343</v>
      </c>
      <c r="AS948" s="7">
        <v>903999</v>
      </c>
      <c r="AT948" s="7" t="s">
        <v>976</v>
      </c>
      <c r="AU948" s="8">
        <v>7.6276587922229022E-2</v>
      </c>
      <c r="AV948" s="8">
        <v>1.370538911694855E-2</v>
      </c>
      <c r="AW948" s="8">
        <v>0.51626162269122577</v>
      </c>
      <c r="AX948" s="8">
        <v>0.16951040225307581</v>
      </c>
      <c r="AY948" s="8">
        <v>2.9558750430760804E-2</v>
      </c>
      <c r="AZ948" s="8">
        <v>1.4079029509614356</v>
      </c>
      <c r="BA948" s="8">
        <v>0.11378741114377258</v>
      </c>
      <c r="BB948" s="8">
        <v>1.8439787854330647E-2</v>
      </c>
      <c r="BC948" s="8">
        <v>1.3525381702229353</v>
      </c>
      <c r="BD948" s="8">
        <v>0.14922077126742908</v>
      </c>
      <c r="BE948" s="8">
        <v>2.7047680578255316E-2</v>
      </c>
      <c r="BF948" s="8">
        <v>1.3612464845417587</v>
      </c>
      <c r="BG948" s="8">
        <v>0.27773165027593572</v>
      </c>
      <c r="BH948" s="8">
        <v>2.7726741772937108E-6</v>
      </c>
      <c r="BI948" s="8">
        <v>0.24690509951940282</v>
      </c>
      <c r="BJ948" s="8">
        <v>1.6062419868274191</v>
      </c>
      <c r="BK948" s="8">
        <v>2.6069704907424205</v>
      </c>
      <c r="BL948" s="8">
        <v>2.4847621434148386</v>
      </c>
    </row>
  </sheetData>
  <pageMargins left="0.7" right="0.7" top="0.75" bottom="0.75" header="0.3" footer="0.3"/>
  <pageSetup orientation="portrait" r:id="rId1"/>
  <ignoredErrors>
    <ignoredError sqref="C3:T948"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1F226-E6DC-4A15-8911-82320CDB90CB}">
  <dimension ref="B4:U15"/>
  <sheetViews>
    <sheetView topLeftCell="B1" workbookViewId="0">
      <selection activeCell="K19" sqref="K19"/>
    </sheetView>
  </sheetViews>
  <sheetFormatPr defaultRowHeight="15" x14ac:dyDescent="0.25"/>
  <cols>
    <col min="3" max="3" width="27.5703125" bestFit="1" customWidth="1"/>
  </cols>
  <sheetData>
    <row r="4" spans="2:21" ht="38.25" x14ac:dyDescent="0.25">
      <c r="B4" s="4" t="s">
        <v>32</v>
      </c>
      <c r="C4" s="5" t="s">
        <v>33</v>
      </c>
      <c r="D4" s="6" t="s">
        <v>81</v>
      </c>
      <c r="E4" s="6" t="s">
        <v>82</v>
      </c>
      <c r="F4" s="6" t="s">
        <v>83</v>
      </c>
      <c r="G4" s="6" t="s">
        <v>84</v>
      </c>
      <c r="H4" s="6" t="s">
        <v>85</v>
      </c>
      <c r="I4" s="6" t="s">
        <v>86</v>
      </c>
      <c r="J4" s="6" t="s">
        <v>87</v>
      </c>
      <c r="K4" s="6" t="s">
        <v>88</v>
      </c>
      <c r="L4" s="6" t="s">
        <v>89</v>
      </c>
      <c r="M4" s="6" t="s">
        <v>90</v>
      </c>
      <c r="N4" s="6" t="s">
        <v>91</v>
      </c>
      <c r="O4" s="6" t="s">
        <v>92</v>
      </c>
      <c r="P4" s="6" t="s">
        <v>93</v>
      </c>
      <c r="Q4" s="6" t="s">
        <v>94</v>
      </c>
      <c r="R4" s="6" t="s">
        <v>95</v>
      </c>
      <c r="S4" s="6" t="s">
        <v>96</v>
      </c>
      <c r="T4" s="6" t="s">
        <v>97</v>
      </c>
      <c r="U4" s="6" t="s">
        <v>98</v>
      </c>
    </row>
    <row r="5" spans="2:21" x14ac:dyDescent="0.25">
      <c r="B5" s="7">
        <v>423210</v>
      </c>
      <c r="C5" s="7" t="s">
        <v>511</v>
      </c>
      <c r="D5" s="8">
        <v>0.11931412238290318</v>
      </c>
      <c r="E5" s="8">
        <v>3.0985453932803227E-2</v>
      </c>
      <c r="F5" s="8">
        <v>0.16548641296327418</v>
      </c>
      <c r="G5" s="8">
        <v>0.19054617819321193</v>
      </c>
      <c r="H5" s="8">
        <v>4.8062795788126278E-2</v>
      </c>
      <c r="I5" s="8">
        <v>0.16569658716081642</v>
      </c>
      <c r="J5" s="8">
        <v>0.15962575567822579</v>
      </c>
      <c r="K5" s="8">
        <v>3.8820212912027419E-2</v>
      </c>
      <c r="L5" s="8">
        <v>0.1600020309745161</v>
      </c>
      <c r="M5" s="8">
        <v>0.10420456792109836</v>
      </c>
      <c r="N5" s="8">
        <v>2.9291165173635485E-2</v>
      </c>
      <c r="O5" s="8">
        <v>0.18727149431241943</v>
      </c>
      <c r="P5" s="8">
        <v>0.35016304632609685</v>
      </c>
      <c r="Q5" s="8">
        <v>6.3226260276996771E-6</v>
      </c>
      <c r="R5" s="8">
        <v>0.17967912477953224</v>
      </c>
      <c r="S5" s="8">
        <v>1.3157859892787094</v>
      </c>
      <c r="T5" s="8">
        <v>1.0333378192070968</v>
      </c>
      <c r="U5" s="8">
        <v>0.98748025762919356</v>
      </c>
    </row>
    <row r="6" spans="2:21" x14ac:dyDescent="0.25">
      <c r="B6" s="7">
        <v>442110</v>
      </c>
      <c r="C6" s="7" t="s">
        <v>581</v>
      </c>
      <c r="D6" s="8">
        <v>0.18097959665300001</v>
      </c>
      <c r="E6" s="8">
        <v>4.9555098505799998E-2</v>
      </c>
      <c r="F6" s="8">
        <v>0.22324225218900001</v>
      </c>
      <c r="G6" s="8">
        <v>0.19721068245699999</v>
      </c>
      <c r="H6" s="8">
        <v>5.6941238132199999E-2</v>
      </c>
      <c r="I6" s="8">
        <v>0.204642816566</v>
      </c>
      <c r="J6" s="8">
        <v>0.16505884331699999</v>
      </c>
      <c r="K6" s="8">
        <v>4.4689762679400002E-2</v>
      </c>
      <c r="L6" s="8">
        <v>0.195457595874</v>
      </c>
      <c r="M6" s="8">
        <v>0.12967205594</v>
      </c>
      <c r="N6" s="8">
        <v>4.4436192448100001E-2</v>
      </c>
      <c r="O6" s="8">
        <v>0.20589749308499999</v>
      </c>
      <c r="P6" s="8">
        <v>0.59444742119500005</v>
      </c>
      <c r="Q6" s="8">
        <v>6.3478647969000001E-6</v>
      </c>
      <c r="R6" s="8">
        <v>0.41161370503599998</v>
      </c>
      <c r="S6" s="8">
        <v>1.45377694735</v>
      </c>
      <c r="T6" s="8">
        <v>1.4587947371500001</v>
      </c>
      <c r="U6" s="8">
        <v>1.40520620187</v>
      </c>
    </row>
    <row r="15" spans="2:21" x14ac:dyDescent="0.25">
      <c r="E15" t="s">
        <v>1191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dafc77-b2de-44b3-ba83-98702100e2bd" xsi:nil="true"/>
    <lcf76f155ced4ddcb4097134ff3c332f xmlns="41cf8e8a-5eb1-42c1-a26f-1a7a257d2b3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5F3F9AE6E8EB439BA2C73EF3E01318" ma:contentTypeVersion="16" ma:contentTypeDescription="Create a new document." ma:contentTypeScope="" ma:versionID="552fdfee5995dd4ca014a69bf526fbf6">
  <xsd:schema xmlns:xsd="http://www.w3.org/2001/XMLSchema" xmlns:xs="http://www.w3.org/2001/XMLSchema" xmlns:p="http://schemas.microsoft.com/office/2006/metadata/properties" xmlns:ns2="41cf8e8a-5eb1-42c1-a26f-1a7a257d2b35" xmlns:ns3="96dafc77-b2de-44b3-ba83-98702100e2bd" targetNamespace="http://schemas.microsoft.com/office/2006/metadata/properties" ma:root="true" ma:fieldsID="b45e29030aa4fb4ffbb6adf8d09f4a2b" ns2:_="" ns3:_="">
    <xsd:import namespace="41cf8e8a-5eb1-42c1-a26f-1a7a257d2b35"/>
    <xsd:import namespace="96dafc77-b2de-44b3-ba83-98702100e2b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cf8e8a-5eb1-42c1-a26f-1a7a257d2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9bb4642-1888-4dc7-bdc4-47d6e94057d4"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dafc77-b2de-44b3-ba83-98702100e2b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8017d89-4354-4992-969c-c5918ecaec15}" ma:internalName="TaxCatchAll" ma:showField="CatchAllData" ma:web="96dafc77-b2de-44b3-ba83-98702100e2b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2ACBEE-9158-430C-AB17-A0EF8F60BF17}">
  <ds:schemaRefs>
    <ds:schemaRef ds:uri="http://schemas.openxmlformats.org/package/2006/metadata/core-properties"/>
    <ds:schemaRef ds:uri="http://schemas.microsoft.com/office/2006/metadata/properties"/>
    <ds:schemaRef ds:uri="41cf8e8a-5eb1-42c1-a26f-1a7a257d2b35"/>
    <ds:schemaRef ds:uri="http://www.w3.org/XML/1998/namespace"/>
    <ds:schemaRef ds:uri="http://purl.org/dc/elements/1.1/"/>
    <ds:schemaRef ds:uri="http://schemas.microsoft.com/office/2006/documentManagement/types"/>
    <ds:schemaRef ds:uri="http://schemas.microsoft.com/office/infopath/2007/PartnerControls"/>
    <ds:schemaRef ds:uri="96dafc77-b2de-44b3-ba83-98702100e2bd"/>
    <ds:schemaRef ds:uri="http://purl.org/dc/dcmitype/"/>
    <ds:schemaRef ds:uri="http://purl.org/dc/terms/"/>
  </ds:schemaRefs>
</ds:datastoreItem>
</file>

<file path=customXml/itemProps2.xml><?xml version="1.0" encoding="utf-8"?>
<ds:datastoreItem xmlns:ds="http://schemas.openxmlformats.org/officeDocument/2006/customXml" ds:itemID="{BD22EFD0-7440-4955-85B6-99800793D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cf8e8a-5eb1-42c1-a26f-1a7a257d2b35"/>
    <ds:schemaRef ds:uri="96dafc77-b2de-44b3-ba83-98702100e2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A47B5B-029B-438F-BD05-BB9F338E1D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Input</vt:lpstr>
      <vt:lpstr>Output</vt:lpstr>
      <vt:lpstr>NPVReport</vt:lpstr>
      <vt:lpstr>2025Discount</vt:lpstr>
      <vt:lpstr>IDA Notepad</vt:lpstr>
      <vt:lpstr>Calculations</vt:lpstr>
      <vt:lpstr>Residential Calculations</vt:lpstr>
      <vt:lpstr>Multipliers</vt:lpstr>
      <vt:lpstr>Sheet2</vt:lpstr>
      <vt:lpstr>'2025Discount'!Print_Area</vt:lpstr>
      <vt:lpstr>Input!Print_Area</vt:lpstr>
      <vt:lpstr>NPVReport!Print_Area</vt:lpstr>
      <vt:lpstr>Output!Print_Area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Hartnett, Connor</dc:creator>
  <cp:lastModifiedBy>rmarschilok@wycoida.org</cp:lastModifiedBy>
  <cp:lastPrinted>2025-03-11T18:01:15Z</cp:lastPrinted>
  <dcterms:created xsi:type="dcterms:W3CDTF">2021-09-23T13:52:41Z</dcterms:created>
  <dcterms:modified xsi:type="dcterms:W3CDTF">2025-10-30T16:14:24Z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0x0101002D5F3F9AE6E8EB439BA2C73EF3E01318</vt:lpwstr>
  </property>
  <property fmtid="{D5CDD505-2E9C-101B-9397-08002B2CF9AE}" pid="3" name="MediaServiceImageTags">
    <vt:lpwstr/>
  </property>
</Properties>
</file>